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d3k117/Documents/Information &amp; Documents/CEDS_Project/CEDS/input/emissions-inventories/USA/"/>
    </mc:Choice>
  </mc:AlternateContent>
  <xr:revisionPtr revIDLastSave="0" documentId="13_ncr:1_{570B87BD-4375-7842-B215-B69E31FD4E2B}" xr6:coauthVersionLast="47" xr6:coauthVersionMax="47" xr10:uidLastSave="{00000000-0000-0000-0000-000000000000}"/>
  <bookViews>
    <workbookView xWindow="0" yWindow="760" windowWidth="29040" windowHeight="15840" firstSheet="1" activeTab="9" xr2:uid="{00000000-000D-0000-FFFF-FFFF00000000}"/>
  </bookViews>
  <sheets>
    <sheet name="README" sheetId="8" r:id="rId1"/>
    <sheet name="DevelopmentOfData" sheetId="10" r:id="rId2"/>
    <sheet name="Misc_Sector_Detail" sheetId="15" r:id="rId3"/>
    <sheet name="CO" sheetId="1" r:id="rId4"/>
    <sheet name="NOX-Org_and_adj" sheetId="2" r:id="rId5"/>
    <sheet name="NOX" sheetId="14" r:id="rId6"/>
    <sheet name="PM10Primary" sheetId="3" r:id="rId7"/>
    <sheet name="PM25Primary" sheetId="4" r:id="rId8"/>
    <sheet name="SO2" sheetId="5" r:id="rId9"/>
    <sheet name="VOC" sheetId="6" r:id="rId10"/>
    <sheet name="NH3" sheetId="7" r:id="rId11"/>
    <sheet name="Black Carbon" sheetId="11" r:id="rId12"/>
    <sheet name="Organic Carbon" sheetId="12" r:id="rId13"/>
  </sheets>
  <externalReferences>
    <externalReference r:id="rId14"/>
    <externalReference r:id="rId15"/>
  </externalReferences>
  <definedNames>
    <definedName name="_SAS_empty_">#REF!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8" i="6" l="1"/>
  <c r="O18" i="6"/>
  <c r="N18" i="6"/>
  <c r="M18" i="6"/>
  <c r="L18" i="6"/>
  <c r="K18" i="6"/>
  <c r="J18" i="6"/>
  <c r="I18" i="6"/>
  <c r="H18" i="6"/>
  <c r="G18" i="6"/>
  <c r="F18" i="6"/>
  <c r="E18" i="6"/>
  <c r="D18" i="6"/>
  <c r="C18" i="6"/>
  <c r="B18" i="6"/>
  <c r="P17" i="6"/>
  <c r="O17" i="6"/>
  <c r="N17" i="6"/>
  <c r="M17" i="6"/>
  <c r="L17" i="6"/>
  <c r="K17" i="6"/>
  <c r="J17" i="6"/>
  <c r="I17" i="6"/>
  <c r="H17" i="6"/>
  <c r="G17" i="6"/>
  <c r="F17" i="6"/>
  <c r="E17" i="6"/>
  <c r="D17" i="6"/>
  <c r="C17" i="6"/>
  <c r="B17" i="6"/>
  <c r="P16" i="6"/>
  <c r="O16" i="6"/>
  <c r="N16" i="6"/>
  <c r="M16" i="6"/>
  <c r="L16" i="6"/>
  <c r="K16" i="6"/>
  <c r="J16" i="6"/>
  <c r="I16" i="6"/>
  <c r="H16" i="6"/>
  <c r="G16" i="6"/>
  <c r="F16" i="6"/>
  <c r="E16" i="6"/>
  <c r="D16" i="6"/>
  <c r="C16" i="6"/>
  <c r="B16" i="6"/>
  <c r="P15" i="6"/>
  <c r="O15" i="6"/>
  <c r="N15" i="6"/>
  <c r="M15" i="6"/>
  <c r="L15" i="6"/>
  <c r="K15" i="6"/>
  <c r="J15" i="6"/>
  <c r="I15" i="6"/>
  <c r="H15" i="6"/>
  <c r="G15" i="6"/>
  <c r="F15" i="6"/>
  <c r="E15" i="6"/>
  <c r="D15" i="6"/>
  <c r="C15" i="6"/>
  <c r="B15" i="6"/>
  <c r="P14" i="6"/>
  <c r="O14" i="6"/>
  <c r="N14" i="6"/>
  <c r="M14" i="6"/>
  <c r="L14" i="6"/>
  <c r="K14" i="6"/>
  <c r="J14" i="6"/>
  <c r="I14" i="6"/>
  <c r="H14" i="6"/>
  <c r="G14" i="6"/>
  <c r="F14" i="6"/>
  <c r="E14" i="6"/>
  <c r="D14" i="6"/>
  <c r="C14" i="6"/>
  <c r="B14" i="6"/>
  <c r="P13" i="6"/>
  <c r="O13" i="6"/>
  <c r="N13" i="6"/>
  <c r="M13" i="6"/>
  <c r="L13" i="6"/>
  <c r="K13" i="6"/>
  <c r="J13" i="6"/>
  <c r="I13" i="6"/>
  <c r="H13" i="6"/>
  <c r="G13" i="6"/>
  <c r="F13" i="6"/>
  <c r="E13" i="6"/>
  <c r="D13" i="6"/>
  <c r="C13" i="6"/>
  <c r="B13" i="6"/>
  <c r="P12" i="6"/>
  <c r="O12" i="6"/>
  <c r="N12" i="6"/>
  <c r="M12" i="6"/>
  <c r="L12" i="6"/>
  <c r="K12" i="6"/>
  <c r="J12" i="6"/>
  <c r="I12" i="6"/>
  <c r="H12" i="6"/>
  <c r="G12" i="6"/>
  <c r="F12" i="6"/>
  <c r="E12" i="6"/>
  <c r="D12" i="6"/>
  <c r="C12" i="6"/>
  <c r="B12" i="6"/>
  <c r="P11" i="6"/>
  <c r="O11" i="6"/>
  <c r="N11" i="6"/>
  <c r="M11" i="6"/>
  <c r="L11" i="6"/>
  <c r="K11" i="6"/>
  <c r="J11" i="6"/>
  <c r="I11" i="6"/>
  <c r="H11" i="6"/>
  <c r="G11" i="6"/>
  <c r="F11" i="6"/>
  <c r="E11" i="6"/>
  <c r="D11" i="6"/>
  <c r="C11" i="6"/>
  <c r="B11" i="6"/>
  <c r="P10" i="6"/>
  <c r="O10" i="6"/>
  <c r="N10" i="6"/>
  <c r="M10" i="6"/>
  <c r="L10" i="6"/>
  <c r="K10" i="6"/>
  <c r="J10" i="6"/>
  <c r="I10" i="6"/>
  <c r="H10" i="6"/>
  <c r="G10" i="6"/>
  <c r="F10" i="6"/>
  <c r="E10" i="6"/>
  <c r="D10" i="6"/>
  <c r="C10" i="6"/>
  <c r="B10" i="6"/>
  <c r="P9" i="6"/>
  <c r="O9" i="6"/>
  <c r="N9" i="6"/>
  <c r="M9" i="6"/>
  <c r="L9" i="6"/>
  <c r="K9" i="6"/>
  <c r="J9" i="6"/>
  <c r="I9" i="6"/>
  <c r="H9" i="6"/>
  <c r="G9" i="6"/>
  <c r="F9" i="6"/>
  <c r="E9" i="6"/>
  <c r="D9" i="6"/>
  <c r="C9" i="6"/>
  <c r="B9" i="6"/>
  <c r="P8" i="6"/>
  <c r="O8" i="6"/>
  <c r="N8" i="6"/>
  <c r="M8" i="6"/>
  <c r="L8" i="6"/>
  <c r="K8" i="6"/>
  <c r="J8" i="6"/>
  <c r="I8" i="6"/>
  <c r="H8" i="6"/>
  <c r="G8" i="6"/>
  <c r="F8" i="6"/>
  <c r="E8" i="6"/>
  <c r="D8" i="6"/>
  <c r="C8" i="6"/>
  <c r="B8" i="6"/>
  <c r="P7" i="6"/>
  <c r="O7" i="6"/>
  <c r="N7" i="6"/>
  <c r="M7" i="6"/>
  <c r="L7" i="6"/>
  <c r="K7" i="6"/>
  <c r="J7" i="6"/>
  <c r="I7" i="6"/>
  <c r="H7" i="6"/>
  <c r="G7" i="6"/>
  <c r="F7" i="6"/>
  <c r="E7" i="6"/>
  <c r="D7" i="6"/>
  <c r="C7" i="6"/>
  <c r="B7" i="6"/>
  <c r="Q18" i="6"/>
  <c r="Q17" i="6"/>
  <c r="Q16" i="6"/>
  <c r="Q15" i="6"/>
  <c r="Q14" i="6"/>
  <c r="Q13" i="6"/>
  <c r="Q12" i="6"/>
  <c r="Q11" i="6"/>
  <c r="Q10" i="6"/>
  <c r="Q9" i="6"/>
  <c r="Q8" i="6"/>
  <c r="Q7" i="6"/>
  <c r="Q18" i="1" l="1"/>
  <c r="P18" i="1"/>
  <c r="O18" i="1"/>
  <c r="N18" i="1"/>
  <c r="M18" i="1"/>
  <c r="L18" i="1"/>
  <c r="K18" i="1"/>
  <c r="J18" i="1"/>
  <c r="I18" i="1"/>
  <c r="H18" i="1"/>
  <c r="G18" i="1"/>
  <c r="F18" i="1"/>
  <c r="E18" i="1"/>
  <c r="D18" i="1"/>
  <c r="C18" i="1"/>
  <c r="B18" i="1"/>
  <c r="Q17" i="1"/>
  <c r="P17" i="1"/>
  <c r="O17" i="1"/>
  <c r="N17" i="1"/>
  <c r="M17" i="1"/>
  <c r="L17" i="1"/>
  <c r="K17" i="1"/>
  <c r="J17" i="1"/>
  <c r="I17" i="1"/>
  <c r="H17" i="1"/>
  <c r="G17" i="1"/>
  <c r="F17" i="1"/>
  <c r="E17" i="1"/>
  <c r="D17" i="1"/>
  <c r="C17" i="1"/>
  <c r="B17" i="1"/>
  <c r="Q16" i="1"/>
  <c r="P16" i="1"/>
  <c r="O16" i="1"/>
  <c r="N16" i="1"/>
  <c r="M16" i="1"/>
  <c r="L16" i="1"/>
  <c r="K16" i="1"/>
  <c r="J16" i="1"/>
  <c r="I16" i="1"/>
  <c r="H16" i="1"/>
  <c r="G16" i="1"/>
  <c r="F16" i="1"/>
  <c r="E16" i="1"/>
  <c r="D16" i="1"/>
  <c r="C16" i="1"/>
  <c r="B16" i="1"/>
  <c r="Q15" i="1"/>
  <c r="P15" i="1"/>
  <c r="O15" i="1"/>
  <c r="N15" i="1"/>
  <c r="M15" i="1"/>
  <c r="L15" i="1"/>
  <c r="K15" i="1"/>
  <c r="J15" i="1"/>
  <c r="I15" i="1"/>
  <c r="H15" i="1"/>
  <c r="G15" i="1"/>
  <c r="F15" i="1"/>
  <c r="E15" i="1"/>
  <c r="D15" i="1"/>
  <c r="C15" i="1"/>
  <c r="B15" i="1"/>
  <c r="Q14" i="1"/>
  <c r="P14" i="1"/>
  <c r="O14" i="1"/>
  <c r="N14" i="1"/>
  <c r="M14" i="1"/>
  <c r="L14" i="1"/>
  <c r="K14" i="1"/>
  <c r="J14" i="1"/>
  <c r="I14" i="1"/>
  <c r="H14" i="1"/>
  <c r="G14" i="1"/>
  <c r="F14" i="1"/>
  <c r="E14" i="1"/>
  <c r="D14" i="1"/>
  <c r="C14" i="1"/>
  <c r="B14" i="1"/>
  <c r="Q13" i="1"/>
  <c r="P13" i="1"/>
  <c r="O13" i="1"/>
  <c r="N13" i="1"/>
  <c r="M13" i="1"/>
  <c r="L13" i="1"/>
  <c r="K13" i="1"/>
  <c r="J13" i="1"/>
  <c r="I13" i="1"/>
  <c r="H13" i="1"/>
  <c r="G13" i="1"/>
  <c r="F13" i="1"/>
  <c r="E13" i="1"/>
  <c r="D13" i="1"/>
  <c r="C13" i="1"/>
  <c r="B13" i="1"/>
  <c r="Q12" i="1"/>
  <c r="P12" i="1"/>
  <c r="O12" i="1"/>
  <c r="N12" i="1"/>
  <c r="M12" i="1"/>
  <c r="L12" i="1"/>
  <c r="K12" i="1"/>
  <c r="J12" i="1"/>
  <c r="I12" i="1"/>
  <c r="H12" i="1"/>
  <c r="G12" i="1"/>
  <c r="F12" i="1"/>
  <c r="E12" i="1"/>
  <c r="D12" i="1"/>
  <c r="C12" i="1"/>
  <c r="B12" i="1"/>
  <c r="Q11" i="1"/>
  <c r="P11" i="1"/>
  <c r="O11" i="1"/>
  <c r="N11" i="1"/>
  <c r="M11" i="1"/>
  <c r="L11" i="1"/>
  <c r="K11" i="1"/>
  <c r="J11" i="1"/>
  <c r="I11" i="1"/>
  <c r="H11" i="1"/>
  <c r="G11" i="1"/>
  <c r="F11" i="1"/>
  <c r="E11" i="1"/>
  <c r="D11" i="1"/>
  <c r="C11" i="1"/>
  <c r="B11" i="1"/>
  <c r="Q10" i="1"/>
  <c r="P10" i="1"/>
  <c r="O10" i="1"/>
  <c r="N10" i="1"/>
  <c r="M10" i="1"/>
  <c r="L10" i="1"/>
  <c r="K10" i="1"/>
  <c r="J10" i="1"/>
  <c r="I10" i="1"/>
  <c r="H10" i="1"/>
  <c r="G10" i="1"/>
  <c r="F10" i="1"/>
  <c r="E10" i="1"/>
  <c r="D10" i="1"/>
  <c r="C10" i="1"/>
  <c r="B10" i="1"/>
  <c r="Q9" i="1"/>
  <c r="P9" i="1"/>
  <c r="O9" i="1"/>
  <c r="N9" i="1"/>
  <c r="M9" i="1"/>
  <c r="L9" i="1"/>
  <c r="K9" i="1"/>
  <c r="J9" i="1"/>
  <c r="I9" i="1"/>
  <c r="H9" i="1"/>
  <c r="G9" i="1"/>
  <c r="F9" i="1"/>
  <c r="E9" i="1"/>
  <c r="D9" i="1"/>
  <c r="C9" i="1"/>
  <c r="B9" i="1"/>
  <c r="Q8" i="1"/>
  <c r="P8" i="1"/>
  <c r="O8" i="1"/>
  <c r="N8" i="1"/>
  <c r="M8" i="1"/>
  <c r="L8" i="1"/>
  <c r="K8" i="1"/>
  <c r="J8" i="1"/>
  <c r="I8" i="1"/>
  <c r="H8" i="1"/>
  <c r="G8" i="1"/>
  <c r="F8" i="1"/>
  <c r="E8" i="1"/>
  <c r="D8" i="1"/>
  <c r="C8" i="1"/>
  <c r="B8" i="1"/>
  <c r="Q7" i="1"/>
  <c r="P7" i="1"/>
  <c r="O7" i="1"/>
  <c r="N7" i="1"/>
  <c r="M7" i="1"/>
  <c r="L7" i="1"/>
  <c r="K7" i="1"/>
  <c r="J7" i="1"/>
  <c r="I7" i="1"/>
  <c r="H7" i="1"/>
  <c r="G7" i="1"/>
  <c r="F7" i="1"/>
  <c r="E7" i="1"/>
  <c r="D7" i="1"/>
  <c r="C7" i="1"/>
  <c r="AH20" i="7" l="1"/>
  <c r="AG20" i="7"/>
  <c r="AF20" i="7"/>
  <c r="AE20" i="7"/>
  <c r="AD20" i="7"/>
  <c r="AC20" i="7"/>
  <c r="AB20" i="7"/>
  <c r="AA20" i="7"/>
  <c r="Z20" i="7"/>
  <c r="Y20" i="7"/>
  <c r="X20" i="7"/>
  <c r="W20" i="7"/>
  <c r="V20" i="7"/>
  <c r="U20" i="7"/>
  <c r="T20" i="7"/>
  <c r="S20" i="7"/>
  <c r="R20" i="7"/>
  <c r="Q20" i="7"/>
  <c r="P20" i="7"/>
  <c r="O20" i="7"/>
  <c r="N20" i="7"/>
  <c r="AI20" i="7"/>
  <c r="AL19" i="6"/>
  <c r="AK19" i="6"/>
  <c r="AJ19" i="6"/>
  <c r="AI19" i="6"/>
  <c r="AH19" i="6"/>
  <c r="AG19" i="6"/>
  <c r="AF19" i="6"/>
  <c r="AE19" i="6"/>
  <c r="AD19" i="6"/>
  <c r="AC19" i="6"/>
  <c r="AB19" i="6"/>
  <c r="AA19" i="6"/>
  <c r="Z19" i="6"/>
  <c r="Y19" i="6"/>
  <c r="X19" i="6"/>
  <c r="W19" i="6"/>
  <c r="V19" i="6"/>
  <c r="U19" i="6"/>
  <c r="T19" i="6"/>
  <c r="S19" i="6"/>
  <c r="R19" i="6"/>
  <c r="AM19" i="6"/>
  <c r="A19" i="6"/>
  <c r="AL19" i="5"/>
  <c r="AK19" i="5"/>
  <c r="AJ19" i="5"/>
  <c r="AI19" i="5"/>
  <c r="AH19" i="5"/>
  <c r="AG19" i="5"/>
  <c r="AF19" i="5"/>
  <c r="AE19" i="5"/>
  <c r="AD19" i="5"/>
  <c r="AC19" i="5"/>
  <c r="AB19" i="5"/>
  <c r="AA19" i="5"/>
  <c r="Z19" i="5"/>
  <c r="Y19" i="5"/>
  <c r="X19" i="5"/>
  <c r="W19" i="5"/>
  <c r="V19" i="5"/>
  <c r="U19" i="5"/>
  <c r="T19" i="5"/>
  <c r="S19" i="5"/>
  <c r="R19" i="5"/>
  <c r="AM19" i="5"/>
  <c r="AN19" i="6"/>
  <c r="AH19" i="4"/>
  <c r="AG19" i="4"/>
  <c r="AF19" i="4"/>
  <c r="AE19" i="4"/>
  <c r="AD19" i="4"/>
  <c r="AC19" i="4"/>
  <c r="AB19" i="4"/>
  <c r="AA19" i="4"/>
  <c r="Z19" i="4"/>
  <c r="Y19" i="4"/>
  <c r="X19" i="4"/>
  <c r="W19" i="4"/>
  <c r="V19" i="4"/>
  <c r="U19" i="4"/>
  <c r="T19" i="4"/>
  <c r="S19" i="4"/>
  <c r="R19" i="4"/>
  <c r="Q19" i="4"/>
  <c r="P19" i="4"/>
  <c r="O19" i="4"/>
  <c r="N19" i="4"/>
  <c r="AI19" i="4"/>
  <c r="A19" i="4"/>
  <c r="AL19" i="1"/>
  <c r="AK19" i="1"/>
  <c r="AJ19" i="1"/>
  <c r="AI19" i="1"/>
  <c r="AH19" i="1"/>
  <c r="AG19" i="1"/>
  <c r="AF19" i="1"/>
  <c r="AE19" i="1"/>
  <c r="AD19" i="1"/>
  <c r="AC19" i="1"/>
  <c r="AB19" i="1"/>
  <c r="AA19" i="1"/>
  <c r="Z19" i="1"/>
  <c r="Y19" i="1"/>
  <c r="X19" i="1"/>
  <c r="W19" i="1"/>
  <c r="V19" i="1"/>
  <c r="U19" i="1"/>
  <c r="T19" i="1"/>
  <c r="S19" i="1"/>
  <c r="R19" i="1"/>
  <c r="AM19" i="1"/>
  <c r="W31" i="12"/>
  <c r="V31" i="12"/>
  <c r="U31" i="12"/>
  <c r="T31" i="12"/>
  <c r="S31" i="12"/>
  <c r="R31" i="12"/>
  <c r="Q31" i="12"/>
  <c r="P31" i="12"/>
  <c r="O31" i="12"/>
  <c r="N31" i="12"/>
  <c r="M31" i="12"/>
  <c r="L31" i="12"/>
  <c r="K31" i="12"/>
  <c r="J31" i="12"/>
  <c r="I31" i="12"/>
  <c r="H31" i="12"/>
  <c r="G31" i="12"/>
  <c r="F31" i="12"/>
  <c r="E31" i="12"/>
  <c r="D31" i="12"/>
  <c r="C31" i="12"/>
  <c r="B31" i="12"/>
  <c r="A31" i="12"/>
  <c r="W30" i="12"/>
  <c r="V30" i="12"/>
  <c r="U30" i="12"/>
  <c r="T30" i="12"/>
  <c r="S30" i="12"/>
  <c r="R30" i="12"/>
  <c r="Q30" i="12"/>
  <c r="P30" i="12"/>
  <c r="O30" i="12"/>
  <c r="N30" i="12"/>
  <c r="M30" i="12"/>
  <c r="L30" i="12"/>
  <c r="K30" i="12"/>
  <c r="J30" i="12"/>
  <c r="I30" i="12"/>
  <c r="H30" i="12"/>
  <c r="G30" i="12"/>
  <c r="F30" i="12"/>
  <c r="E30" i="12"/>
  <c r="D30" i="12"/>
  <c r="C30" i="12"/>
  <c r="B30" i="12"/>
  <c r="A30" i="12"/>
  <c r="W29" i="12"/>
  <c r="V29" i="12"/>
  <c r="U29" i="12"/>
  <c r="T29" i="12"/>
  <c r="S29" i="12"/>
  <c r="R29" i="12"/>
  <c r="Q29" i="12"/>
  <c r="P29" i="12"/>
  <c r="O29" i="12"/>
  <c r="N29" i="12"/>
  <c r="M29" i="12"/>
  <c r="L29" i="12"/>
  <c r="K29" i="12"/>
  <c r="J29" i="12"/>
  <c r="I29" i="12"/>
  <c r="H29" i="12"/>
  <c r="G29" i="12"/>
  <c r="F29" i="12"/>
  <c r="E29" i="12"/>
  <c r="D29" i="12"/>
  <c r="C29" i="12"/>
  <c r="B29" i="12"/>
  <c r="A29" i="12"/>
  <c r="W28" i="12"/>
  <c r="V28" i="12"/>
  <c r="U28" i="12"/>
  <c r="T28" i="12"/>
  <c r="S28" i="12"/>
  <c r="R28" i="12"/>
  <c r="Q28" i="12"/>
  <c r="P28" i="12"/>
  <c r="O28" i="12"/>
  <c r="N28" i="12"/>
  <c r="M28" i="12"/>
  <c r="L28" i="12"/>
  <c r="K28" i="12"/>
  <c r="J28" i="12"/>
  <c r="I28" i="12"/>
  <c r="H28" i="12"/>
  <c r="G28" i="12"/>
  <c r="F28" i="12"/>
  <c r="E28" i="12"/>
  <c r="D28" i="12"/>
  <c r="C28" i="12"/>
  <c r="B28" i="12"/>
  <c r="A28" i="12"/>
  <c r="W27" i="12"/>
  <c r="V27" i="12"/>
  <c r="U27" i="12"/>
  <c r="T27" i="12"/>
  <c r="S27" i="12"/>
  <c r="R27" i="12"/>
  <c r="Q27" i="12"/>
  <c r="P27" i="12"/>
  <c r="O27" i="12"/>
  <c r="N27" i="12"/>
  <c r="M27" i="12"/>
  <c r="L27" i="12"/>
  <c r="K27" i="12"/>
  <c r="J27" i="12"/>
  <c r="I27" i="12"/>
  <c r="H27" i="12"/>
  <c r="G27" i="12"/>
  <c r="F27" i="12"/>
  <c r="E27" i="12"/>
  <c r="D27" i="12"/>
  <c r="C27" i="12"/>
  <c r="B27" i="12"/>
  <c r="A27" i="12"/>
  <c r="W26" i="12"/>
  <c r="V26" i="12"/>
  <c r="U26" i="12"/>
  <c r="T26" i="12"/>
  <c r="S26" i="12"/>
  <c r="R26" i="12"/>
  <c r="Q26" i="12"/>
  <c r="P26" i="12"/>
  <c r="O26" i="12"/>
  <c r="N26" i="12"/>
  <c r="M26" i="12"/>
  <c r="L26" i="12"/>
  <c r="K26" i="12"/>
  <c r="J26" i="12"/>
  <c r="I26" i="12"/>
  <c r="H26" i="12"/>
  <c r="G26" i="12"/>
  <c r="F26" i="12"/>
  <c r="E26" i="12"/>
  <c r="D26" i="12"/>
  <c r="C26" i="12"/>
  <c r="B26" i="12"/>
  <c r="A26" i="12"/>
  <c r="W19" i="12"/>
  <c r="V19" i="12"/>
  <c r="U19" i="12"/>
  <c r="T19" i="12"/>
  <c r="S19" i="12"/>
  <c r="R19" i="12"/>
  <c r="Q19" i="12"/>
  <c r="P19" i="12"/>
  <c r="O19" i="12"/>
  <c r="N19" i="12"/>
  <c r="M19" i="12"/>
  <c r="L19" i="12"/>
  <c r="K19" i="12"/>
  <c r="J19" i="12"/>
  <c r="I19" i="12"/>
  <c r="H19" i="12"/>
  <c r="G19" i="12"/>
  <c r="F19" i="12"/>
  <c r="E19" i="12"/>
  <c r="D19" i="12"/>
  <c r="C19" i="12"/>
  <c r="B19" i="12"/>
  <c r="A19" i="12"/>
  <c r="W18" i="12"/>
  <c r="V18" i="12"/>
  <c r="U18" i="12"/>
  <c r="T18" i="12"/>
  <c r="S18" i="12"/>
  <c r="R18" i="12"/>
  <c r="Q18" i="12"/>
  <c r="P18" i="12"/>
  <c r="O18" i="12"/>
  <c r="N18" i="12"/>
  <c r="M18" i="12"/>
  <c r="L18" i="12"/>
  <c r="K18" i="12"/>
  <c r="J18" i="12"/>
  <c r="I18" i="12"/>
  <c r="H18" i="12"/>
  <c r="G18" i="12"/>
  <c r="F18" i="12"/>
  <c r="E18" i="12"/>
  <c r="D18" i="12"/>
  <c r="C18" i="12"/>
  <c r="B18" i="12"/>
  <c r="A18" i="12"/>
  <c r="W17" i="12"/>
  <c r="V17" i="12"/>
  <c r="U17" i="12"/>
  <c r="T17" i="12"/>
  <c r="S17" i="12"/>
  <c r="R17" i="12"/>
  <c r="Q17" i="12"/>
  <c r="P17" i="12"/>
  <c r="O17" i="12"/>
  <c r="N17" i="12"/>
  <c r="M17" i="12"/>
  <c r="L17" i="12"/>
  <c r="K17" i="12"/>
  <c r="J17" i="12"/>
  <c r="I17" i="12"/>
  <c r="H17" i="12"/>
  <c r="G17" i="12"/>
  <c r="F17" i="12"/>
  <c r="E17" i="12"/>
  <c r="D17" i="12"/>
  <c r="C17" i="12"/>
  <c r="B17" i="12"/>
  <c r="A17" i="12"/>
  <c r="W16" i="12"/>
  <c r="V16" i="12"/>
  <c r="U16" i="12"/>
  <c r="T16" i="12"/>
  <c r="S16" i="12"/>
  <c r="R16" i="12"/>
  <c r="Q16" i="12"/>
  <c r="P16" i="12"/>
  <c r="O16" i="12"/>
  <c r="N16" i="12"/>
  <c r="M16" i="12"/>
  <c r="L16" i="12"/>
  <c r="K16" i="12"/>
  <c r="J16" i="12"/>
  <c r="I16" i="12"/>
  <c r="H16" i="12"/>
  <c r="G16" i="12"/>
  <c r="F16" i="12"/>
  <c r="E16" i="12"/>
  <c r="D16" i="12"/>
  <c r="C16" i="12"/>
  <c r="B16" i="12"/>
  <c r="A16" i="12"/>
  <c r="W15" i="12"/>
  <c r="V15" i="12"/>
  <c r="U15" i="12"/>
  <c r="T15" i="12"/>
  <c r="S15" i="12"/>
  <c r="R15" i="12"/>
  <c r="Q15" i="12"/>
  <c r="P15" i="12"/>
  <c r="O15" i="12"/>
  <c r="N15" i="12"/>
  <c r="M15" i="12"/>
  <c r="L15" i="12"/>
  <c r="K15" i="12"/>
  <c r="J15" i="12"/>
  <c r="I15" i="12"/>
  <c r="H15" i="12"/>
  <c r="G15" i="12"/>
  <c r="F15" i="12"/>
  <c r="E15" i="12"/>
  <c r="D15" i="12"/>
  <c r="C15" i="12"/>
  <c r="B15" i="12"/>
  <c r="A15" i="12"/>
  <c r="W14" i="12"/>
  <c r="V14" i="12"/>
  <c r="U14" i="12"/>
  <c r="T14" i="12"/>
  <c r="S14" i="12"/>
  <c r="R14" i="12"/>
  <c r="Q14" i="12"/>
  <c r="P14" i="12"/>
  <c r="O14" i="12"/>
  <c r="N14" i="12"/>
  <c r="M14" i="12"/>
  <c r="L14" i="12"/>
  <c r="K14" i="12"/>
  <c r="J14" i="12"/>
  <c r="I14" i="12"/>
  <c r="H14" i="12"/>
  <c r="G14" i="12"/>
  <c r="F14" i="12"/>
  <c r="E14" i="12"/>
  <c r="D14" i="12"/>
  <c r="C14" i="12"/>
  <c r="B14" i="12"/>
  <c r="A14" i="12"/>
  <c r="W13" i="12"/>
  <c r="V13" i="12"/>
  <c r="U13" i="12"/>
  <c r="T13" i="12"/>
  <c r="S13" i="12"/>
  <c r="R13" i="12"/>
  <c r="Q13" i="12"/>
  <c r="P13" i="12"/>
  <c r="O13" i="12"/>
  <c r="N13" i="12"/>
  <c r="M13" i="12"/>
  <c r="L13" i="12"/>
  <c r="K13" i="12"/>
  <c r="J13" i="12"/>
  <c r="I13" i="12"/>
  <c r="H13" i="12"/>
  <c r="G13" i="12"/>
  <c r="F13" i="12"/>
  <c r="E13" i="12"/>
  <c r="D13" i="12"/>
  <c r="C13" i="12"/>
  <c r="B13" i="12"/>
  <c r="A13" i="12"/>
  <c r="W12" i="12"/>
  <c r="V12" i="12"/>
  <c r="U12" i="12"/>
  <c r="T12" i="12"/>
  <c r="S12" i="12"/>
  <c r="R12" i="12"/>
  <c r="Q12" i="12"/>
  <c r="P12" i="12"/>
  <c r="O12" i="12"/>
  <c r="N12" i="12"/>
  <c r="M12" i="12"/>
  <c r="L12" i="12"/>
  <c r="K12" i="12"/>
  <c r="J12" i="12"/>
  <c r="I12" i="12"/>
  <c r="H12" i="12"/>
  <c r="G12" i="12"/>
  <c r="F12" i="12"/>
  <c r="E12" i="12"/>
  <c r="D12" i="12"/>
  <c r="C12" i="12"/>
  <c r="B12" i="12"/>
  <c r="A12" i="12"/>
  <c r="W11" i="12"/>
  <c r="V11" i="12"/>
  <c r="U11" i="12"/>
  <c r="T11" i="12"/>
  <c r="S11" i="12"/>
  <c r="R11" i="12"/>
  <c r="Q11" i="12"/>
  <c r="P11" i="12"/>
  <c r="O11" i="12"/>
  <c r="N11" i="12"/>
  <c r="M11" i="12"/>
  <c r="L11" i="12"/>
  <c r="K11" i="12"/>
  <c r="J11" i="12"/>
  <c r="I11" i="12"/>
  <c r="H11" i="12"/>
  <c r="G11" i="12"/>
  <c r="F11" i="12"/>
  <c r="E11" i="12"/>
  <c r="D11" i="12"/>
  <c r="C11" i="12"/>
  <c r="B11" i="12"/>
  <c r="A11" i="12"/>
  <c r="W10" i="12"/>
  <c r="V10" i="12"/>
  <c r="U10" i="12"/>
  <c r="T10" i="12"/>
  <c r="S10" i="12"/>
  <c r="R10" i="12"/>
  <c r="Q10" i="12"/>
  <c r="P10" i="12"/>
  <c r="O10" i="12"/>
  <c r="N10" i="12"/>
  <c r="M10" i="12"/>
  <c r="L10" i="12"/>
  <c r="K10" i="12"/>
  <c r="J10" i="12"/>
  <c r="I10" i="12"/>
  <c r="H10" i="12"/>
  <c r="G10" i="12"/>
  <c r="F10" i="12"/>
  <c r="E10" i="12"/>
  <c r="D10" i="12"/>
  <c r="C10" i="12"/>
  <c r="B10" i="12"/>
  <c r="A10" i="12"/>
  <c r="W9" i="12"/>
  <c r="V9" i="12"/>
  <c r="U9" i="12"/>
  <c r="T9" i="12"/>
  <c r="S9" i="12"/>
  <c r="R9" i="12"/>
  <c r="Q9" i="12"/>
  <c r="P9" i="12"/>
  <c r="O9" i="12"/>
  <c r="N9" i="12"/>
  <c r="M9" i="12"/>
  <c r="L9" i="12"/>
  <c r="K9" i="12"/>
  <c r="J9" i="12"/>
  <c r="I9" i="12"/>
  <c r="H9" i="12"/>
  <c r="G9" i="12"/>
  <c r="F9" i="12"/>
  <c r="E9" i="12"/>
  <c r="D9" i="12"/>
  <c r="C9" i="12"/>
  <c r="B9" i="12"/>
  <c r="A9" i="12"/>
  <c r="W8" i="12"/>
  <c r="V8" i="12"/>
  <c r="U8" i="12"/>
  <c r="T8" i="12"/>
  <c r="S8" i="12"/>
  <c r="R8" i="12"/>
  <c r="Q8" i="12"/>
  <c r="P8" i="12"/>
  <c r="O8" i="12"/>
  <c r="N8" i="12"/>
  <c r="M8" i="12"/>
  <c r="L8" i="12"/>
  <c r="K8" i="12"/>
  <c r="J8" i="12"/>
  <c r="I8" i="12"/>
  <c r="H8" i="12"/>
  <c r="G8" i="12"/>
  <c r="F8" i="12"/>
  <c r="E8" i="12"/>
  <c r="D8" i="12"/>
  <c r="C8" i="12"/>
  <c r="B8" i="12"/>
  <c r="A8" i="12"/>
  <c r="W7" i="12"/>
  <c r="V7" i="12"/>
  <c r="U7" i="12"/>
  <c r="T7" i="12"/>
  <c r="S7" i="12"/>
  <c r="R7" i="12"/>
  <c r="Q7" i="12"/>
  <c r="P7" i="12"/>
  <c r="O7" i="12"/>
  <c r="N7" i="12"/>
  <c r="M7" i="12"/>
  <c r="L7" i="12"/>
  <c r="K7" i="12"/>
  <c r="J7" i="12"/>
  <c r="I7" i="12"/>
  <c r="H7" i="12"/>
  <c r="G7" i="12"/>
  <c r="F7" i="12"/>
  <c r="E7" i="12"/>
  <c r="D7" i="12"/>
  <c r="C7" i="12"/>
  <c r="B7" i="12"/>
  <c r="A7" i="12"/>
  <c r="W6" i="12"/>
  <c r="V6" i="12"/>
  <c r="U6" i="12"/>
  <c r="T6" i="12"/>
  <c r="S6" i="12"/>
  <c r="R6" i="12"/>
  <c r="Q6" i="12"/>
  <c r="P6" i="12"/>
  <c r="O6" i="12"/>
  <c r="N6" i="12"/>
  <c r="M6" i="12"/>
  <c r="L6" i="12"/>
  <c r="K6" i="12"/>
  <c r="J6" i="12"/>
  <c r="I6" i="12"/>
  <c r="H6" i="12"/>
  <c r="G6" i="12"/>
  <c r="F6" i="12"/>
  <c r="E6" i="12"/>
  <c r="D6" i="12"/>
  <c r="C6" i="12"/>
  <c r="A6" i="12"/>
  <c r="B6" i="12"/>
  <c r="W31" i="11"/>
  <c r="V31" i="11"/>
  <c r="U31" i="11"/>
  <c r="T31" i="11"/>
  <c r="S31" i="11"/>
  <c r="R31" i="11"/>
  <c r="Q31" i="11"/>
  <c r="P31" i="11"/>
  <c r="O31" i="11"/>
  <c r="N31" i="11"/>
  <c r="M31" i="11"/>
  <c r="L31" i="11"/>
  <c r="K31" i="11"/>
  <c r="J31" i="11"/>
  <c r="I31" i="11"/>
  <c r="H31" i="11"/>
  <c r="G31" i="11"/>
  <c r="F31" i="11"/>
  <c r="E31" i="11"/>
  <c r="D31" i="11"/>
  <c r="C31" i="11"/>
  <c r="B31" i="11"/>
  <c r="A31" i="11"/>
  <c r="W30" i="11"/>
  <c r="V30" i="11"/>
  <c r="U30" i="11"/>
  <c r="T30" i="11"/>
  <c r="S30" i="11"/>
  <c r="R30" i="11"/>
  <c r="Q30" i="11"/>
  <c r="P30" i="11"/>
  <c r="O30" i="11"/>
  <c r="N30" i="11"/>
  <c r="M30" i="11"/>
  <c r="L30" i="11"/>
  <c r="K30" i="11"/>
  <c r="J30" i="11"/>
  <c r="I30" i="11"/>
  <c r="H30" i="11"/>
  <c r="G30" i="11"/>
  <c r="F30" i="11"/>
  <c r="E30" i="11"/>
  <c r="D30" i="11"/>
  <c r="C30" i="11"/>
  <c r="B30" i="11"/>
  <c r="A30" i="11"/>
  <c r="W29" i="11"/>
  <c r="V29" i="11"/>
  <c r="U29" i="11"/>
  <c r="T29" i="11"/>
  <c r="S29" i="11"/>
  <c r="R29" i="11"/>
  <c r="Q29" i="11"/>
  <c r="P29" i="11"/>
  <c r="O29" i="11"/>
  <c r="N29" i="11"/>
  <c r="M29" i="11"/>
  <c r="L29" i="11"/>
  <c r="K29" i="11"/>
  <c r="J29" i="11"/>
  <c r="I29" i="11"/>
  <c r="H29" i="11"/>
  <c r="G29" i="11"/>
  <c r="F29" i="11"/>
  <c r="E29" i="11"/>
  <c r="D29" i="11"/>
  <c r="C29" i="11"/>
  <c r="B29" i="11"/>
  <c r="A29" i="11"/>
  <c r="W28" i="11"/>
  <c r="V28" i="11"/>
  <c r="U28" i="11"/>
  <c r="T28" i="11"/>
  <c r="S28" i="11"/>
  <c r="R28" i="11"/>
  <c r="Q28" i="11"/>
  <c r="P28" i="11"/>
  <c r="O28" i="11"/>
  <c r="N28" i="11"/>
  <c r="M28" i="11"/>
  <c r="L28" i="11"/>
  <c r="K28" i="11"/>
  <c r="J28" i="11"/>
  <c r="I28" i="11"/>
  <c r="H28" i="11"/>
  <c r="G28" i="11"/>
  <c r="F28" i="11"/>
  <c r="E28" i="11"/>
  <c r="D28" i="11"/>
  <c r="C28" i="11"/>
  <c r="B28" i="11"/>
  <c r="A28" i="11"/>
  <c r="W27" i="11"/>
  <c r="V27" i="11"/>
  <c r="U27" i="11"/>
  <c r="T27" i="11"/>
  <c r="S27" i="11"/>
  <c r="R27" i="11"/>
  <c r="Q27" i="11"/>
  <c r="P27" i="11"/>
  <c r="O27" i="11"/>
  <c r="N27" i="11"/>
  <c r="M27" i="11"/>
  <c r="L27" i="11"/>
  <c r="K27" i="11"/>
  <c r="J27" i="11"/>
  <c r="I27" i="11"/>
  <c r="H27" i="11"/>
  <c r="G27" i="11"/>
  <c r="F27" i="11"/>
  <c r="E27" i="11"/>
  <c r="D27" i="11"/>
  <c r="C27" i="11"/>
  <c r="B27" i="11"/>
  <c r="A27" i="11"/>
  <c r="W26" i="11"/>
  <c r="V26" i="11"/>
  <c r="U26" i="11"/>
  <c r="T26" i="11"/>
  <c r="S26" i="11"/>
  <c r="R26" i="11"/>
  <c r="Q26" i="11"/>
  <c r="P26" i="11"/>
  <c r="O26" i="11"/>
  <c r="N26" i="11"/>
  <c r="M26" i="11"/>
  <c r="L26" i="11"/>
  <c r="K26" i="11"/>
  <c r="J26" i="11"/>
  <c r="I26" i="11"/>
  <c r="H26" i="11"/>
  <c r="G26" i="11"/>
  <c r="F26" i="11"/>
  <c r="E26" i="11"/>
  <c r="D26" i="11"/>
  <c r="C26" i="11"/>
  <c r="B26" i="11"/>
  <c r="A26" i="11"/>
  <c r="W19" i="11"/>
  <c r="V19" i="11"/>
  <c r="U19" i="11"/>
  <c r="T19" i="11"/>
  <c r="S19" i="11"/>
  <c r="R19" i="11"/>
  <c r="Q19" i="11"/>
  <c r="P19" i="11"/>
  <c r="O19" i="11"/>
  <c r="N19" i="11"/>
  <c r="M19" i="11"/>
  <c r="L19" i="11"/>
  <c r="K19" i="11"/>
  <c r="J19" i="11"/>
  <c r="I19" i="11"/>
  <c r="H19" i="11"/>
  <c r="G19" i="11"/>
  <c r="F19" i="11"/>
  <c r="E19" i="11"/>
  <c r="D19" i="11"/>
  <c r="C19" i="11"/>
  <c r="B19" i="11"/>
  <c r="A19" i="11"/>
  <c r="W18" i="11"/>
  <c r="V18" i="11"/>
  <c r="U18" i="11"/>
  <c r="T18" i="11"/>
  <c r="S18" i="11"/>
  <c r="R18" i="11"/>
  <c r="Q18" i="11"/>
  <c r="P18" i="11"/>
  <c r="O18" i="11"/>
  <c r="N18" i="11"/>
  <c r="M18" i="11"/>
  <c r="L18" i="11"/>
  <c r="K18" i="11"/>
  <c r="J18" i="11"/>
  <c r="I18" i="11"/>
  <c r="H18" i="11"/>
  <c r="G18" i="11"/>
  <c r="F18" i="11"/>
  <c r="E18" i="11"/>
  <c r="D18" i="11"/>
  <c r="C18" i="11"/>
  <c r="B18" i="11"/>
  <c r="A18" i="11"/>
  <c r="W17" i="11"/>
  <c r="V17" i="11"/>
  <c r="U17" i="11"/>
  <c r="T17" i="11"/>
  <c r="S17" i="11"/>
  <c r="R17" i="11"/>
  <c r="Q17" i="11"/>
  <c r="P17" i="11"/>
  <c r="O17" i="11"/>
  <c r="N17" i="11"/>
  <c r="M17" i="11"/>
  <c r="L17" i="11"/>
  <c r="K17" i="11"/>
  <c r="J17" i="11"/>
  <c r="I17" i="11"/>
  <c r="H17" i="11"/>
  <c r="G17" i="11"/>
  <c r="F17" i="11"/>
  <c r="E17" i="11"/>
  <c r="D17" i="11"/>
  <c r="C17" i="11"/>
  <c r="B17" i="11"/>
  <c r="A17" i="11"/>
  <c r="W16" i="11"/>
  <c r="V16" i="11"/>
  <c r="U16" i="11"/>
  <c r="T16" i="11"/>
  <c r="S16" i="11"/>
  <c r="R16" i="11"/>
  <c r="Q16" i="11"/>
  <c r="P16" i="11"/>
  <c r="O16" i="11"/>
  <c r="N16" i="11"/>
  <c r="M16" i="11"/>
  <c r="L16" i="11"/>
  <c r="K16" i="11"/>
  <c r="J16" i="11"/>
  <c r="I16" i="11"/>
  <c r="H16" i="11"/>
  <c r="G16" i="11"/>
  <c r="F16" i="11"/>
  <c r="E16" i="11"/>
  <c r="D16" i="11"/>
  <c r="C16" i="11"/>
  <c r="B16" i="11"/>
  <c r="A16" i="11"/>
  <c r="W15" i="11"/>
  <c r="V15" i="11"/>
  <c r="U15" i="11"/>
  <c r="T15" i="11"/>
  <c r="S15" i="11"/>
  <c r="R15" i="11"/>
  <c r="Q15" i="11"/>
  <c r="P15" i="11"/>
  <c r="O15" i="11"/>
  <c r="N15" i="11"/>
  <c r="M15" i="11"/>
  <c r="L15" i="11"/>
  <c r="K15" i="11"/>
  <c r="J15" i="11"/>
  <c r="I15" i="11"/>
  <c r="H15" i="11"/>
  <c r="G15" i="11"/>
  <c r="F15" i="11"/>
  <c r="E15" i="11"/>
  <c r="D15" i="11"/>
  <c r="C15" i="11"/>
  <c r="B15" i="11"/>
  <c r="A15" i="11"/>
  <c r="W14" i="11"/>
  <c r="V14" i="11"/>
  <c r="U14" i="11"/>
  <c r="T14" i="11"/>
  <c r="S14" i="11"/>
  <c r="R14" i="11"/>
  <c r="Q14" i="11"/>
  <c r="P14" i="11"/>
  <c r="O14" i="11"/>
  <c r="N14" i="11"/>
  <c r="M14" i="11"/>
  <c r="L14" i="11"/>
  <c r="K14" i="11"/>
  <c r="J14" i="11"/>
  <c r="I14" i="11"/>
  <c r="H14" i="11"/>
  <c r="G14" i="11"/>
  <c r="F14" i="11"/>
  <c r="E14" i="11"/>
  <c r="D14" i="11"/>
  <c r="C14" i="11"/>
  <c r="B14" i="11"/>
  <c r="A14" i="11"/>
  <c r="W13" i="11"/>
  <c r="V13" i="11"/>
  <c r="U13" i="11"/>
  <c r="T13" i="11"/>
  <c r="S13" i="11"/>
  <c r="R13" i="11"/>
  <c r="Q13" i="11"/>
  <c r="P13" i="11"/>
  <c r="O13" i="11"/>
  <c r="N13" i="11"/>
  <c r="M13" i="11"/>
  <c r="L13" i="11"/>
  <c r="K13" i="11"/>
  <c r="J13" i="11"/>
  <c r="I13" i="11"/>
  <c r="H13" i="11"/>
  <c r="G13" i="11"/>
  <c r="F13" i="11"/>
  <c r="E13" i="11"/>
  <c r="D13" i="11"/>
  <c r="C13" i="11"/>
  <c r="B13" i="11"/>
  <c r="A13" i="11"/>
  <c r="W12" i="11"/>
  <c r="V12" i="11"/>
  <c r="U12" i="11"/>
  <c r="T12" i="11"/>
  <c r="S12" i="11"/>
  <c r="R12" i="11"/>
  <c r="Q12" i="11"/>
  <c r="P12" i="11"/>
  <c r="O12" i="11"/>
  <c r="N12" i="11"/>
  <c r="M12" i="11"/>
  <c r="L12" i="11"/>
  <c r="K12" i="11"/>
  <c r="J12" i="11"/>
  <c r="I12" i="11"/>
  <c r="H12" i="11"/>
  <c r="G12" i="11"/>
  <c r="F12" i="11"/>
  <c r="E12" i="11"/>
  <c r="D12" i="11"/>
  <c r="C12" i="11"/>
  <c r="B12" i="11"/>
  <c r="A12" i="11"/>
  <c r="W11" i="11"/>
  <c r="V11" i="11"/>
  <c r="U11" i="11"/>
  <c r="T11" i="11"/>
  <c r="S11" i="11"/>
  <c r="R11" i="11"/>
  <c r="Q11" i="11"/>
  <c r="P11" i="11"/>
  <c r="O11" i="11"/>
  <c r="N11" i="11"/>
  <c r="M11" i="11"/>
  <c r="L11" i="11"/>
  <c r="K11" i="11"/>
  <c r="J11" i="11"/>
  <c r="I11" i="11"/>
  <c r="H11" i="11"/>
  <c r="G11" i="11"/>
  <c r="F11" i="11"/>
  <c r="E11" i="11"/>
  <c r="D11" i="11"/>
  <c r="C11" i="11"/>
  <c r="B11" i="11"/>
  <c r="A11" i="11"/>
  <c r="W10" i="11"/>
  <c r="V10" i="11"/>
  <c r="U10" i="11"/>
  <c r="T10" i="11"/>
  <c r="S10" i="11"/>
  <c r="R10" i="11"/>
  <c r="Q10" i="11"/>
  <c r="P10" i="11"/>
  <c r="O10" i="11"/>
  <c r="N10" i="11"/>
  <c r="M10" i="11"/>
  <c r="L10" i="11"/>
  <c r="K10" i="11"/>
  <c r="J10" i="11"/>
  <c r="I10" i="11"/>
  <c r="H10" i="11"/>
  <c r="G10" i="11"/>
  <c r="F10" i="11"/>
  <c r="E10" i="11"/>
  <c r="D10" i="11"/>
  <c r="C10" i="11"/>
  <c r="B10" i="11"/>
  <c r="A10" i="11"/>
  <c r="W9" i="11"/>
  <c r="V9" i="11"/>
  <c r="U9" i="11"/>
  <c r="T9" i="11"/>
  <c r="S9" i="11"/>
  <c r="R9" i="11"/>
  <c r="Q9" i="11"/>
  <c r="P9" i="11"/>
  <c r="O9" i="11"/>
  <c r="N9" i="11"/>
  <c r="M9" i="11"/>
  <c r="L9" i="11"/>
  <c r="K9" i="11"/>
  <c r="J9" i="11"/>
  <c r="I9" i="11"/>
  <c r="H9" i="11"/>
  <c r="G9" i="11"/>
  <c r="F9" i="11"/>
  <c r="E9" i="11"/>
  <c r="D9" i="11"/>
  <c r="C9" i="11"/>
  <c r="B9" i="11"/>
  <c r="A9" i="11"/>
  <c r="W8" i="11"/>
  <c r="V8" i="11"/>
  <c r="U8" i="11"/>
  <c r="T8" i="11"/>
  <c r="S8" i="11"/>
  <c r="R8" i="11"/>
  <c r="Q8" i="11"/>
  <c r="P8" i="11"/>
  <c r="O8" i="11"/>
  <c r="N8" i="11"/>
  <c r="M8" i="11"/>
  <c r="L8" i="11"/>
  <c r="K8" i="11"/>
  <c r="J8" i="11"/>
  <c r="I8" i="11"/>
  <c r="H8" i="11"/>
  <c r="G8" i="11"/>
  <c r="F8" i="11"/>
  <c r="E8" i="11"/>
  <c r="D8" i="11"/>
  <c r="C8" i="11"/>
  <c r="B8" i="11"/>
  <c r="A8" i="11"/>
  <c r="W7" i="11"/>
  <c r="V7" i="11"/>
  <c r="U7" i="11"/>
  <c r="T7" i="11"/>
  <c r="S7" i="11"/>
  <c r="R7" i="11"/>
  <c r="Q7" i="11"/>
  <c r="P7" i="11"/>
  <c r="O7" i="11"/>
  <c r="N7" i="11"/>
  <c r="M7" i="11"/>
  <c r="L7" i="11"/>
  <c r="K7" i="11"/>
  <c r="J7" i="11"/>
  <c r="I7" i="11"/>
  <c r="H7" i="11"/>
  <c r="G7" i="11"/>
  <c r="F7" i="11"/>
  <c r="E7" i="11"/>
  <c r="D7" i="11"/>
  <c r="C7" i="11"/>
  <c r="B7" i="11"/>
  <c r="A7" i="11"/>
  <c r="V6" i="11"/>
  <c r="U6" i="11"/>
  <c r="T6" i="11"/>
  <c r="S6" i="11"/>
  <c r="R6" i="11"/>
  <c r="Q6" i="11"/>
  <c r="P6" i="11"/>
  <c r="O6" i="11"/>
  <c r="N6" i="11"/>
  <c r="M6" i="11"/>
  <c r="L6" i="11"/>
  <c r="K6" i="11"/>
  <c r="J6" i="11"/>
  <c r="I6" i="11"/>
  <c r="H6" i="11"/>
  <c r="G6" i="11"/>
  <c r="F6" i="11"/>
  <c r="E6" i="11"/>
  <c r="D6" i="11"/>
  <c r="C6" i="11"/>
  <c r="B6" i="11"/>
  <c r="A6" i="11"/>
  <c r="W6" i="11"/>
  <c r="AM35" i="1" l="1"/>
  <c r="AL35" i="1"/>
  <c r="AK35" i="1"/>
  <c r="AJ35" i="1"/>
  <c r="AI35" i="1"/>
  <c r="AH35" i="1"/>
  <c r="AG35" i="1"/>
  <c r="AF35" i="1"/>
  <c r="AE35" i="1"/>
  <c r="AD35" i="1"/>
  <c r="AC35" i="1"/>
  <c r="AB35" i="1"/>
  <c r="AA35" i="1"/>
  <c r="Z35" i="1"/>
  <c r="Y35" i="1"/>
  <c r="X35" i="1"/>
  <c r="W35" i="1"/>
  <c r="V35" i="1"/>
  <c r="U35" i="1"/>
  <c r="T35" i="1"/>
  <c r="S35" i="1"/>
  <c r="AM34" i="1"/>
  <c r="AL34" i="1"/>
  <c r="AK34" i="1"/>
  <c r="AJ34" i="1"/>
  <c r="AI34" i="1"/>
  <c r="AH34" i="1"/>
  <c r="AG34" i="1"/>
  <c r="AF34" i="1"/>
  <c r="AE34" i="1"/>
  <c r="AD34" i="1"/>
  <c r="AC34" i="1"/>
  <c r="AB34" i="1"/>
  <c r="AA34" i="1"/>
  <c r="Z34" i="1"/>
  <c r="Y34" i="1"/>
  <c r="X34" i="1"/>
  <c r="W34" i="1"/>
  <c r="V34" i="1"/>
  <c r="U34" i="1"/>
  <c r="T34" i="1"/>
  <c r="S34" i="1"/>
  <c r="AM33" i="1"/>
  <c r="AL33" i="1"/>
  <c r="AK33" i="1"/>
  <c r="AJ33" i="1"/>
  <c r="AI33" i="1"/>
  <c r="AH33" i="1"/>
  <c r="AG33" i="1"/>
  <c r="AF33" i="1"/>
  <c r="AE33" i="1"/>
  <c r="AD33" i="1"/>
  <c r="AC33" i="1"/>
  <c r="AB33" i="1"/>
  <c r="AA33" i="1"/>
  <c r="Z33" i="1"/>
  <c r="Y33" i="1"/>
  <c r="X33" i="1"/>
  <c r="W33" i="1"/>
  <c r="V33" i="1"/>
  <c r="U33" i="1"/>
  <c r="T33" i="1"/>
  <c r="S33" i="1"/>
  <c r="AM32" i="1"/>
  <c r="AL32" i="1"/>
  <c r="AK32" i="1"/>
  <c r="AJ32" i="1"/>
  <c r="AI32" i="1"/>
  <c r="AH32" i="1"/>
  <c r="AG32" i="1"/>
  <c r="AF32" i="1"/>
  <c r="AE32" i="1"/>
  <c r="AD32" i="1"/>
  <c r="AC32" i="1"/>
  <c r="AB32" i="1"/>
  <c r="AA32" i="1"/>
  <c r="Z32" i="1"/>
  <c r="Y32" i="1"/>
  <c r="X32" i="1"/>
  <c r="W32" i="1"/>
  <c r="V32" i="1"/>
  <c r="U32" i="1"/>
  <c r="T32" i="1"/>
  <c r="S32" i="1"/>
  <c r="AM31" i="1"/>
  <c r="AL31" i="1"/>
  <c r="AK31" i="1"/>
  <c r="AJ31" i="1"/>
  <c r="AI31" i="1"/>
  <c r="AH31" i="1"/>
  <c r="AG31" i="1"/>
  <c r="AF31" i="1"/>
  <c r="AE31" i="1"/>
  <c r="AD31" i="1"/>
  <c r="AC31" i="1"/>
  <c r="AB31" i="1"/>
  <c r="AA31" i="1"/>
  <c r="Z31" i="1"/>
  <c r="Y31" i="1"/>
  <c r="X31" i="1"/>
  <c r="W31" i="1"/>
  <c r="V31" i="1"/>
  <c r="U31" i="1"/>
  <c r="T31" i="1"/>
  <c r="S31" i="1"/>
  <c r="AM28" i="1"/>
  <c r="AL28" i="1"/>
  <c r="AK28" i="1"/>
  <c r="AJ28" i="1"/>
  <c r="AI28" i="1"/>
  <c r="AH28" i="1"/>
  <c r="AG28" i="1"/>
  <c r="AF28" i="1"/>
  <c r="AE28" i="1"/>
  <c r="AD28" i="1"/>
  <c r="AC28" i="1"/>
  <c r="AB28" i="1"/>
  <c r="AA28" i="1"/>
  <c r="Z28" i="1"/>
  <c r="Y28" i="1"/>
  <c r="X28" i="1"/>
  <c r="W28" i="1"/>
  <c r="V28" i="1"/>
  <c r="U28" i="1"/>
  <c r="T28" i="1"/>
  <c r="S28" i="1"/>
  <c r="AM27" i="1"/>
  <c r="AL27" i="1"/>
  <c r="AK27" i="1"/>
  <c r="AJ27" i="1"/>
  <c r="AI27" i="1"/>
  <c r="AH27" i="1"/>
  <c r="AG27" i="1"/>
  <c r="AF27" i="1"/>
  <c r="AE27" i="1"/>
  <c r="AD27" i="1"/>
  <c r="AC27" i="1"/>
  <c r="AB27" i="1"/>
  <c r="AA27" i="1"/>
  <c r="Z27" i="1"/>
  <c r="Y27" i="1"/>
  <c r="X27" i="1"/>
  <c r="W27" i="1"/>
  <c r="V27" i="1"/>
  <c r="U27" i="1"/>
  <c r="T27" i="1"/>
  <c r="S27" i="1"/>
  <c r="AM26" i="1"/>
  <c r="AL26" i="1"/>
  <c r="AK26" i="1"/>
  <c r="AJ26" i="1"/>
  <c r="AI26" i="1"/>
  <c r="AH26" i="1"/>
  <c r="AG26" i="1"/>
  <c r="AF26" i="1"/>
  <c r="AE26" i="1"/>
  <c r="AD26" i="1"/>
  <c r="AC26" i="1"/>
  <c r="AB26" i="1"/>
  <c r="AA26" i="1"/>
  <c r="Z26" i="1"/>
  <c r="Y26" i="1"/>
  <c r="X26" i="1"/>
  <c r="W26" i="1"/>
  <c r="V26" i="1"/>
  <c r="U26" i="1"/>
  <c r="T26" i="1"/>
  <c r="S26" i="1"/>
  <c r="AM25" i="1"/>
  <c r="AL25" i="1"/>
  <c r="AK25" i="1"/>
  <c r="AJ25" i="1"/>
  <c r="AI25" i="1"/>
  <c r="AH25" i="1"/>
  <c r="AG25" i="1"/>
  <c r="AF25" i="1"/>
  <c r="AE25" i="1"/>
  <c r="AD25" i="1"/>
  <c r="AC25" i="1"/>
  <c r="AB25" i="1"/>
  <c r="AA25" i="1"/>
  <c r="Z25" i="1"/>
  <c r="Y25" i="1"/>
  <c r="X25" i="1"/>
  <c r="W25" i="1"/>
  <c r="V25" i="1"/>
  <c r="U25" i="1"/>
  <c r="T25" i="1"/>
  <c r="S25" i="1"/>
  <c r="AM18" i="1"/>
  <c r="AL18" i="1"/>
  <c r="AK18" i="1"/>
  <c r="AJ18" i="1"/>
  <c r="AI18" i="1"/>
  <c r="AH18" i="1"/>
  <c r="AG18" i="1"/>
  <c r="AF18" i="1"/>
  <c r="AE18" i="1"/>
  <c r="AD18" i="1"/>
  <c r="AC18" i="1"/>
  <c r="AB18" i="1"/>
  <c r="AA18" i="1"/>
  <c r="Z18" i="1"/>
  <c r="Y18" i="1"/>
  <c r="X18" i="1"/>
  <c r="W18" i="1"/>
  <c r="V18" i="1"/>
  <c r="U18" i="1"/>
  <c r="T18" i="1"/>
  <c r="S18" i="1"/>
  <c r="AM17" i="1"/>
  <c r="AL17" i="1"/>
  <c r="AK17" i="1"/>
  <c r="AJ17" i="1"/>
  <c r="AI17" i="1"/>
  <c r="AH17" i="1"/>
  <c r="AG17" i="1"/>
  <c r="AF17" i="1"/>
  <c r="AE17" i="1"/>
  <c r="AD17" i="1"/>
  <c r="AC17" i="1"/>
  <c r="AB17" i="1"/>
  <c r="AA17" i="1"/>
  <c r="Z17" i="1"/>
  <c r="Y17" i="1"/>
  <c r="X17" i="1"/>
  <c r="W17" i="1"/>
  <c r="V17" i="1"/>
  <c r="U17" i="1"/>
  <c r="T17" i="1"/>
  <c r="S17" i="1"/>
  <c r="AM16" i="1"/>
  <c r="AL16" i="1"/>
  <c r="AK16" i="1"/>
  <c r="AJ16" i="1"/>
  <c r="AI16" i="1"/>
  <c r="AH16" i="1"/>
  <c r="AG16" i="1"/>
  <c r="AF16" i="1"/>
  <c r="AE16" i="1"/>
  <c r="AD16" i="1"/>
  <c r="AC16" i="1"/>
  <c r="AB16" i="1"/>
  <c r="AA16" i="1"/>
  <c r="Z16" i="1"/>
  <c r="Y16" i="1"/>
  <c r="X16" i="1"/>
  <c r="W16" i="1"/>
  <c r="V16" i="1"/>
  <c r="U16" i="1"/>
  <c r="T16" i="1"/>
  <c r="S16" i="1"/>
  <c r="AM15" i="1"/>
  <c r="AL15" i="1"/>
  <c r="AK15" i="1"/>
  <c r="AJ15" i="1"/>
  <c r="AI15" i="1"/>
  <c r="AH15" i="1"/>
  <c r="AG15" i="1"/>
  <c r="AF15" i="1"/>
  <c r="AE15" i="1"/>
  <c r="AD15" i="1"/>
  <c r="AC15" i="1"/>
  <c r="AB15" i="1"/>
  <c r="AA15" i="1"/>
  <c r="Z15" i="1"/>
  <c r="Y15" i="1"/>
  <c r="X15" i="1"/>
  <c r="W15" i="1"/>
  <c r="V15" i="1"/>
  <c r="U15" i="1"/>
  <c r="T15" i="1"/>
  <c r="S15" i="1"/>
  <c r="AM14" i="1"/>
  <c r="AL14" i="1"/>
  <c r="AK14" i="1"/>
  <c r="AJ14" i="1"/>
  <c r="AI14" i="1"/>
  <c r="AH14" i="1"/>
  <c r="AG14" i="1"/>
  <c r="AF14" i="1"/>
  <c r="AE14" i="1"/>
  <c r="AD14" i="1"/>
  <c r="AC14" i="1"/>
  <c r="AB14" i="1"/>
  <c r="AA14" i="1"/>
  <c r="Z14" i="1"/>
  <c r="Y14" i="1"/>
  <c r="X14" i="1"/>
  <c r="W14" i="1"/>
  <c r="V14" i="1"/>
  <c r="U14" i="1"/>
  <c r="T14" i="1"/>
  <c r="S14" i="1"/>
  <c r="AM13" i="1"/>
  <c r="AL13" i="1"/>
  <c r="AK13" i="1"/>
  <c r="AJ13" i="1"/>
  <c r="AI13" i="1"/>
  <c r="AH13" i="1"/>
  <c r="AG13" i="1"/>
  <c r="AF13" i="1"/>
  <c r="AE13" i="1"/>
  <c r="AD13" i="1"/>
  <c r="AC13" i="1"/>
  <c r="AB13" i="1"/>
  <c r="AA13" i="1"/>
  <c r="Z13" i="1"/>
  <c r="Y13" i="1"/>
  <c r="X13" i="1"/>
  <c r="W13" i="1"/>
  <c r="V13" i="1"/>
  <c r="U13" i="1"/>
  <c r="T13" i="1"/>
  <c r="S13" i="1"/>
  <c r="AM12" i="1"/>
  <c r="AL12" i="1"/>
  <c r="AK12" i="1"/>
  <c r="AJ12" i="1"/>
  <c r="AI12" i="1"/>
  <c r="AH12" i="1"/>
  <c r="AG12" i="1"/>
  <c r="AF12" i="1"/>
  <c r="AE12" i="1"/>
  <c r="AD12" i="1"/>
  <c r="AC12" i="1"/>
  <c r="AB12" i="1"/>
  <c r="AA12" i="1"/>
  <c r="Z12" i="1"/>
  <c r="Y12" i="1"/>
  <c r="X12" i="1"/>
  <c r="W12" i="1"/>
  <c r="V12" i="1"/>
  <c r="U12" i="1"/>
  <c r="T12" i="1"/>
  <c r="S12" i="1"/>
  <c r="AM11" i="1"/>
  <c r="AL11" i="1"/>
  <c r="AK11" i="1"/>
  <c r="AJ11" i="1"/>
  <c r="AI11" i="1"/>
  <c r="AH11" i="1"/>
  <c r="AG11" i="1"/>
  <c r="AF11" i="1"/>
  <c r="AE11" i="1"/>
  <c r="AD11" i="1"/>
  <c r="AC11" i="1"/>
  <c r="AB11" i="1"/>
  <c r="AA11" i="1"/>
  <c r="Z11" i="1"/>
  <c r="Y11" i="1"/>
  <c r="X11" i="1"/>
  <c r="W11" i="1"/>
  <c r="V11" i="1"/>
  <c r="U11" i="1"/>
  <c r="T11" i="1"/>
  <c r="S11" i="1"/>
  <c r="AM10" i="1"/>
  <c r="AL10" i="1"/>
  <c r="AK10" i="1"/>
  <c r="AJ10" i="1"/>
  <c r="AI10" i="1"/>
  <c r="AH10" i="1"/>
  <c r="AG10" i="1"/>
  <c r="AF10" i="1"/>
  <c r="AE10" i="1"/>
  <c r="AD10" i="1"/>
  <c r="AC10" i="1"/>
  <c r="AB10" i="1"/>
  <c r="AA10" i="1"/>
  <c r="Z10" i="1"/>
  <c r="Y10" i="1"/>
  <c r="X10" i="1"/>
  <c r="W10" i="1"/>
  <c r="V10" i="1"/>
  <c r="U10" i="1"/>
  <c r="T10" i="1"/>
  <c r="S10" i="1"/>
  <c r="AM9" i="1"/>
  <c r="AL9" i="1"/>
  <c r="AK9" i="1"/>
  <c r="AJ9" i="1"/>
  <c r="AI9" i="1"/>
  <c r="AH9" i="1"/>
  <c r="AG9" i="1"/>
  <c r="AF9" i="1"/>
  <c r="AE9" i="1"/>
  <c r="AD9" i="1"/>
  <c r="AC9" i="1"/>
  <c r="AB9" i="1"/>
  <c r="AA9" i="1"/>
  <c r="Z9" i="1"/>
  <c r="Y9" i="1"/>
  <c r="X9" i="1"/>
  <c r="W9" i="1"/>
  <c r="V9" i="1"/>
  <c r="U9" i="1"/>
  <c r="T9" i="1"/>
  <c r="S9" i="1"/>
  <c r="AM8" i="1"/>
  <c r="AL8" i="1"/>
  <c r="AK8" i="1"/>
  <c r="AJ8" i="1"/>
  <c r="AI8" i="1"/>
  <c r="AH8" i="1"/>
  <c r="AG8" i="1"/>
  <c r="AF8" i="1"/>
  <c r="AE8" i="1"/>
  <c r="AD8" i="1"/>
  <c r="AC8" i="1"/>
  <c r="AB8" i="1"/>
  <c r="AA8" i="1"/>
  <c r="Z8" i="1"/>
  <c r="Y8" i="1"/>
  <c r="X8" i="1"/>
  <c r="W8" i="1"/>
  <c r="V8" i="1"/>
  <c r="U8" i="1"/>
  <c r="T8" i="1"/>
  <c r="S8" i="1"/>
  <c r="AM7" i="1"/>
  <c r="AL7" i="1"/>
  <c r="AK7" i="1"/>
  <c r="AJ7" i="1"/>
  <c r="AI7" i="1"/>
  <c r="AH7" i="1"/>
  <c r="AG7" i="1"/>
  <c r="AF7" i="1"/>
  <c r="AE7" i="1"/>
  <c r="AD7" i="1"/>
  <c r="AC7" i="1"/>
  <c r="AB7" i="1"/>
  <c r="AA7" i="1"/>
  <c r="Z7" i="1"/>
  <c r="Y7" i="1"/>
  <c r="X7" i="1"/>
  <c r="W7" i="1"/>
  <c r="V7" i="1"/>
  <c r="U7" i="1"/>
  <c r="T7" i="1"/>
  <c r="S7" i="1"/>
  <c r="AM6" i="1"/>
  <c r="AL6" i="1"/>
  <c r="AK6" i="1"/>
  <c r="AJ6" i="1"/>
  <c r="AI6" i="1"/>
  <c r="AH6" i="1"/>
  <c r="AG6" i="1"/>
  <c r="AF6" i="1"/>
  <c r="AE6" i="1"/>
  <c r="AD6" i="1"/>
  <c r="AC6" i="1"/>
  <c r="AB6" i="1"/>
  <c r="AA6" i="1"/>
  <c r="Z6" i="1"/>
  <c r="Y6" i="1"/>
  <c r="X6" i="1"/>
  <c r="W6" i="1"/>
  <c r="V6" i="1"/>
  <c r="U6" i="1"/>
  <c r="T6" i="1"/>
  <c r="S6" i="1"/>
  <c r="R35" i="1"/>
  <c r="R34" i="1"/>
  <c r="R33" i="1"/>
  <c r="R32" i="1"/>
  <c r="R31" i="1"/>
  <c r="R28" i="1"/>
  <c r="R27" i="1"/>
  <c r="R26" i="1"/>
  <c r="R25" i="1"/>
  <c r="R6" i="1"/>
  <c r="R18" i="1"/>
  <c r="R17" i="1"/>
  <c r="R16" i="1"/>
  <c r="R15" i="1"/>
  <c r="R14" i="1"/>
  <c r="R13" i="1"/>
  <c r="R12" i="1"/>
  <c r="R11" i="1"/>
  <c r="R10" i="1"/>
  <c r="R9" i="1"/>
  <c r="R8" i="1"/>
  <c r="R7" i="1"/>
  <c r="AM35" i="2"/>
  <c r="AL35" i="2"/>
  <c r="AK35" i="2"/>
  <c r="AJ35" i="2"/>
  <c r="AI35" i="2"/>
  <c r="AH35" i="2"/>
  <c r="AG35" i="2"/>
  <c r="AF35" i="2"/>
  <c r="AE35" i="2"/>
  <c r="AD35" i="2"/>
  <c r="AC35" i="2"/>
  <c r="AB35" i="2"/>
  <c r="AA35" i="2"/>
  <c r="Z35" i="2"/>
  <c r="Y35" i="2"/>
  <c r="X35" i="2"/>
  <c r="W35" i="2"/>
  <c r="V35" i="2"/>
  <c r="U35" i="2"/>
  <c r="T35" i="2"/>
  <c r="S35" i="2"/>
  <c r="R35" i="2"/>
  <c r="AM34" i="2"/>
  <c r="AL34" i="2"/>
  <c r="AK34" i="2"/>
  <c r="AJ34" i="2"/>
  <c r="AI34" i="2"/>
  <c r="AH34" i="2"/>
  <c r="AG34" i="2"/>
  <c r="AF34" i="2"/>
  <c r="AE34" i="2"/>
  <c r="AD34" i="2"/>
  <c r="AC34" i="2"/>
  <c r="AB34" i="2"/>
  <c r="AA34" i="2"/>
  <c r="Z34" i="2"/>
  <c r="Y34" i="2"/>
  <c r="X34" i="2"/>
  <c r="W34" i="2"/>
  <c r="V34" i="2"/>
  <c r="U34" i="2"/>
  <c r="T34" i="2"/>
  <c r="S34" i="2"/>
  <c r="R34" i="2"/>
  <c r="AM33" i="2"/>
  <c r="AL33" i="2"/>
  <c r="AK33" i="2"/>
  <c r="AJ33" i="2"/>
  <c r="AI33" i="2"/>
  <c r="AH33" i="2"/>
  <c r="AG33" i="2"/>
  <c r="AF33" i="2"/>
  <c r="AE33" i="2"/>
  <c r="AD33" i="2"/>
  <c r="AC33" i="2"/>
  <c r="AB33" i="2"/>
  <c r="AA33" i="2"/>
  <c r="Z33" i="2"/>
  <c r="Y33" i="2"/>
  <c r="X33" i="2"/>
  <c r="W33" i="2"/>
  <c r="V33" i="2"/>
  <c r="U33" i="2"/>
  <c r="T33" i="2"/>
  <c r="S33" i="2"/>
  <c r="R33" i="2"/>
  <c r="AM32" i="2"/>
  <c r="AL32" i="2"/>
  <c r="AK32" i="2"/>
  <c r="AJ32" i="2"/>
  <c r="AI32" i="2"/>
  <c r="AH32" i="2"/>
  <c r="AG32" i="2"/>
  <c r="AF32" i="2"/>
  <c r="AE32" i="2"/>
  <c r="AD32" i="2"/>
  <c r="AC32" i="2"/>
  <c r="AB32" i="2"/>
  <c r="AA32" i="2"/>
  <c r="Z32" i="2"/>
  <c r="Y32" i="2"/>
  <c r="X32" i="2"/>
  <c r="W32" i="2"/>
  <c r="V32" i="2"/>
  <c r="U32" i="2"/>
  <c r="T32" i="2"/>
  <c r="S32" i="2"/>
  <c r="R32" i="2"/>
  <c r="AM31" i="2"/>
  <c r="AL31" i="2"/>
  <c r="AK31" i="2"/>
  <c r="AJ31" i="2"/>
  <c r="AI31" i="2"/>
  <c r="AH31" i="2"/>
  <c r="AG31" i="2"/>
  <c r="AF31" i="2"/>
  <c r="AE31" i="2"/>
  <c r="AD31" i="2"/>
  <c r="AC31" i="2"/>
  <c r="AB31" i="2"/>
  <c r="AA31" i="2"/>
  <c r="Z31" i="2"/>
  <c r="Y31" i="2"/>
  <c r="X31" i="2"/>
  <c r="W31" i="2"/>
  <c r="V31" i="2"/>
  <c r="U31" i="2"/>
  <c r="T31" i="2"/>
  <c r="S31" i="2"/>
  <c r="R31" i="2"/>
  <c r="AM28" i="2"/>
  <c r="AL28" i="2"/>
  <c r="AK28" i="2"/>
  <c r="AJ28" i="2"/>
  <c r="AI28" i="2"/>
  <c r="AH28" i="2"/>
  <c r="AG28" i="2"/>
  <c r="AF28" i="2"/>
  <c r="AE28" i="2"/>
  <c r="AD28" i="2"/>
  <c r="AC28" i="2"/>
  <c r="AB28" i="2"/>
  <c r="AA28" i="2"/>
  <c r="Z28" i="2"/>
  <c r="Y28" i="2"/>
  <c r="X28" i="2"/>
  <c r="W28" i="2"/>
  <c r="V28" i="2"/>
  <c r="U28" i="2"/>
  <c r="T28" i="2"/>
  <c r="S28" i="2"/>
  <c r="R28" i="2"/>
  <c r="AM27" i="2"/>
  <c r="AL27" i="2"/>
  <c r="AK27" i="2"/>
  <c r="AJ27" i="2"/>
  <c r="AI27" i="2"/>
  <c r="AH27" i="2"/>
  <c r="AG27" i="2"/>
  <c r="AF27" i="2"/>
  <c r="AE27" i="2"/>
  <c r="AD27" i="2"/>
  <c r="AC27" i="2"/>
  <c r="AB27" i="2"/>
  <c r="AA27" i="2"/>
  <c r="Z27" i="2"/>
  <c r="Y27" i="2"/>
  <c r="X27" i="2"/>
  <c r="W27" i="2"/>
  <c r="V27" i="2"/>
  <c r="U27" i="2"/>
  <c r="T27" i="2"/>
  <c r="S27" i="2"/>
  <c r="R27" i="2"/>
  <c r="AM26" i="2"/>
  <c r="AL26" i="2"/>
  <c r="AK26" i="2"/>
  <c r="AJ26" i="2"/>
  <c r="AI26" i="2"/>
  <c r="AH26" i="2"/>
  <c r="AG26" i="2"/>
  <c r="AF26" i="2"/>
  <c r="AE26" i="2"/>
  <c r="AD26" i="2"/>
  <c r="AC26" i="2"/>
  <c r="AB26" i="2"/>
  <c r="AA26" i="2"/>
  <c r="Z26" i="2"/>
  <c r="Y26" i="2"/>
  <c r="X26" i="2"/>
  <c r="W26" i="2"/>
  <c r="V26" i="2"/>
  <c r="U26" i="2"/>
  <c r="T26" i="2"/>
  <c r="S26" i="2"/>
  <c r="R26" i="2"/>
  <c r="AM25" i="2"/>
  <c r="AL25" i="2"/>
  <c r="AK25" i="2"/>
  <c r="AJ25" i="2"/>
  <c r="AI25" i="2"/>
  <c r="AH25" i="2"/>
  <c r="AG25" i="2"/>
  <c r="AF25" i="2"/>
  <c r="AE25" i="2"/>
  <c r="AD25" i="2"/>
  <c r="AC25" i="2"/>
  <c r="AB25" i="2"/>
  <c r="AA25" i="2"/>
  <c r="Z25" i="2"/>
  <c r="Y25" i="2"/>
  <c r="X25" i="2"/>
  <c r="W25" i="2"/>
  <c r="V25" i="2"/>
  <c r="U25" i="2"/>
  <c r="T25" i="2"/>
  <c r="S25" i="2"/>
  <c r="R25" i="2"/>
  <c r="AM19" i="2"/>
  <c r="AM19" i="14" s="1"/>
  <c r="AM34" i="14" s="1"/>
  <c r="AL19" i="2"/>
  <c r="AL19" i="14" s="1"/>
  <c r="AL34" i="14" s="1"/>
  <c r="AK19" i="2"/>
  <c r="AJ19" i="2"/>
  <c r="AI19" i="2"/>
  <c r="AH19" i="2"/>
  <c r="AG19" i="2"/>
  <c r="AF19" i="2"/>
  <c r="AE19" i="2"/>
  <c r="AD19" i="2"/>
  <c r="AC19" i="2"/>
  <c r="AB19" i="2"/>
  <c r="AA19" i="2"/>
  <c r="Z19" i="2"/>
  <c r="Y19" i="2"/>
  <c r="X19" i="2"/>
  <c r="W19" i="2"/>
  <c r="V19" i="2"/>
  <c r="U19" i="2"/>
  <c r="T19" i="2"/>
  <c r="S19" i="2"/>
  <c r="AM18" i="2"/>
  <c r="AM18" i="14" s="1"/>
  <c r="AL18" i="2"/>
  <c r="AL18" i="14" s="1"/>
  <c r="AK18" i="2"/>
  <c r="AJ18" i="2"/>
  <c r="AI18" i="2"/>
  <c r="AH18" i="2"/>
  <c r="AG18" i="2"/>
  <c r="AF18" i="2"/>
  <c r="AE18" i="2"/>
  <c r="AD18" i="2"/>
  <c r="AC18" i="2"/>
  <c r="AB18" i="2"/>
  <c r="AA18" i="2"/>
  <c r="Z18" i="2"/>
  <c r="Y18" i="2"/>
  <c r="X18" i="2"/>
  <c r="W18" i="2"/>
  <c r="V18" i="2"/>
  <c r="U18" i="2"/>
  <c r="T18" i="2"/>
  <c r="S18" i="2"/>
  <c r="AM17" i="2"/>
  <c r="AM17" i="14" s="1"/>
  <c r="AL17" i="2"/>
  <c r="AL17" i="14" s="1"/>
  <c r="AK17" i="2"/>
  <c r="AJ17" i="2"/>
  <c r="AI17" i="2"/>
  <c r="AH17" i="2"/>
  <c r="AG17" i="2"/>
  <c r="AF17" i="2"/>
  <c r="AE17" i="2"/>
  <c r="AD17" i="2"/>
  <c r="AC17" i="2"/>
  <c r="AB17" i="2"/>
  <c r="AA17" i="2"/>
  <c r="Z17" i="2"/>
  <c r="Y17" i="2"/>
  <c r="X17" i="2"/>
  <c r="W17" i="2"/>
  <c r="V17" i="2"/>
  <c r="U17" i="2"/>
  <c r="T17" i="2"/>
  <c r="S17" i="2"/>
  <c r="AM16" i="2"/>
  <c r="AM16" i="14" s="1"/>
  <c r="AL16" i="2"/>
  <c r="AL16" i="14" s="1"/>
  <c r="AK16" i="2"/>
  <c r="AJ16" i="2"/>
  <c r="AI16" i="2"/>
  <c r="AH16" i="2"/>
  <c r="AG16" i="2"/>
  <c r="AF16" i="2"/>
  <c r="AE16" i="2"/>
  <c r="AD16" i="2"/>
  <c r="AC16" i="2"/>
  <c r="AB16" i="2"/>
  <c r="AA16" i="2"/>
  <c r="Z16" i="2"/>
  <c r="Y16" i="2"/>
  <c r="X16" i="2"/>
  <c r="W16" i="2"/>
  <c r="V16" i="2"/>
  <c r="U16" i="2"/>
  <c r="T16" i="2"/>
  <c r="S16" i="2"/>
  <c r="AM15" i="2"/>
  <c r="AM15" i="14" s="1"/>
  <c r="AL15" i="2"/>
  <c r="AL15" i="14" s="1"/>
  <c r="AK15" i="2"/>
  <c r="AJ15" i="2"/>
  <c r="AI15" i="2"/>
  <c r="AH15" i="2"/>
  <c r="AG15" i="2"/>
  <c r="AF15" i="2"/>
  <c r="AE15" i="2"/>
  <c r="AD15" i="2"/>
  <c r="AC15" i="2"/>
  <c r="AB15" i="2"/>
  <c r="AA15" i="2"/>
  <c r="Z15" i="2"/>
  <c r="Y15" i="2"/>
  <c r="X15" i="2"/>
  <c r="W15" i="2"/>
  <c r="V15" i="2"/>
  <c r="U15" i="2"/>
  <c r="T15" i="2"/>
  <c r="S15" i="2"/>
  <c r="AM14" i="2"/>
  <c r="AM14" i="14" s="1"/>
  <c r="AL14" i="2"/>
  <c r="AL14" i="14" s="1"/>
  <c r="AK14" i="2"/>
  <c r="AJ14" i="2"/>
  <c r="AI14" i="2"/>
  <c r="AH14" i="2"/>
  <c r="AG14" i="2"/>
  <c r="AF14" i="2"/>
  <c r="AE14" i="2"/>
  <c r="AD14" i="2"/>
  <c r="AC14" i="2"/>
  <c r="AB14" i="2"/>
  <c r="AA14" i="2"/>
  <c r="Z14" i="2"/>
  <c r="Y14" i="2"/>
  <c r="X14" i="2"/>
  <c r="W14" i="2"/>
  <c r="V14" i="2"/>
  <c r="U14" i="2"/>
  <c r="T14" i="2"/>
  <c r="S14" i="2"/>
  <c r="AM13" i="2"/>
  <c r="AM13" i="14" s="1"/>
  <c r="AL13" i="2"/>
  <c r="AL13" i="14" s="1"/>
  <c r="AK13" i="2"/>
  <c r="AJ13" i="2"/>
  <c r="AI13" i="2"/>
  <c r="AH13" i="2"/>
  <c r="AG13" i="2"/>
  <c r="AF13" i="2"/>
  <c r="AE13" i="2"/>
  <c r="AD13" i="2"/>
  <c r="AC13" i="2"/>
  <c r="AB13" i="2"/>
  <c r="AA13" i="2"/>
  <c r="Z13" i="2"/>
  <c r="Y13" i="2"/>
  <c r="X13" i="2"/>
  <c r="W13" i="2"/>
  <c r="V13" i="2"/>
  <c r="U13" i="2"/>
  <c r="T13" i="2"/>
  <c r="S13" i="2"/>
  <c r="AM12" i="2"/>
  <c r="AM12" i="14" s="1"/>
  <c r="AL12" i="2"/>
  <c r="AL12" i="14" s="1"/>
  <c r="AK12" i="2"/>
  <c r="AJ12" i="2"/>
  <c r="AI12" i="2"/>
  <c r="AH12" i="2"/>
  <c r="AG12" i="2"/>
  <c r="AF12" i="2"/>
  <c r="AE12" i="2"/>
  <c r="AD12" i="2"/>
  <c r="AC12" i="2"/>
  <c r="AB12" i="2"/>
  <c r="AA12" i="2"/>
  <c r="Z12" i="2"/>
  <c r="Y12" i="2"/>
  <c r="X12" i="2"/>
  <c r="W12" i="2"/>
  <c r="V12" i="2"/>
  <c r="U12" i="2"/>
  <c r="T12" i="2"/>
  <c r="S12" i="2"/>
  <c r="AM11" i="2"/>
  <c r="AM11" i="14" s="1"/>
  <c r="AL11" i="2"/>
  <c r="AL11" i="14" s="1"/>
  <c r="AK11" i="2"/>
  <c r="AJ11" i="2"/>
  <c r="AI11" i="2"/>
  <c r="AH11" i="2"/>
  <c r="AG11" i="2"/>
  <c r="AF11" i="2"/>
  <c r="AE11" i="2"/>
  <c r="AD11" i="2"/>
  <c r="AC11" i="2"/>
  <c r="AB11" i="2"/>
  <c r="AA11" i="2"/>
  <c r="Z11" i="2"/>
  <c r="Y11" i="2"/>
  <c r="X11" i="2"/>
  <c r="W11" i="2"/>
  <c r="V11" i="2"/>
  <c r="U11" i="2"/>
  <c r="T11" i="2"/>
  <c r="S11" i="2"/>
  <c r="AM10" i="2"/>
  <c r="AM10" i="14" s="1"/>
  <c r="AL10" i="2"/>
  <c r="AL10" i="14" s="1"/>
  <c r="AK10" i="2"/>
  <c r="AJ10" i="2"/>
  <c r="AI10" i="2"/>
  <c r="AH10" i="2"/>
  <c r="AG10" i="2"/>
  <c r="AF10" i="2"/>
  <c r="AE10" i="2"/>
  <c r="AD10" i="2"/>
  <c r="AC10" i="2"/>
  <c r="AB10" i="2"/>
  <c r="AA10" i="2"/>
  <c r="Z10" i="2"/>
  <c r="Y10" i="2"/>
  <c r="X10" i="2"/>
  <c r="W10" i="2"/>
  <c r="V10" i="2"/>
  <c r="U10" i="2"/>
  <c r="T10" i="2"/>
  <c r="S10" i="2"/>
  <c r="AM9" i="2"/>
  <c r="AM9" i="14" s="1"/>
  <c r="AL9" i="2"/>
  <c r="AL9" i="14" s="1"/>
  <c r="AK9" i="2"/>
  <c r="AJ9" i="2"/>
  <c r="AI9" i="2"/>
  <c r="AH9" i="2"/>
  <c r="AG9" i="2"/>
  <c r="AF9" i="2"/>
  <c r="AE9" i="2"/>
  <c r="AD9" i="2"/>
  <c r="AC9" i="2"/>
  <c r="AB9" i="2"/>
  <c r="AA9" i="2"/>
  <c r="Z9" i="2"/>
  <c r="Y9" i="2"/>
  <c r="X9" i="2"/>
  <c r="W9" i="2"/>
  <c r="V9" i="2"/>
  <c r="U9" i="2"/>
  <c r="T9" i="2"/>
  <c r="S9" i="2"/>
  <c r="AM8" i="2"/>
  <c r="AM8" i="14" s="1"/>
  <c r="AL8" i="2"/>
  <c r="AL8" i="14" s="1"/>
  <c r="AK8" i="2"/>
  <c r="AJ8" i="2"/>
  <c r="AI8" i="2"/>
  <c r="AH8" i="2"/>
  <c r="AG8" i="2"/>
  <c r="AF8" i="2"/>
  <c r="AE8" i="2"/>
  <c r="AD8" i="2"/>
  <c r="AC8" i="2"/>
  <c r="AB8" i="2"/>
  <c r="AA8" i="2"/>
  <c r="Z8" i="2"/>
  <c r="Y8" i="2"/>
  <c r="X8" i="2"/>
  <c r="W8" i="2"/>
  <c r="V8" i="2"/>
  <c r="U8" i="2"/>
  <c r="T8" i="2"/>
  <c r="S8" i="2"/>
  <c r="AM7" i="2"/>
  <c r="AM7" i="14" s="1"/>
  <c r="AL7" i="2"/>
  <c r="AL7" i="14" s="1"/>
  <c r="AK7" i="2"/>
  <c r="AK7" i="14" s="1"/>
  <c r="AJ7" i="2"/>
  <c r="AI7" i="2"/>
  <c r="AH7" i="2"/>
  <c r="AG7" i="2"/>
  <c r="AF7" i="2"/>
  <c r="AE7" i="2"/>
  <c r="AD7" i="2"/>
  <c r="AC7" i="2"/>
  <c r="AB7" i="2"/>
  <c r="AA7" i="2"/>
  <c r="Z7" i="2"/>
  <c r="Y7" i="2"/>
  <c r="X7" i="2"/>
  <c r="W7" i="2"/>
  <c r="V7" i="2"/>
  <c r="U7" i="2"/>
  <c r="T7" i="2"/>
  <c r="S7" i="2"/>
  <c r="AM6" i="2"/>
  <c r="AM6" i="14" s="1"/>
  <c r="AL6" i="2"/>
  <c r="AL6" i="14" s="1"/>
  <c r="AK6" i="2"/>
  <c r="AK6" i="14" s="1"/>
  <c r="AJ6" i="2"/>
  <c r="AJ6" i="14" s="1"/>
  <c r="AI6" i="2"/>
  <c r="AH6" i="2"/>
  <c r="AG6" i="2"/>
  <c r="AF6" i="2"/>
  <c r="AE6" i="2"/>
  <c r="AD6" i="2"/>
  <c r="AC6" i="2"/>
  <c r="AB6" i="2"/>
  <c r="AA6" i="2"/>
  <c r="Z6" i="2"/>
  <c r="Y6" i="2"/>
  <c r="X6" i="2"/>
  <c r="W6" i="2"/>
  <c r="V6" i="2"/>
  <c r="U6" i="2"/>
  <c r="T6" i="2"/>
  <c r="S6" i="2"/>
  <c r="R6" i="2"/>
  <c r="R19" i="2"/>
  <c r="R18" i="2"/>
  <c r="R17" i="2"/>
  <c r="R16" i="2"/>
  <c r="R15" i="2"/>
  <c r="R14" i="2"/>
  <c r="R13" i="2"/>
  <c r="R12" i="2"/>
  <c r="R11" i="2"/>
  <c r="R10" i="2"/>
  <c r="R9" i="2"/>
  <c r="R8" i="2"/>
  <c r="R7" i="2"/>
  <c r="AI31" i="4"/>
  <c r="AI30" i="4"/>
  <c r="AI29" i="4"/>
  <c r="AI28" i="4"/>
  <c r="AI27" i="4"/>
  <c r="AI26" i="4"/>
  <c r="AI18" i="4"/>
  <c r="AI17" i="4"/>
  <c r="AI16" i="4"/>
  <c r="AI15" i="4"/>
  <c r="AI14" i="4"/>
  <c r="AI13" i="4"/>
  <c r="AI12" i="4"/>
  <c r="AI11" i="4"/>
  <c r="AI10" i="4"/>
  <c r="AI9" i="4"/>
  <c r="AI8" i="4"/>
  <c r="AI7" i="4"/>
  <c r="AI6" i="4"/>
  <c r="AH6" i="4"/>
  <c r="AG6" i="4"/>
  <c r="AF6" i="4"/>
  <c r="AE6" i="4"/>
  <c r="AD6" i="4"/>
  <c r="AC6" i="4"/>
  <c r="AB6" i="4"/>
  <c r="AA6" i="4"/>
  <c r="AM35" i="5"/>
  <c r="AM34" i="5"/>
  <c r="AM33" i="5"/>
  <c r="AM32" i="5"/>
  <c r="AM31" i="5"/>
  <c r="AM28" i="5"/>
  <c r="AM27" i="5"/>
  <c r="AM26" i="5"/>
  <c r="AM25" i="5"/>
  <c r="AM18" i="5"/>
  <c r="AM17" i="5"/>
  <c r="AM16" i="5"/>
  <c r="AM15" i="5"/>
  <c r="AM14" i="5"/>
  <c r="AM13" i="5"/>
  <c r="AM12" i="5"/>
  <c r="AM11" i="5"/>
  <c r="AM10" i="5"/>
  <c r="AM9" i="5"/>
  <c r="AM8" i="5"/>
  <c r="AM7" i="5"/>
  <c r="AM6" i="5"/>
  <c r="AL6" i="5"/>
  <c r="AM34" i="6"/>
  <c r="AM33" i="6"/>
  <c r="AM32" i="6"/>
  <c r="AM31" i="6"/>
  <c r="AM30" i="6"/>
  <c r="AM27" i="6"/>
  <c r="AM26" i="6"/>
  <c r="AM25" i="6"/>
  <c r="AM24" i="6"/>
  <c r="AM18" i="6"/>
  <c r="AM17" i="6"/>
  <c r="AM16" i="6"/>
  <c r="AM15" i="6"/>
  <c r="AM14" i="6"/>
  <c r="AM13" i="6"/>
  <c r="AM12" i="6"/>
  <c r="AM11" i="6"/>
  <c r="AM10" i="6"/>
  <c r="AM9" i="6"/>
  <c r="AM8" i="6"/>
  <c r="AM7" i="6"/>
  <c r="AM6" i="6"/>
  <c r="AK7" i="6"/>
  <c r="AJ7" i="6"/>
  <c r="AI7" i="6"/>
  <c r="AH7" i="6"/>
  <c r="AG7" i="6"/>
  <c r="AF7" i="6"/>
  <c r="AE7" i="6"/>
  <c r="AD7" i="6"/>
  <c r="AC7" i="6"/>
  <c r="AB7" i="6"/>
  <c r="AA7" i="6"/>
  <c r="Z7" i="6"/>
  <c r="Y7" i="6"/>
  <c r="X7" i="6"/>
  <c r="W7" i="6"/>
  <c r="V7" i="6"/>
  <c r="U7" i="6"/>
  <c r="T7" i="6"/>
  <c r="S7" i="6"/>
  <c r="R7" i="6"/>
  <c r="A7" i="6"/>
  <c r="AL6" i="6"/>
  <c r="AK6" i="6"/>
  <c r="AJ6" i="6"/>
  <c r="AI6" i="6"/>
  <c r="AH6" i="6"/>
  <c r="AG6" i="6"/>
  <c r="AF6" i="6"/>
  <c r="AE6" i="6"/>
  <c r="AD6" i="6"/>
  <c r="AC6" i="6"/>
  <c r="AB6" i="6"/>
  <c r="AA6" i="6"/>
  <c r="Z6" i="6"/>
  <c r="Y6" i="6"/>
  <c r="X6" i="6"/>
  <c r="W6" i="6"/>
  <c r="V6" i="6"/>
  <c r="U6" i="6"/>
  <c r="T6" i="6"/>
  <c r="S6" i="6"/>
  <c r="R6" i="6"/>
  <c r="Q6" i="6"/>
  <c r="P6" i="6"/>
  <c r="O6" i="6"/>
  <c r="N6" i="6"/>
  <c r="M6" i="6"/>
  <c r="L6" i="6"/>
  <c r="K6" i="6"/>
  <c r="J6" i="6"/>
  <c r="I6" i="6"/>
  <c r="H6" i="6"/>
  <c r="G6" i="6"/>
  <c r="F6" i="6"/>
  <c r="E6" i="6"/>
  <c r="D6" i="6"/>
  <c r="C6" i="6"/>
  <c r="B6" i="6"/>
  <c r="A6" i="6"/>
  <c r="AL34" i="6"/>
  <c r="AK34" i="6"/>
  <c r="AJ34" i="6"/>
  <c r="AI34" i="6"/>
  <c r="AH34" i="6"/>
  <c r="AG34" i="6"/>
  <c r="AF34" i="6"/>
  <c r="AE34" i="6"/>
  <c r="AD34" i="6"/>
  <c r="AC34" i="6"/>
  <c r="AB34" i="6"/>
  <c r="AA34" i="6"/>
  <c r="Z34" i="6"/>
  <c r="Y34" i="6"/>
  <c r="X34" i="6"/>
  <c r="W34" i="6"/>
  <c r="V34" i="6"/>
  <c r="U34" i="6"/>
  <c r="T34" i="6"/>
  <c r="S34" i="6"/>
  <c r="R34" i="6"/>
  <c r="Q34" i="6"/>
  <c r="P34" i="6"/>
  <c r="O34" i="6"/>
  <c r="N34" i="6"/>
  <c r="M34" i="6"/>
  <c r="L34" i="6"/>
  <c r="K34" i="6"/>
  <c r="J34" i="6"/>
  <c r="I34" i="6"/>
  <c r="H34" i="6"/>
  <c r="G34" i="6"/>
  <c r="F34" i="6"/>
  <c r="E34" i="6"/>
  <c r="D34" i="6"/>
  <c r="C34" i="6"/>
  <c r="B34" i="6"/>
  <c r="A34" i="6"/>
  <c r="AL33" i="6"/>
  <c r="AK33" i="6"/>
  <c r="AJ33" i="6"/>
  <c r="AI33" i="6"/>
  <c r="AH33" i="6"/>
  <c r="AG33" i="6"/>
  <c r="AF33" i="6"/>
  <c r="AE33" i="6"/>
  <c r="AD33" i="6"/>
  <c r="AC33" i="6"/>
  <c r="AB33" i="6"/>
  <c r="AA33" i="6"/>
  <c r="Z33" i="6"/>
  <c r="Y33" i="6"/>
  <c r="X33" i="6"/>
  <c r="W33" i="6"/>
  <c r="V33" i="6"/>
  <c r="U33" i="6"/>
  <c r="T33" i="6"/>
  <c r="S33" i="6"/>
  <c r="R33" i="6"/>
  <c r="Q33" i="6"/>
  <c r="P33" i="6"/>
  <c r="O33" i="6"/>
  <c r="N33" i="6"/>
  <c r="M33" i="6"/>
  <c r="L33" i="6"/>
  <c r="K33" i="6"/>
  <c r="J33" i="6"/>
  <c r="I33" i="6"/>
  <c r="H33" i="6"/>
  <c r="G33" i="6"/>
  <c r="F33" i="6"/>
  <c r="E33" i="6"/>
  <c r="D33" i="6"/>
  <c r="C33" i="6"/>
  <c r="B33" i="6"/>
  <c r="A33" i="6"/>
  <c r="AL32" i="6"/>
  <c r="AK32" i="6"/>
  <c r="AJ32" i="6"/>
  <c r="AI32" i="6"/>
  <c r="AH32" i="6"/>
  <c r="AG32" i="6"/>
  <c r="AF32" i="6"/>
  <c r="AE32" i="6"/>
  <c r="AD32" i="6"/>
  <c r="AC32" i="6"/>
  <c r="AB32" i="6"/>
  <c r="AA32" i="6"/>
  <c r="Z32" i="6"/>
  <c r="Y32" i="6"/>
  <c r="X32" i="6"/>
  <c r="W32" i="6"/>
  <c r="V32" i="6"/>
  <c r="U32" i="6"/>
  <c r="T32" i="6"/>
  <c r="S32" i="6"/>
  <c r="R32" i="6"/>
  <c r="Q32" i="6"/>
  <c r="P32" i="6"/>
  <c r="O32" i="6"/>
  <c r="N32" i="6"/>
  <c r="M32" i="6"/>
  <c r="L32" i="6"/>
  <c r="K32" i="6"/>
  <c r="J32" i="6"/>
  <c r="I32" i="6"/>
  <c r="H32" i="6"/>
  <c r="G32" i="6"/>
  <c r="F32" i="6"/>
  <c r="E32" i="6"/>
  <c r="D32" i="6"/>
  <c r="C32" i="6"/>
  <c r="B32" i="6"/>
  <c r="A32" i="6"/>
  <c r="AL31" i="6"/>
  <c r="AK31" i="6"/>
  <c r="AJ31" i="6"/>
  <c r="AI31" i="6"/>
  <c r="AH31" i="6"/>
  <c r="AG31" i="6"/>
  <c r="AF31" i="6"/>
  <c r="AE31" i="6"/>
  <c r="AD31" i="6"/>
  <c r="AC31" i="6"/>
  <c r="AB31" i="6"/>
  <c r="AA31" i="6"/>
  <c r="Z31" i="6"/>
  <c r="Y31" i="6"/>
  <c r="X31" i="6"/>
  <c r="W31" i="6"/>
  <c r="V31" i="6"/>
  <c r="U31" i="6"/>
  <c r="T31" i="6"/>
  <c r="S31" i="6"/>
  <c r="R31" i="6"/>
  <c r="Q31" i="6"/>
  <c r="P31" i="6"/>
  <c r="O31" i="6"/>
  <c r="N31" i="6"/>
  <c r="M31" i="6"/>
  <c r="L31" i="6"/>
  <c r="K31" i="6"/>
  <c r="J31" i="6"/>
  <c r="I31" i="6"/>
  <c r="H31" i="6"/>
  <c r="G31" i="6"/>
  <c r="F31" i="6"/>
  <c r="E31" i="6"/>
  <c r="D31" i="6"/>
  <c r="C31" i="6"/>
  <c r="B31" i="6"/>
  <c r="A31"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D30" i="6"/>
  <c r="C30" i="6"/>
  <c r="B30" i="6"/>
  <c r="A30" i="6"/>
  <c r="AL27" i="6"/>
  <c r="AK27" i="6"/>
  <c r="AJ27" i="6"/>
  <c r="AI27" i="6"/>
  <c r="AH27" i="6"/>
  <c r="AG27" i="6"/>
  <c r="AF27" i="6"/>
  <c r="AE27" i="6"/>
  <c r="AD27" i="6"/>
  <c r="AC27" i="6"/>
  <c r="AB27" i="6"/>
  <c r="AA27" i="6"/>
  <c r="Z27" i="6"/>
  <c r="Y27" i="6"/>
  <c r="X27" i="6"/>
  <c r="W27" i="6"/>
  <c r="V27" i="6"/>
  <c r="U27" i="6"/>
  <c r="T27" i="6"/>
  <c r="S27" i="6"/>
  <c r="R27" i="6"/>
  <c r="Q27" i="6"/>
  <c r="P27" i="6"/>
  <c r="O27" i="6"/>
  <c r="N27" i="6"/>
  <c r="M27" i="6"/>
  <c r="L27" i="6"/>
  <c r="K27" i="6"/>
  <c r="J27" i="6"/>
  <c r="I27" i="6"/>
  <c r="H27" i="6"/>
  <c r="G27" i="6"/>
  <c r="F27" i="6"/>
  <c r="E27" i="6"/>
  <c r="D27" i="6"/>
  <c r="C27" i="6"/>
  <c r="B27" i="6"/>
  <c r="A27" i="6"/>
  <c r="AL26" i="6"/>
  <c r="AK26" i="6"/>
  <c r="AJ26" i="6"/>
  <c r="AI26" i="6"/>
  <c r="AH26" i="6"/>
  <c r="AG26" i="6"/>
  <c r="AF26" i="6"/>
  <c r="AE26" i="6"/>
  <c r="AD26" i="6"/>
  <c r="AC26" i="6"/>
  <c r="AB26" i="6"/>
  <c r="AA26" i="6"/>
  <c r="Z26" i="6"/>
  <c r="Y26" i="6"/>
  <c r="X26" i="6"/>
  <c r="W26" i="6"/>
  <c r="V26" i="6"/>
  <c r="U26" i="6"/>
  <c r="T26" i="6"/>
  <c r="S26" i="6"/>
  <c r="R26" i="6"/>
  <c r="Q26" i="6"/>
  <c r="P26" i="6"/>
  <c r="O26" i="6"/>
  <c r="N26" i="6"/>
  <c r="M26" i="6"/>
  <c r="L26" i="6"/>
  <c r="K26" i="6"/>
  <c r="J26" i="6"/>
  <c r="I26" i="6"/>
  <c r="H26" i="6"/>
  <c r="G26" i="6"/>
  <c r="F26" i="6"/>
  <c r="E26" i="6"/>
  <c r="D26" i="6"/>
  <c r="C26" i="6"/>
  <c r="B26" i="6"/>
  <c r="A26" i="6"/>
  <c r="AL25" i="6"/>
  <c r="AK25" i="6"/>
  <c r="AJ25" i="6"/>
  <c r="AI25" i="6"/>
  <c r="AH25" i="6"/>
  <c r="AG25" i="6"/>
  <c r="AF25" i="6"/>
  <c r="AE25" i="6"/>
  <c r="AD25" i="6"/>
  <c r="AC25" i="6"/>
  <c r="AB25" i="6"/>
  <c r="AA25" i="6"/>
  <c r="Z25" i="6"/>
  <c r="Y25" i="6"/>
  <c r="X25" i="6"/>
  <c r="W25" i="6"/>
  <c r="V25" i="6"/>
  <c r="U25" i="6"/>
  <c r="T25" i="6"/>
  <c r="S25" i="6"/>
  <c r="R25" i="6"/>
  <c r="Q25" i="6"/>
  <c r="P25" i="6"/>
  <c r="O25" i="6"/>
  <c r="N25" i="6"/>
  <c r="M25" i="6"/>
  <c r="L25" i="6"/>
  <c r="K25" i="6"/>
  <c r="J25" i="6"/>
  <c r="I25" i="6"/>
  <c r="H25" i="6"/>
  <c r="G25" i="6"/>
  <c r="F25" i="6"/>
  <c r="E25" i="6"/>
  <c r="D25" i="6"/>
  <c r="C25" i="6"/>
  <c r="B25" i="6"/>
  <c r="A25" i="6"/>
  <c r="AL24" i="6"/>
  <c r="AK24" i="6"/>
  <c r="AJ24" i="6"/>
  <c r="AI24" i="6"/>
  <c r="AH24" i="6"/>
  <c r="AG24" i="6"/>
  <c r="AF24" i="6"/>
  <c r="AE24" i="6"/>
  <c r="AD24" i="6"/>
  <c r="AC24" i="6"/>
  <c r="AB24" i="6"/>
  <c r="AA24" i="6"/>
  <c r="Z24" i="6"/>
  <c r="Y24" i="6"/>
  <c r="X24" i="6"/>
  <c r="W24" i="6"/>
  <c r="V24" i="6"/>
  <c r="U24" i="6"/>
  <c r="T24" i="6"/>
  <c r="S24" i="6"/>
  <c r="R24" i="6"/>
  <c r="Q24" i="6"/>
  <c r="P24" i="6"/>
  <c r="O24" i="6"/>
  <c r="N24" i="6"/>
  <c r="M24" i="6"/>
  <c r="L24" i="6"/>
  <c r="K24" i="6"/>
  <c r="J24" i="6"/>
  <c r="I24" i="6"/>
  <c r="H24" i="6"/>
  <c r="G24" i="6"/>
  <c r="F24" i="6"/>
  <c r="E24" i="6"/>
  <c r="D24" i="6"/>
  <c r="C24" i="6"/>
  <c r="B24" i="6"/>
  <c r="A24" i="6"/>
  <c r="AL18" i="6"/>
  <c r="AK18" i="6"/>
  <c r="AJ18" i="6"/>
  <c r="AI18" i="6"/>
  <c r="AH18" i="6"/>
  <c r="AG18" i="6"/>
  <c r="AF18" i="6"/>
  <c r="AE18" i="6"/>
  <c r="AD18" i="6"/>
  <c r="AC18" i="6"/>
  <c r="AB18" i="6"/>
  <c r="AA18" i="6"/>
  <c r="Z18" i="6"/>
  <c r="Y18" i="6"/>
  <c r="X18" i="6"/>
  <c r="W18" i="6"/>
  <c r="V18" i="6"/>
  <c r="U18" i="6"/>
  <c r="T18" i="6"/>
  <c r="S18" i="6"/>
  <c r="R18" i="6"/>
  <c r="A18" i="6"/>
  <c r="AL17" i="6"/>
  <c r="AK17" i="6"/>
  <c r="AJ17" i="6"/>
  <c r="AI17" i="6"/>
  <c r="AH17" i="6"/>
  <c r="AG17" i="6"/>
  <c r="AF17" i="6"/>
  <c r="AE17" i="6"/>
  <c r="AD17" i="6"/>
  <c r="AC17" i="6"/>
  <c r="AB17" i="6"/>
  <c r="AA17" i="6"/>
  <c r="Z17" i="6"/>
  <c r="Y17" i="6"/>
  <c r="X17" i="6"/>
  <c r="W17" i="6"/>
  <c r="V17" i="6"/>
  <c r="U17" i="6"/>
  <c r="T17" i="6"/>
  <c r="S17" i="6"/>
  <c r="R17" i="6"/>
  <c r="A17" i="6"/>
  <c r="AL16" i="6"/>
  <c r="AK16" i="6"/>
  <c r="AJ16" i="6"/>
  <c r="AI16" i="6"/>
  <c r="AH16" i="6"/>
  <c r="AG16" i="6"/>
  <c r="AF16" i="6"/>
  <c r="AE16" i="6"/>
  <c r="AD16" i="6"/>
  <c r="AC16" i="6"/>
  <c r="AB16" i="6"/>
  <c r="AA16" i="6"/>
  <c r="Z16" i="6"/>
  <c r="Y16" i="6"/>
  <c r="X16" i="6"/>
  <c r="W16" i="6"/>
  <c r="V16" i="6"/>
  <c r="U16" i="6"/>
  <c r="T16" i="6"/>
  <c r="S16" i="6"/>
  <c r="R16" i="6"/>
  <c r="A16" i="6"/>
  <c r="AL15" i="6"/>
  <c r="AK15" i="6"/>
  <c r="AJ15" i="6"/>
  <c r="AI15" i="6"/>
  <c r="AH15" i="6"/>
  <c r="AG15" i="6"/>
  <c r="AF15" i="6"/>
  <c r="AE15" i="6"/>
  <c r="AD15" i="6"/>
  <c r="AC15" i="6"/>
  <c r="AB15" i="6"/>
  <c r="AA15" i="6"/>
  <c r="Z15" i="6"/>
  <c r="Y15" i="6"/>
  <c r="X15" i="6"/>
  <c r="W15" i="6"/>
  <c r="V15" i="6"/>
  <c r="U15" i="6"/>
  <c r="T15" i="6"/>
  <c r="S15" i="6"/>
  <c r="R15" i="6"/>
  <c r="A15" i="6"/>
  <c r="AL14" i="6"/>
  <c r="AK14" i="6"/>
  <c r="AJ14" i="6"/>
  <c r="AI14" i="6"/>
  <c r="AH14" i="6"/>
  <c r="AG14" i="6"/>
  <c r="AF14" i="6"/>
  <c r="AE14" i="6"/>
  <c r="AD14" i="6"/>
  <c r="AC14" i="6"/>
  <c r="AB14" i="6"/>
  <c r="AA14" i="6"/>
  <c r="Z14" i="6"/>
  <c r="Y14" i="6"/>
  <c r="X14" i="6"/>
  <c r="W14" i="6"/>
  <c r="V14" i="6"/>
  <c r="U14" i="6"/>
  <c r="T14" i="6"/>
  <c r="S14" i="6"/>
  <c r="R14" i="6"/>
  <c r="A14" i="6"/>
  <c r="AL13" i="6"/>
  <c r="AK13" i="6"/>
  <c r="AJ13" i="6"/>
  <c r="AI13" i="6"/>
  <c r="AH13" i="6"/>
  <c r="AG13" i="6"/>
  <c r="AF13" i="6"/>
  <c r="AE13" i="6"/>
  <c r="AD13" i="6"/>
  <c r="AC13" i="6"/>
  <c r="AB13" i="6"/>
  <c r="AA13" i="6"/>
  <c r="Z13" i="6"/>
  <c r="Y13" i="6"/>
  <c r="X13" i="6"/>
  <c r="W13" i="6"/>
  <c r="V13" i="6"/>
  <c r="U13" i="6"/>
  <c r="T13" i="6"/>
  <c r="S13" i="6"/>
  <c r="R13" i="6"/>
  <c r="A13" i="6"/>
  <c r="AL12" i="6"/>
  <c r="AK12" i="6"/>
  <c r="AJ12" i="6"/>
  <c r="AI12" i="6"/>
  <c r="AH12" i="6"/>
  <c r="AG12" i="6"/>
  <c r="AF12" i="6"/>
  <c r="AE12" i="6"/>
  <c r="AD12" i="6"/>
  <c r="AC12" i="6"/>
  <c r="AB12" i="6"/>
  <c r="AA12" i="6"/>
  <c r="Z12" i="6"/>
  <c r="Y12" i="6"/>
  <c r="X12" i="6"/>
  <c r="W12" i="6"/>
  <c r="V12" i="6"/>
  <c r="U12" i="6"/>
  <c r="T12" i="6"/>
  <c r="S12" i="6"/>
  <c r="R12" i="6"/>
  <c r="A12" i="6"/>
  <c r="AL11" i="6"/>
  <c r="AK11" i="6"/>
  <c r="AJ11" i="6"/>
  <c r="AI11" i="6"/>
  <c r="AH11" i="6"/>
  <c r="AG11" i="6"/>
  <c r="AF11" i="6"/>
  <c r="AE11" i="6"/>
  <c r="AD11" i="6"/>
  <c r="AC11" i="6"/>
  <c r="AB11" i="6"/>
  <c r="AA11" i="6"/>
  <c r="Z11" i="6"/>
  <c r="Y11" i="6"/>
  <c r="X11" i="6"/>
  <c r="W11" i="6"/>
  <c r="V11" i="6"/>
  <c r="U11" i="6"/>
  <c r="T11" i="6"/>
  <c r="S11" i="6"/>
  <c r="R11" i="6"/>
  <c r="A11" i="6"/>
  <c r="AL10" i="6"/>
  <c r="AK10" i="6"/>
  <c r="AJ10" i="6"/>
  <c r="AI10" i="6"/>
  <c r="AH10" i="6"/>
  <c r="AG10" i="6"/>
  <c r="AF10" i="6"/>
  <c r="AE10" i="6"/>
  <c r="AD10" i="6"/>
  <c r="AC10" i="6"/>
  <c r="AB10" i="6"/>
  <c r="AA10" i="6"/>
  <c r="Z10" i="6"/>
  <c r="Y10" i="6"/>
  <c r="X10" i="6"/>
  <c r="W10" i="6"/>
  <c r="V10" i="6"/>
  <c r="U10" i="6"/>
  <c r="T10" i="6"/>
  <c r="S10" i="6"/>
  <c r="R10" i="6"/>
  <c r="A10" i="6"/>
  <c r="AL9" i="6"/>
  <c r="AK9" i="6"/>
  <c r="AJ9" i="6"/>
  <c r="AI9" i="6"/>
  <c r="AH9" i="6"/>
  <c r="AG9" i="6"/>
  <c r="AF9" i="6"/>
  <c r="AE9" i="6"/>
  <c r="AD9" i="6"/>
  <c r="AC9" i="6"/>
  <c r="AB9" i="6"/>
  <c r="AA9" i="6"/>
  <c r="Z9" i="6"/>
  <c r="Y9" i="6"/>
  <c r="X9" i="6"/>
  <c r="W9" i="6"/>
  <c r="V9" i="6"/>
  <c r="U9" i="6"/>
  <c r="T9" i="6"/>
  <c r="S9" i="6"/>
  <c r="R9" i="6"/>
  <c r="A9" i="6"/>
  <c r="AL8" i="6"/>
  <c r="AK8" i="6"/>
  <c r="AJ8" i="6"/>
  <c r="AI8" i="6"/>
  <c r="AH8" i="6"/>
  <c r="AG8" i="6"/>
  <c r="AF8" i="6"/>
  <c r="AE8" i="6"/>
  <c r="AD8" i="6"/>
  <c r="AC8" i="6"/>
  <c r="AB8" i="6"/>
  <c r="AA8" i="6"/>
  <c r="Z8" i="6"/>
  <c r="Y8" i="6"/>
  <c r="X8" i="6"/>
  <c r="W8" i="6"/>
  <c r="V8" i="6"/>
  <c r="U8" i="6"/>
  <c r="T8" i="6"/>
  <c r="S8" i="6"/>
  <c r="R8" i="6"/>
  <c r="A8" i="6"/>
  <c r="AL7" i="6"/>
  <c r="AI37" i="7"/>
  <c r="AI36" i="7"/>
  <c r="AI35" i="7"/>
  <c r="AI34" i="7"/>
  <c r="AI33" i="7"/>
  <c r="AI30" i="7"/>
  <c r="AI29" i="7"/>
  <c r="AI28" i="7"/>
  <c r="AI27" i="7"/>
  <c r="AI26" i="7"/>
  <c r="AI19" i="7"/>
  <c r="AI18" i="7"/>
  <c r="AI17" i="7"/>
  <c r="AI16" i="7"/>
  <c r="AI15" i="7"/>
  <c r="AI14" i="7"/>
  <c r="AI13" i="7"/>
  <c r="AI12" i="7"/>
  <c r="AI11" i="7"/>
  <c r="AI10" i="7"/>
  <c r="AI9" i="7"/>
  <c r="AI8" i="7"/>
  <c r="AI7" i="7"/>
  <c r="AH7" i="7"/>
  <c r="L37" i="7"/>
  <c r="K37" i="7"/>
  <c r="J37" i="7"/>
  <c r="I37" i="7"/>
  <c r="H37" i="7"/>
  <c r="G37" i="7"/>
  <c r="F37" i="7"/>
  <c r="E37" i="7"/>
  <c r="D37" i="7"/>
  <c r="C37" i="7"/>
  <c r="B37" i="7"/>
  <c r="L36" i="7"/>
  <c r="K36" i="7"/>
  <c r="J36" i="7"/>
  <c r="I36" i="7"/>
  <c r="H36" i="7"/>
  <c r="G36" i="7"/>
  <c r="F36" i="7"/>
  <c r="E36" i="7"/>
  <c r="D36" i="7"/>
  <c r="C36" i="7"/>
  <c r="B36" i="7"/>
  <c r="L35" i="7"/>
  <c r="K35" i="7"/>
  <c r="J35" i="7"/>
  <c r="I35" i="7"/>
  <c r="H35" i="7"/>
  <c r="G35" i="7"/>
  <c r="F35" i="7"/>
  <c r="E35" i="7"/>
  <c r="D35" i="7"/>
  <c r="C35" i="7"/>
  <c r="B35" i="7"/>
  <c r="L34" i="7"/>
  <c r="K34" i="7"/>
  <c r="J34" i="7"/>
  <c r="I34" i="7"/>
  <c r="H34" i="7"/>
  <c r="G34" i="7"/>
  <c r="F34" i="7"/>
  <c r="E34" i="7"/>
  <c r="D34" i="7"/>
  <c r="C34" i="7"/>
  <c r="B34" i="7"/>
  <c r="L33" i="7"/>
  <c r="K33" i="7"/>
  <c r="J33" i="7"/>
  <c r="I33" i="7"/>
  <c r="H33" i="7"/>
  <c r="G33" i="7"/>
  <c r="F33" i="7"/>
  <c r="E33" i="7"/>
  <c r="D33" i="7"/>
  <c r="C33" i="7"/>
  <c r="B33" i="7"/>
  <c r="M35" i="7"/>
  <c r="M34" i="7"/>
  <c r="M33" i="7"/>
  <c r="M37" i="7"/>
  <c r="AH37" i="7"/>
  <c r="AG37" i="7"/>
  <c r="AF37" i="7"/>
  <c r="AE37" i="7"/>
  <c r="AD37" i="7"/>
  <c r="AC37" i="7"/>
  <c r="AB37" i="7"/>
  <c r="AA37" i="7"/>
  <c r="Z37" i="7"/>
  <c r="Y37" i="7"/>
  <c r="X37" i="7"/>
  <c r="W37" i="7"/>
  <c r="V37" i="7"/>
  <c r="U37" i="7"/>
  <c r="T37" i="7"/>
  <c r="S37" i="7"/>
  <c r="R37" i="7"/>
  <c r="Q37" i="7"/>
  <c r="P37" i="7"/>
  <c r="O37" i="7"/>
  <c r="N37" i="7"/>
  <c r="AH36" i="7"/>
  <c r="AG36" i="7"/>
  <c r="AF36" i="7"/>
  <c r="AE36" i="7"/>
  <c r="AD36" i="7"/>
  <c r="AC36" i="7"/>
  <c r="AB36" i="7"/>
  <c r="AA36" i="7"/>
  <c r="Z36" i="7"/>
  <c r="Y36" i="7"/>
  <c r="X36" i="7"/>
  <c r="W36" i="7"/>
  <c r="V36" i="7"/>
  <c r="U36" i="7"/>
  <c r="T36" i="7"/>
  <c r="S36" i="7"/>
  <c r="R36" i="7"/>
  <c r="Q36" i="7"/>
  <c r="P36" i="7"/>
  <c r="O36" i="7"/>
  <c r="N36" i="7"/>
  <c r="AH35" i="7"/>
  <c r="AG35" i="7"/>
  <c r="AF35" i="7"/>
  <c r="AE35" i="7"/>
  <c r="AD35" i="7"/>
  <c r="AC35" i="7"/>
  <c r="AB35" i="7"/>
  <c r="AA35" i="7"/>
  <c r="Z35" i="7"/>
  <c r="Y35" i="7"/>
  <c r="X35" i="7"/>
  <c r="W35" i="7"/>
  <c r="V35" i="7"/>
  <c r="U35" i="7"/>
  <c r="T35" i="7"/>
  <c r="S35" i="7"/>
  <c r="R35" i="7"/>
  <c r="Q35" i="7"/>
  <c r="P35" i="7"/>
  <c r="O35" i="7"/>
  <c r="N35" i="7"/>
  <c r="AH34" i="7"/>
  <c r="AG34" i="7"/>
  <c r="AF34" i="7"/>
  <c r="AE34" i="7"/>
  <c r="AD34" i="7"/>
  <c r="AC34" i="7"/>
  <c r="AB34" i="7"/>
  <c r="AA34" i="7"/>
  <c r="Z34" i="7"/>
  <c r="Y34" i="7"/>
  <c r="X34" i="7"/>
  <c r="W34" i="7"/>
  <c r="V34" i="7"/>
  <c r="U34" i="7"/>
  <c r="T34" i="7"/>
  <c r="S34" i="7"/>
  <c r="R34" i="7"/>
  <c r="Q34" i="7"/>
  <c r="P34" i="7"/>
  <c r="O34" i="7"/>
  <c r="N34" i="7"/>
  <c r="AH33" i="7"/>
  <c r="AG33" i="7"/>
  <c r="AF33" i="7"/>
  <c r="AE33" i="7"/>
  <c r="AD33" i="7"/>
  <c r="AC33" i="7"/>
  <c r="AB33" i="7"/>
  <c r="AA33" i="7"/>
  <c r="Z33" i="7"/>
  <c r="Y33" i="7"/>
  <c r="X33" i="7"/>
  <c r="W33" i="7"/>
  <c r="V33" i="7"/>
  <c r="U33" i="7"/>
  <c r="T33" i="7"/>
  <c r="S33" i="7"/>
  <c r="R33" i="7"/>
  <c r="Q33" i="7"/>
  <c r="P33" i="7"/>
  <c r="O33" i="7"/>
  <c r="N33" i="7"/>
  <c r="AH30" i="7"/>
  <c r="AG30" i="7"/>
  <c r="AF30" i="7"/>
  <c r="AE30" i="7"/>
  <c r="AD30" i="7"/>
  <c r="AC30" i="7"/>
  <c r="AB30" i="7"/>
  <c r="AA30" i="7"/>
  <c r="Z30" i="7"/>
  <c r="Y30" i="7"/>
  <c r="X30" i="7"/>
  <c r="W30" i="7"/>
  <c r="V30" i="7"/>
  <c r="U30" i="7"/>
  <c r="T30" i="7"/>
  <c r="S30" i="7"/>
  <c r="R30" i="7"/>
  <c r="Q30" i="7"/>
  <c r="P30" i="7"/>
  <c r="O30" i="7"/>
  <c r="N30" i="7"/>
  <c r="AH29" i="7"/>
  <c r="AG29" i="7"/>
  <c r="AF29" i="7"/>
  <c r="AE29" i="7"/>
  <c r="AD29" i="7"/>
  <c r="AC29" i="7"/>
  <c r="AB29" i="7"/>
  <c r="AA29" i="7"/>
  <c r="Z29" i="7"/>
  <c r="Y29" i="7"/>
  <c r="X29" i="7"/>
  <c r="W29" i="7"/>
  <c r="V29" i="7"/>
  <c r="U29" i="7"/>
  <c r="T29" i="7"/>
  <c r="S29" i="7"/>
  <c r="R29" i="7"/>
  <c r="Q29" i="7"/>
  <c r="P29" i="7"/>
  <c r="O29" i="7"/>
  <c r="N29" i="7"/>
  <c r="AH28" i="7"/>
  <c r="AG28" i="7"/>
  <c r="AF28" i="7"/>
  <c r="AE28" i="7"/>
  <c r="AD28" i="7"/>
  <c r="AC28" i="7"/>
  <c r="AB28" i="7"/>
  <c r="AA28" i="7"/>
  <c r="Z28" i="7"/>
  <c r="Y28" i="7"/>
  <c r="X28" i="7"/>
  <c r="W28" i="7"/>
  <c r="V28" i="7"/>
  <c r="U28" i="7"/>
  <c r="T28" i="7"/>
  <c r="S28" i="7"/>
  <c r="R28" i="7"/>
  <c r="Q28" i="7"/>
  <c r="P28" i="7"/>
  <c r="O28" i="7"/>
  <c r="N28" i="7"/>
  <c r="AH27" i="7"/>
  <c r="AG27" i="7"/>
  <c r="AF27" i="7"/>
  <c r="AE27" i="7"/>
  <c r="AD27" i="7"/>
  <c r="AC27" i="7"/>
  <c r="AB27" i="7"/>
  <c r="AA27" i="7"/>
  <c r="Z27" i="7"/>
  <c r="Y27" i="7"/>
  <c r="X27" i="7"/>
  <c r="W27" i="7"/>
  <c r="V27" i="7"/>
  <c r="U27" i="7"/>
  <c r="T27" i="7"/>
  <c r="S27" i="7"/>
  <c r="R27" i="7"/>
  <c r="Q27" i="7"/>
  <c r="P27" i="7"/>
  <c r="O27" i="7"/>
  <c r="N27" i="7"/>
  <c r="M27" i="7"/>
  <c r="L27" i="7"/>
  <c r="K27" i="7"/>
  <c r="J27" i="7"/>
  <c r="I27" i="7"/>
  <c r="H27" i="7"/>
  <c r="G27" i="7"/>
  <c r="F27" i="7"/>
  <c r="E27" i="7"/>
  <c r="D27" i="7"/>
  <c r="C27" i="7"/>
  <c r="B27" i="7"/>
  <c r="A27" i="7"/>
  <c r="AH26" i="7"/>
  <c r="AG26" i="7"/>
  <c r="AF26" i="7"/>
  <c r="AE26" i="7"/>
  <c r="AD26" i="7"/>
  <c r="AC26" i="7"/>
  <c r="AB26" i="7"/>
  <c r="AA26" i="7"/>
  <c r="Z26" i="7"/>
  <c r="Y26" i="7"/>
  <c r="X26" i="7"/>
  <c r="W26" i="7"/>
  <c r="V26" i="7"/>
  <c r="U26" i="7"/>
  <c r="T26" i="7"/>
  <c r="S26" i="7"/>
  <c r="R26" i="7"/>
  <c r="Q26" i="7"/>
  <c r="P26" i="7"/>
  <c r="O26" i="7"/>
  <c r="N26" i="7"/>
  <c r="L26" i="7"/>
  <c r="M26" i="7" s="1"/>
  <c r="K26" i="7"/>
  <c r="J26" i="7"/>
  <c r="I26" i="7"/>
  <c r="H26" i="7"/>
  <c r="G26" i="7"/>
  <c r="F26" i="7"/>
  <c r="E26" i="7"/>
  <c r="D26" i="7"/>
  <c r="C26" i="7"/>
  <c r="B26" i="7"/>
  <c r="A26" i="7"/>
  <c r="A20" i="7"/>
  <c r="A19" i="7"/>
  <c r="A18" i="7"/>
  <c r="A17" i="7"/>
  <c r="A16" i="7"/>
  <c r="A15" i="7"/>
  <c r="A14" i="7"/>
  <c r="A13" i="7"/>
  <c r="A12" i="7"/>
  <c r="A11" i="7"/>
  <c r="A10" i="7"/>
  <c r="A9" i="7"/>
  <c r="A8" i="7"/>
  <c r="L20" i="7"/>
  <c r="K20" i="7"/>
  <c r="J20" i="7"/>
  <c r="I20" i="7"/>
  <c r="H20" i="7"/>
  <c r="G20" i="7"/>
  <c r="F20" i="7"/>
  <c r="E20" i="7"/>
  <c r="D20" i="7"/>
  <c r="C20" i="7"/>
  <c r="B20" i="7"/>
  <c r="L19" i="7"/>
  <c r="K19" i="7"/>
  <c r="J19" i="7"/>
  <c r="I19" i="7"/>
  <c r="H19" i="7"/>
  <c r="G19" i="7"/>
  <c r="F19" i="7"/>
  <c r="E19" i="7"/>
  <c r="D19" i="7"/>
  <c r="C19" i="7"/>
  <c r="B19" i="7"/>
  <c r="L18" i="7"/>
  <c r="K18" i="7"/>
  <c r="J18" i="7"/>
  <c r="I18" i="7"/>
  <c r="H18" i="7"/>
  <c r="G18" i="7"/>
  <c r="F18" i="7"/>
  <c r="E18" i="7"/>
  <c r="D18" i="7"/>
  <c r="C18" i="7"/>
  <c r="B18" i="7"/>
  <c r="K17" i="7"/>
  <c r="J17" i="7"/>
  <c r="I17" i="7"/>
  <c r="H17" i="7"/>
  <c r="G17" i="7"/>
  <c r="F17" i="7"/>
  <c r="E17" i="7"/>
  <c r="D17" i="7"/>
  <c r="C17" i="7"/>
  <c r="B17" i="7"/>
  <c r="AH19" i="7"/>
  <c r="AG19" i="7"/>
  <c r="AF19" i="7"/>
  <c r="AE19" i="7"/>
  <c r="AD19" i="7"/>
  <c r="AC19" i="7"/>
  <c r="AB19" i="7"/>
  <c r="AA19" i="7"/>
  <c r="Z19" i="7"/>
  <c r="Y19" i="7"/>
  <c r="X19" i="7"/>
  <c r="W19" i="7"/>
  <c r="V19" i="7"/>
  <c r="U19" i="7"/>
  <c r="T19" i="7"/>
  <c r="S19" i="7"/>
  <c r="R19" i="7"/>
  <c r="Q19" i="7"/>
  <c r="P19" i="7"/>
  <c r="O19" i="7"/>
  <c r="N19" i="7"/>
  <c r="M19" i="7"/>
  <c r="AH18" i="7"/>
  <c r="AG18" i="7"/>
  <c r="AF18" i="7"/>
  <c r="AE18" i="7"/>
  <c r="AD18" i="7"/>
  <c r="AC18" i="7"/>
  <c r="AB18" i="7"/>
  <c r="AA18" i="7"/>
  <c r="Z18" i="7"/>
  <c r="Y18" i="7"/>
  <c r="X18" i="7"/>
  <c r="W18" i="7"/>
  <c r="V18" i="7"/>
  <c r="U18" i="7"/>
  <c r="T18" i="7"/>
  <c r="S18" i="7"/>
  <c r="R18" i="7"/>
  <c r="Q18" i="7"/>
  <c r="P18" i="7"/>
  <c r="O18" i="7"/>
  <c r="N18" i="7"/>
  <c r="M18" i="7"/>
  <c r="AG17" i="7"/>
  <c r="AF17" i="7"/>
  <c r="AE17" i="7"/>
  <c r="AD17" i="7"/>
  <c r="AC17" i="7"/>
  <c r="AB17" i="7"/>
  <c r="AA17" i="7"/>
  <c r="Z17" i="7"/>
  <c r="Y17" i="7"/>
  <c r="X17" i="7"/>
  <c r="W17" i="7"/>
  <c r="V17" i="7"/>
  <c r="U17" i="7"/>
  <c r="T17" i="7"/>
  <c r="S17" i="7"/>
  <c r="R17" i="7"/>
  <c r="Q17" i="7"/>
  <c r="P17" i="7"/>
  <c r="O17" i="7"/>
  <c r="N17" i="7"/>
  <c r="M17" i="7"/>
  <c r="AH17" i="7"/>
  <c r="L17" i="7"/>
  <c r="AH16" i="7"/>
  <c r="AG16" i="7"/>
  <c r="AF16" i="7"/>
  <c r="AE16" i="7"/>
  <c r="AD16" i="7"/>
  <c r="AC16" i="7"/>
  <c r="AB16" i="7"/>
  <c r="AA16" i="7"/>
  <c r="Z16" i="7"/>
  <c r="Y16" i="7"/>
  <c r="X16" i="7"/>
  <c r="W16" i="7"/>
  <c r="V16" i="7"/>
  <c r="U16" i="7"/>
  <c r="T16" i="7"/>
  <c r="S16" i="7"/>
  <c r="R16" i="7"/>
  <c r="Q16" i="7"/>
  <c r="P16" i="7"/>
  <c r="O16" i="7"/>
  <c r="N16" i="7"/>
  <c r="M16" i="7"/>
  <c r="L16" i="7"/>
  <c r="K16" i="7"/>
  <c r="J16" i="7"/>
  <c r="I16" i="7"/>
  <c r="H16" i="7"/>
  <c r="G16" i="7"/>
  <c r="F16" i="7"/>
  <c r="E16" i="7"/>
  <c r="D16" i="7"/>
  <c r="C16" i="7"/>
  <c r="B16" i="7"/>
  <c r="AH15" i="7"/>
  <c r="AG15" i="7"/>
  <c r="AF15" i="7"/>
  <c r="AE15" i="7"/>
  <c r="AD15" i="7"/>
  <c r="AC15" i="7"/>
  <c r="AB15" i="7"/>
  <c r="AA15" i="7"/>
  <c r="Z15" i="7"/>
  <c r="Y15" i="7"/>
  <c r="X15" i="7"/>
  <c r="W15" i="7"/>
  <c r="V15" i="7"/>
  <c r="U15" i="7"/>
  <c r="T15" i="7"/>
  <c r="S15" i="7"/>
  <c r="R15" i="7"/>
  <c r="Q15" i="7"/>
  <c r="P15" i="7"/>
  <c r="O15" i="7"/>
  <c r="N15" i="7"/>
  <c r="M15" i="7"/>
  <c r="L15" i="7"/>
  <c r="K15" i="7"/>
  <c r="J15" i="7"/>
  <c r="I15" i="7"/>
  <c r="H15" i="7"/>
  <c r="G15" i="7"/>
  <c r="F15" i="7"/>
  <c r="E15" i="7"/>
  <c r="D15" i="7"/>
  <c r="C15" i="7"/>
  <c r="B15" i="7"/>
  <c r="AH14" i="7"/>
  <c r="AG14" i="7"/>
  <c r="AF14" i="7"/>
  <c r="AE14" i="7"/>
  <c r="AD14" i="7"/>
  <c r="AC14" i="7"/>
  <c r="AB14" i="7"/>
  <c r="AA14" i="7"/>
  <c r="Z14" i="7"/>
  <c r="Y14" i="7"/>
  <c r="X14" i="7"/>
  <c r="W14" i="7"/>
  <c r="V14" i="7"/>
  <c r="U14" i="7"/>
  <c r="T14" i="7"/>
  <c r="S14" i="7"/>
  <c r="R14" i="7"/>
  <c r="Q14" i="7"/>
  <c r="P14" i="7"/>
  <c r="O14" i="7"/>
  <c r="N14" i="7"/>
  <c r="M14" i="7"/>
  <c r="L14" i="7"/>
  <c r="K14" i="7"/>
  <c r="J14" i="7"/>
  <c r="I14" i="7"/>
  <c r="H14" i="7"/>
  <c r="G14" i="7"/>
  <c r="F14" i="7"/>
  <c r="E14" i="7"/>
  <c r="D14" i="7"/>
  <c r="C14" i="7"/>
  <c r="B14" i="7"/>
  <c r="AH13" i="7"/>
  <c r="AG13" i="7"/>
  <c r="AF13" i="7"/>
  <c r="AE13" i="7"/>
  <c r="AD13" i="7"/>
  <c r="AC13" i="7"/>
  <c r="AB13" i="7"/>
  <c r="AA13" i="7"/>
  <c r="Z13" i="7"/>
  <c r="Y13" i="7"/>
  <c r="X13" i="7"/>
  <c r="W13" i="7"/>
  <c r="V13" i="7"/>
  <c r="U13" i="7"/>
  <c r="T13" i="7"/>
  <c r="S13" i="7"/>
  <c r="R13" i="7"/>
  <c r="Q13" i="7"/>
  <c r="P13" i="7"/>
  <c r="O13" i="7"/>
  <c r="N13" i="7"/>
  <c r="M13" i="7"/>
  <c r="L13" i="7"/>
  <c r="K13" i="7"/>
  <c r="J13" i="7"/>
  <c r="I13" i="7"/>
  <c r="H13" i="7"/>
  <c r="G13" i="7"/>
  <c r="F13" i="7"/>
  <c r="E13" i="7"/>
  <c r="D13" i="7"/>
  <c r="C13" i="7"/>
  <c r="B13" i="7"/>
  <c r="AH12" i="7"/>
  <c r="AG12" i="7"/>
  <c r="AF12" i="7"/>
  <c r="AE12" i="7"/>
  <c r="AD12" i="7"/>
  <c r="AC12" i="7"/>
  <c r="AB12" i="7"/>
  <c r="AA12" i="7"/>
  <c r="Z12" i="7"/>
  <c r="Y12" i="7"/>
  <c r="X12" i="7"/>
  <c r="W12" i="7"/>
  <c r="V12" i="7"/>
  <c r="U12" i="7"/>
  <c r="T12" i="7"/>
  <c r="S12" i="7"/>
  <c r="R12" i="7"/>
  <c r="Q12" i="7"/>
  <c r="P12" i="7"/>
  <c r="O12" i="7"/>
  <c r="N12" i="7"/>
  <c r="M12" i="7"/>
  <c r="L12" i="7"/>
  <c r="K12" i="7"/>
  <c r="J12" i="7"/>
  <c r="I12" i="7"/>
  <c r="H12" i="7"/>
  <c r="G12" i="7"/>
  <c r="F12" i="7"/>
  <c r="E12" i="7"/>
  <c r="D12" i="7"/>
  <c r="C12" i="7"/>
  <c r="B12" i="7"/>
  <c r="AH11" i="7"/>
  <c r="AG11" i="7"/>
  <c r="AF11" i="7"/>
  <c r="AE11" i="7"/>
  <c r="AD11" i="7"/>
  <c r="AC11" i="7"/>
  <c r="AB11" i="7"/>
  <c r="AA11" i="7"/>
  <c r="Z11" i="7"/>
  <c r="Y11" i="7"/>
  <c r="X11" i="7"/>
  <c r="W11" i="7"/>
  <c r="V11" i="7"/>
  <c r="U11" i="7"/>
  <c r="T11" i="7"/>
  <c r="S11" i="7"/>
  <c r="R11" i="7"/>
  <c r="Q11" i="7"/>
  <c r="P11" i="7"/>
  <c r="O11" i="7"/>
  <c r="N11" i="7"/>
  <c r="M11" i="7"/>
  <c r="L11" i="7"/>
  <c r="K11" i="7"/>
  <c r="J11" i="7"/>
  <c r="I11" i="7"/>
  <c r="H11" i="7"/>
  <c r="G11" i="7"/>
  <c r="F11" i="7"/>
  <c r="E11" i="7"/>
  <c r="D11" i="7"/>
  <c r="C11" i="7"/>
  <c r="B11" i="7"/>
  <c r="AH10" i="7"/>
  <c r="AG10" i="7"/>
  <c r="AF10" i="7"/>
  <c r="AE10" i="7"/>
  <c r="AD10" i="7"/>
  <c r="AC10" i="7"/>
  <c r="AB10" i="7"/>
  <c r="AA10" i="7"/>
  <c r="Z10" i="7"/>
  <c r="Y10" i="7"/>
  <c r="X10" i="7"/>
  <c r="W10" i="7"/>
  <c r="V10" i="7"/>
  <c r="U10" i="7"/>
  <c r="T10" i="7"/>
  <c r="S10" i="7"/>
  <c r="R10" i="7"/>
  <c r="Q10" i="7"/>
  <c r="P10" i="7"/>
  <c r="O10" i="7"/>
  <c r="N10" i="7"/>
  <c r="M10" i="7"/>
  <c r="L10" i="7"/>
  <c r="K10" i="7"/>
  <c r="J10" i="7"/>
  <c r="I10" i="7"/>
  <c r="H10" i="7"/>
  <c r="G10" i="7"/>
  <c r="F10" i="7"/>
  <c r="E10" i="7"/>
  <c r="D10" i="7"/>
  <c r="C10" i="7"/>
  <c r="B10" i="7"/>
  <c r="AH9" i="7"/>
  <c r="AG9" i="7"/>
  <c r="AF9" i="7"/>
  <c r="AE9" i="7"/>
  <c r="AD9" i="7"/>
  <c r="AC9" i="7"/>
  <c r="AB9" i="7"/>
  <c r="AA9" i="7"/>
  <c r="Z9" i="7"/>
  <c r="Y9" i="7"/>
  <c r="X9" i="7"/>
  <c r="W9" i="7"/>
  <c r="V9" i="7"/>
  <c r="U9" i="7"/>
  <c r="T9" i="7"/>
  <c r="S9" i="7"/>
  <c r="R9" i="7"/>
  <c r="Q9" i="7"/>
  <c r="P9" i="7"/>
  <c r="O9" i="7"/>
  <c r="N9" i="7"/>
  <c r="M9" i="7"/>
  <c r="L9" i="7"/>
  <c r="K9" i="7"/>
  <c r="J9" i="7"/>
  <c r="I9" i="7"/>
  <c r="H9" i="7"/>
  <c r="G9" i="7"/>
  <c r="F9" i="7"/>
  <c r="E9" i="7"/>
  <c r="D9" i="7"/>
  <c r="C9" i="7"/>
  <c r="B9" i="7"/>
  <c r="AH8" i="7"/>
  <c r="AG8" i="7"/>
  <c r="AF8" i="7"/>
  <c r="AE8" i="7"/>
  <c r="AD8" i="7"/>
  <c r="AC8" i="7"/>
  <c r="AB8" i="7"/>
  <c r="AA8" i="7"/>
  <c r="Z8" i="7"/>
  <c r="Y8" i="7"/>
  <c r="X8" i="7"/>
  <c r="W8" i="7"/>
  <c r="V8" i="7"/>
  <c r="U8" i="7"/>
  <c r="T8" i="7"/>
  <c r="S8" i="7"/>
  <c r="R8" i="7"/>
  <c r="Q8" i="7"/>
  <c r="P8" i="7"/>
  <c r="O8" i="7"/>
  <c r="N8" i="7"/>
  <c r="M8" i="7"/>
  <c r="L8" i="7"/>
  <c r="K8" i="7"/>
  <c r="J8" i="7"/>
  <c r="I8" i="7"/>
  <c r="H8" i="7"/>
  <c r="G8" i="7"/>
  <c r="F8" i="7"/>
  <c r="E8" i="7"/>
  <c r="D8" i="7"/>
  <c r="C8" i="7"/>
  <c r="B8" i="7"/>
  <c r="A35" i="5"/>
  <c r="A34" i="5"/>
  <c r="A33" i="5"/>
  <c r="A32" i="5"/>
  <c r="A31" i="5"/>
  <c r="A28" i="5"/>
  <c r="A27" i="5"/>
  <c r="A26" i="5"/>
  <c r="A25" i="5"/>
  <c r="A19" i="5"/>
  <c r="A18" i="5"/>
  <c r="A17" i="5"/>
  <c r="A16" i="5"/>
  <c r="A15" i="5"/>
  <c r="A14" i="5"/>
  <c r="A13" i="5"/>
  <c r="A12" i="5"/>
  <c r="A11" i="5"/>
  <c r="A10" i="5"/>
  <c r="A9" i="5"/>
  <c r="A8" i="5"/>
  <c r="A7" i="5"/>
  <c r="AL35" i="5"/>
  <c r="AK35" i="5"/>
  <c r="AJ35" i="5"/>
  <c r="AI35" i="5"/>
  <c r="AH35" i="5"/>
  <c r="AG35" i="5"/>
  <c r="AF35" i="5"/>
  <c r="AE35" i="5"/>
  <c r="AD35" i="5"/>
  <c r="AC35" i="5"/>
  <c r="AB35" i="5"/>
  <c r="AA35" i="5"/>
  <c r="Z35" i="5"/>
  <c r="Y35" i="5"/>
  <c r="X35" i="5"/>
  <c r="W35" i="5"/>
  <c r="V35" i="5"/>
  <c r="U35" i="5"/>
  <c r="T35" i="5"/>
  <c r="S35" i="5"/>
  <c r="R35" i="5"/>
  <c r="Q35" i="5"/>
  <c r="P35" i="5"/>
  <c r="O35" i="5"/>
  <c r="N35" i="5"/>
  <c r="M35" i="5"/>
  <c r="L35" i="5"/>
  <c r="K35" i="5"/>
  <c r="J35" i="5"/>
  <c r="I35" i="5"/>
  <c r="H35" i="5"/>
  <c r="G35" i="5"/>
  <c r="F35" i="5"/>
  <c r="E35" i="5"/>
  <c r="D35" i="5"/>
  <c r="C35" i="5"/>
  <c r="B35" i="5"/>
  <c r="AL34" i="5"/>
  <c r="AK34" i="5"/>
  <c r="AJ34" i="5"/>
  <c r="AI34" i="5"/>
  <c r="AH34"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D34" i="5"/>
  <c r="C34" i="5"/>
  <c r="B34" i="5"/>
  <c r="AL33" i="5"/>
  <c r="AK33" i="5"/>
  <c r="AJ33" i="5"/>
  <c r="AI33" i="5"/>
  <c r="AH33" i="5"/>
  <c r="AG33" i="5"/>
  <c r="AF33" i="5"/>
  <c r="AE33" i="5"/>
  <c r="AD33" i="5"/>
  <c r="AC33" i="5"/>
  <c r="AB33" i="5"/>
  <c r="AA33" i="5"/>
  <c r="Z33" i="5"/>
  <c r="Y33" i="5"/>
  <c r="X33" i="5"/>
  <c r="W33" i="5"/>
  <c r="V33" i="5"/>
  <c r="U33" i="5"/>
  <c r="T33" i="5"/>
  <c r="S33" i="5"/>
  <c r="R33" i="5"/>
  <c r="Q33" i="5"/>
  <c r="P33" i="5"/>
  <c r="O33" i="5"/>
  <c r="N33" i="5"/>
  <c r="M33" i="5"/>
  <c r="L33" i="5"/>
  <c r="K33" i="5"/>
  <c r="J33" i="5"/>
  <c r="I33" i="5"/>
  <c r="H33" i="5"/>
  <c r="G33" i="5"/>
  <c r="F33" i="5"/>
  <c r="E33" i="5"/>
  <c r="D33" i="5"/>
  <c r="C33" i="5"/>
  <c r="B33" i="5"/>
  <c r="AL32" i="5"/>
  <c r="AK32" i="5"/>
  <c r="AJ32" i="5"/>
  <c r="AI32" i="5"/>
  <c r="AH32" i="5"/>
  <c r="AG32" i="5"/>
  <c r="AF32" i="5"/>
  <c r="AE32" i="5"/>
  <c r="AD32" i="5"/>
  <c r="AC32" i="5"/>
  <c r="AB32" i="5"/>
  <c r="AA32" i="5"/>
  <c r="Z32" i="5"/>
  <c r="Y32" i="5"/>
  <c r="X32" i="5"/>
  <c r="W32" i="5"/>
  <c r="V32" i="5"/>
  <c r="U32" i="5"/>
  <c r="T32" i="5"/>
  <c r="S32" i="5"/>
  <c r="R32" i="5"/>
  <c r="Q32" i="5"/>
  <c r="P32" i="5"/>
  <c r="O32" i="5"/>
  <c r="N32" i="5"/>
  <c r="M32" i="5"/>
  <c r="L32" i="5"/>
  <c r="K32" i="5"/>
  <c r="J32" i="5"/>
  <c r="I32" i="5"/>
  <c r="H32" i="5"/>
  <c r="G32" i="5"/>
  <c r="F32" i="5"/>
  <c r="E32" i="5"/>
  <c r="D32" i="5"/>
  <c r="C32" i="5"/>
  <c r="B32" i="5"/>
  <c r="AL31" i="5"/>
  <c r="AK31" i="5"/>
  <c r="AJ31" i="5"/>
  <c r="AI31" i="5"/>
  <c r="AH31" i="5"/>
  <c r="AG31" i="5"/>
  <c r="AF31" i="5"/>
  <c r="AE31" i="5"/>
  <c r="AD31" i="5"/>
  <c r="AC31" i="5"/>
  <c r="AB31" i="5"/>
  <c r="AA31" i="5"/>
  <c r="Z31" i="5"/>
  <c r="Y31" i="5"/>
  <c r="X31" i="5"/>
  <c r="W31" i="5"/>
  <c r="V31" i="5"/>
  <c r="U31" i="5"/>
  <c r="T31" i="5"/>
  <c r="S31" i="5"/>
  <c r="R31" i="5"/>
  <c r="Q31" i="5"/>
  <c r="P31" i="5"/>
  <c r="O31" i="5"/>
  <c r="N31" i="5"/>
  <c r="M31" i="5"/>
  <c r="L31" i="5"/>
  <c r="K31" i="5"/>
  <c r="J31" i="5"/>
  <c r="I31" i="5"/>
  <c r="H31" i="5"/>
  <c r="G31" i="5"/>
  <c r="F31" i="5"/>
  <c r="E31" i="5"/>
  <c r="D31" i="5"/>
  <c r="C31" i="5"/>
  <c r="B31" i="5"/>
  <c r="AL28" i="5"/>
  <c r="AK28" i="5"/>
  <c r="AJ28" i="5"/>
  <c r="AI28" i="5"/>
  <c r="AH28" i="5"/>
  <c r="AG28" i="5"/>
  <c r="AF28" i="5"/>
  <c r="AE28" i="5"/>
  <c r="AD28" i="5"/>
  <c r="AC28" i="5"/>
  <c r="AB28" i="5"/>
  <c r="AA28" i="5"/>
  <c r="Z28" i="5"/>
  <c r="Y28" i="5"/>
  <c r="X28" i="5"/>
  <c r="W28" i="5"/>
  <c r="V28" i="5"/>
  <c r="U28" i="5"/>
  <c r="T28" i="5"/>
  <c r="S28" i="5"/>
  <c r="R28" i="5"/>
  <c r="Q28" i="5"/>
  <c r="P28" i="5"/>
  <c r="O28" i="5"/>
  <c r="N28" i="5"/>
  <c r="M28" i="5"/>
  <c r="L28" i="5"/>
  <c r="K28" i="5"/>
  <c r="J28" i="5"/>
  <c r="I28" i="5"/>
  <c r="H28" i="5"/>
  <c r="G28" i="5"/>
  <c r="F28" i="5"/>
  <c r="E28" i="5"/>
  <c r="D28" i="5"/>
  <c r="C28" i="5"/>
  <c r="B28"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B27"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B26"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B25"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B18"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B17"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B16"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B15"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B14"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B13"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B12"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B11" i="5"/>
  <c r="AL10" i="5"/>
  <c r="AK10" i="5"/>
  <c r="AJ10" i="5"/>
  <c r="AI10" i="5"/>
  <c r="AH10" i="5"/>
  <c r="AG10" i="5"/>
  <c r="AF10" i="5"/>
  <c r="AE10" i="5"/>
  <c r="AD10" i="5"/>
  <c r="AC10" i="5"/>
  <c r="AB10" i="5"/>
  <c r="AA10" i="5"/>
  <c r="Z10" i="5"/>
  <c r="Y10" i="5"/>
  <c r="X10" i="5"/>
  <c r="W10" i="5"/>
  <c r="V10" i="5"/>
  <c r="U10" i="5"/>
  <c r="T10" i="5"/>
  <c r="S10" i="5"/>
  <c r="R10" i="5"/>
  <c r="Q10" i="5"/>
  <c r="P10" i="5"/>
  <c r="O10" i="5"/>
  <c r="N10" i="5"/>
  <c r="M10" i="5"/>
  <c r="L10" i="5"/>
  <c r="K10" i="5"/>
  <c r="J10" i="5"/>
  <c r="I10" i="5"/>
  <c r="H10" i="5"/>
  <c r="G10" i="5"/>
  <c r="F10" i="5"/>
  <c r="E10" i="5"/>
  <c r="D10" i="5"/>
  <c r="C10" i="5"/>
  <c r="B10" i="5"/>
  <c r="AL9" i="5"/>
  <c r="AK9" i="5"/>
  <c r="AJ9" i="5"/>
  <c r="AI9" i="5"/>
  <c r="AH9" i="5"/>
  <c r="AG9" i="5"/>
  <c r="AF9" i="5"/>
  <c r="AE9" i="5"/>
  <c r="AD9" i="5"/>
  <c r="AC9" i="5"/>
  <c r="AB9" i="5"/>
  <c r="AA9" i="5"/>
  <c r="Z9" i="5"/>
  <c r="Y9" i="5"/>
  <c r="X9" i="5"/>
  <c r="W9" i="5"/>
  <c r="V9" i="5"/>
  <c r="U9" i="5"/>
  <c r="T9" i="5"/>
  <c r="S9" i="5"/>
  <c r="R9" i="5"/>
  <c r="Q9" i="5"/>
  <c r="P9" i="5"/>
  <c r="O9" i="5"/>
  <c r="N9" i="5"/>
  <c r="M9" i="5"/>
  <c r="L9" i="5"/>
  <c r="K9" i="5"/>
  <c r="J9" i="5"/>
  <c r="I9" i="5"/>
  <c r="H9" i="5"/>
  <c r="G9" i="5"/>
  <c r="F9" i="5"/>
  <c r="E9" i="5"/>
  <c r="D9" i="5"/>
  <c r="C9" i="5"/>
  <c r="B9" i="5"/>
  <c r="AL8" i="5"/>
  <c r="AK8" i="5"/>
  <c r="AJ8" i="5"/>
  <c r="AI8" i="5"/>
  <c r="AH8" i="5"/>
  <c r="AG8" i="5"/>
  <c r="AF8" i="5"/>
  <c r="AE8" i="5"/>
  <c r="AD8" i="5"/>
  <c r="AC8" i="5"/>
  <c r="AB8" i="5"/>
  <c r="AA8" i="5"/>
  <c r="Z8" i="5"/>
  <c r="Y8" i="5"/>
  <c r="X8" i="5"/>
  <c r="W8" i="5"/>
  <c r="V8" i="5"/>
  <c r="U8" i="5"/>
  <c r="T8" i="5"/>
  <c r="S8" i="5"/>
  <c r="R8" i="5"/>
  <c r="Q8" i="5"/>
  <c r="P8" i="5"/>
  <c r="O8" i="5"/>
  <c r="N8" i="5"/>
  <c r="M8" i="5"/>
  <c r="L8" i="5"/>
  <c r="K8" i="5"/>
  <c r="J8" i="5"/>
  <c r="I8" i="5"/>
  <c r="H8" i="5"/>
  <c r="G8" i="5"/>
  <c r="F8" i="5"/>
  <c r="E8" i="5"/>
  <c r="D8" i="5"/>
  <c r="C8" i="5"/>
  <c r="B8" i="5"/>
  <c r="AL7" i="5"/>
  <c r="AK7" i="5"/>
  <c r="AJ7" i="5"/>
  <c r="AI7" i="5"/>
  <c r="AH7" i="5"/>
  <c r="AG7" i="5"/>
  <c r="AF7" i="5"/>
  <c r="AE7" i="5"/>
  <c r="AD7" i="5"/>
  <c r="AC7" i="5"/>
  <c r="AB7" i="5"/>
  <c r="AA7" i="5"/>
  <c r="Z7" i="5"/>
  <c r="Y7" i="5"/>
  <c r="X7" i="5"/>
  <c r="W7" i="5"/>
  <c r="V7" i="5"/>
  <c r="U7" i="5"/>
  <c r="T7" i="5"/>
  <c r="S7" i="5"/>
  <c r="R7" i="5"/>
  <c r="Q7" i="5"/>
  <c r="P7" i="5"/>
  <c r="O7" i="5"/>
  <c r="N7" i="5"/>
  <c r="M7" i="5"/>
  <c r="L7" i="5"/>
  <c r="K7" i="5"/>
  <c r="J7" i="5"/>
  <c r="I7" i="5"/>
  <c r="H7" i="5"/>
  <c r="G7" i="5"/>
  <c r="F7" i="5"/>
  <c r="E7" i="5"/>
  <c r="D7" i="5"/>
  <c r="C7" i="5"/>
  <c r="B7" i="5"/>
  <c r="M28" i="4"/>
  <c r="L28" i="4"/>
  <c r="K28" i="4"/>
  <c r="J28" i="4"/>
  <c r="I28" i="4"/>
  <c r="H28" i="4"/>
  <c r="G28" i="4"/>
  <c r="F28" i="4"/>
  <c r="E28" i="4"/>
  <c r="D28" i="4"/>
  <c r="C28" i="4"/>
  <c r="B28" i="4"/>
  <c r="M27" i="4"/>
  <c r="L27" i="4"/>
  <c r="K27" i="4"/>
  <c r="J27" i="4"/>
  <c r="I27" i="4"/>
  <c r="H27" i="4"/>
  <c r="G27" i="4"/>
  <c r="F27" i="4"/>
  <c r="E27" i="4"/>
  <c r="D27" i="4"/>
  <c r="C27" i="4"/>
  <c r="B27" i="4"/>
  <c r="M26" i="4"/>
  <c r="L26" i="4"/>
  <c r="K26" i="4"/>
  <c r="J26" i="4"/>
  <c r="I26" i="4"/>
  <c r="H26" i="4"/>
  <c r="G26" i="4"/>
  <c r="F26" i="4"/>
  <c r="E26" i="4"/>
  <c r="D26" i="4"/>
  <c r="C26" i="4"/>
  <c r="B26" i="4"/>
  <c r="AH31" i="4"/>
  <c r="AG31" i="4"/>
  <c r="AF31" i="4"/>
  <c r="AE31" i="4"/>
  <c r="AD31" i="4"/>
  <c r="AC31" i="4"/>
  <c r="AB31" i="4"/>
  <c r="AA31" i="4"/>
  <c r="Z31" i="4"/>
  <c r="Y31" i="4"/>
  <c r="X31" i="4"/>
  <c r="W31" i="4"/>
  <c r="V31" i="4"/>
  <c r="U31" i="4"/>
  <c r="T31" i="4"/>
  <c r="S31" i="4"/>
  <c r="R31" i="4"/>
  <c r="Q31" i="4"/>
  <c r="P31" i="4"/>
  <c r="O31" i="4"/>
  <c r="N31" i="4"/>
  <c r="AH30" i="4"/>
  <c r="AG30" i="4"/>
  <c r="AF30" i="4"/>
  <c r="AE30" i="4"/>
  <c r="AD30" i="4"/>
  <c r="AC30" i="4"/>
  <c r="AB30" i="4"/>
  <c r="AA30" i="4"/>
  <c r="Z30" i="4"/>
  <c r="Y30" i="4"/>
  <c r="X30" i="4"/>
  <c r="W30" i="4"/>
  <c r="V30" i="4"/>
  <c r="U30" i="4"/>
  <c r="T30" i="4"/>
  <c r="S30" i="4"/>
  <c r="R30" i="4"/>
  <c r="Q30" i="4"/>
  <c r="P30" i="4"/>
  <c r="O30" i="4"/>
  <c r="N30" i="4"/>
  <c r="AH29" i="4"/>
  <c r="AG29" i="4"/>
  <c r="AF29" i="4"/>
  <c r="AE29" i="4"/>
  <c r="AD29" i="4"/>
  <c r="AC29" i="4"/>
  <c r="AB29" i="4"/>
  <c r="AA29" i="4"/>
  <c r="Z29" i="4"/>
  <c r="Y29" i="4"/>
  <c r="X29" i="4"/>
  <c r="W29" i="4"/>
  <c r="V29" i="4"/>
  <c r="U29" i="4"/>
  <c r="T29" i="4"/>
  <c r="S29" i="4"/>
  <c r="R29" i="4"/>
  <c r="Q29" i="4"/>
  <c r="P29" i="4"/>
  <c r="O29" i="4"/>
  <c r="N29" i="4"/>
  <c r="AH28" i="4"/>
  <c r="AG28" i="4"/>
  <c r="AF28" i="4"/>
  <c r="AE28" i="4"/>
  <c r="AD28" i="4"/>
  <c r="AC28" i="4"/>
  <c r="AB28" i="4"/>
  <c r="AA28" i="4"/>
  <c r="Z28" i="4"/>
  <c r="Y28" i="4"/>
  <c r="X28" i="4"/>
  <c r="W28" i="4"/>
  <c r="V28" i="4"/>
  <c r="U28" i="4"/>
  <c r="T28" i="4"/>
  <c r="S28" i="4"/>
  <c r="R28" i="4"/>
  <c r="Q28" i="4"/>
  <c r="P28" i="4"/>
  <c r="O28" i="4"/>
  <c r="N28" i="4"/>
  <c r="AH27" i="4"/>
  <c r="AG27" i="4"/>
  <c r="AF27" i="4"/>
  <c r="AE27" i="4"/>
  <c r="AD27" i="4"/>
  <c r="AC27" i="4"/>
  <c r="AB27" i="4"/>
  <c r="AA27" i="4"/>
  <c r="Z27" i="4"/>
  <c r="Y27" i="4"/>
  <c r="X27" i="4"/>
  <c r="W27" i="4"/>
  <c r="V27" i="4"/>
  <c r="U27" i="4"/>
  <c r="T27" i="4"/>
  <c r="S27" i="4"/>
  <c r="R27" i="4"/>
  <c r="Q27" i="4"/>
  <c r="P27" i="4"/>
  <c r="O27" i="4"/>
  <c r="N27" i="4"/>
  <c r="AH26" i="4"/>
  <c r="AG26" i="4"/>
  <c r="AF26" i="4"/>
  <c r="AE26" i="4"/>
  <c r="AD26" i="4"/>
  <c r="AC26" i="4"/>
  <c r="AB26" i="4"/>
  <c r="AA26" i="4"/>
  <c r="Z26" i="4"/>
  <c r="Y26" i="4"/>
  <c r="X26" i="4"/>
  <c r="W26" i="4"/>
  <c r="V26" i="4"/>
  <c r="U26" i="4"/>
  <c r="T26" i="4"/>
  <c r="S26" i="4"/>
  <c r="R26" i="4"/>
  <c r="Q26" i="4"/>
  <c r="P26" i="4"/>
  <c r="O26" i="4"/>
  <c r="N26" i="4"/>
  <c r="AH18" i="4"/>
  <c r="AG18" i="4"/>
  <c r="AF18" i="4"/>
  <c r="AE18" i="4"/>
  <c r="AD18" i="4"/>
  <c r="AC18" i="4"/>
  <c r="AB18" i="4"/>
  <c r="AA18" i="4"/>
  <c r="Z18" i="4"/>
  <c r="Y18" i="4"/>
  <c r="X18" i="4"/>
  <c r="W18" i="4"/>
  <c r="V18" i="4"/>
  <c r="U18" i="4"/>
  <c r="T18" i="4"/>
  <c r="S18" i="4"/>
  <c r="R18" i="4"/>
  <c r="Q18" i="4"/>
  <c r="P18" i="4"/>
  <c r="O18" i="4"/>
  <c r="N18" i="4"/>
  <c r="M18" i="4"/>
  <c r="L18" i="4"/>
  <c r="K18" i="4"/>
  <c r="J18" i="4"/>
  <c r="I18" i="4"/>
  <c r="H18" i="4"/>
  <c r="G18" i="4"/>
  <c r="F18" i="4"/>
  <c r="E18" i="4"/>
  <c r="D18" i="4"/>
  <c r="C18" i="4"/>
  <c r="B18" i="4"/>
  <c r="AH17" i="4"/>
  <c r="AG17" i="4"/>
  <c r="AF17" i="4"/>
  <c r="AE17" i="4"/>
  <c r="AD17" i="4"/>
  <c r="AC17" i="4"/>
  <c r="AB17" i="4"/>
  <c r="AA17" i="4"/>
  <c r="Z17" i="4"/>
  <c r="Y17" i="4"/>
  <c r="X17" i="4"/>
  <c r="W17" i="4"/>
  <c r="V17" i="4"/>
  <c r="U17" i="4"/>
  <c r="T17" i="4"/>
  <c r="S17" i="4"/>
  <c r="R17" i="4"/>
  <c r="Q17" i="4"/>
  <c r="P17" i="4"/>
  <c r="O17" i="4"/>
  <c r="N17" i="4"/>
  <c r="M17" i="4"/>
  <c r="L17" i="4"/>
  <c r="K17" i="4"/>
  <c r="J17" i="4"/>
  <c r="I17" i="4"/>
  <c r="H17" i="4"/>
  <c r="G17" i="4"/>
  <c r="F17" i="4"/>
  <c r="E17" i="4"/>
  <c r="D17" i="4"/>
  <c r="C17" i="4"/>
  <c r="B17" i="4"/>
  <c r="AH16" i="4"/>
  <c r="AG16" i="4"/>
  <c r="AF16" i="4"/>
  <c r="AE16" i="4"/>
  <c r="AD16" i="4"/>
  <c r="AC16" i="4"/>
  <c r="AB16" i="4"/>
  <c r="AA16" i="4"/>
  <c r="Z16" i="4"/>
  <c r="Y16" i="4"/>
  <c r="X16" i="4"/>
  <c r="W16" i="4"/>
  <c r="V16" i="4"/>
  <c r="U16" i="4"/>
  <c r="T16" i="4"/>
  <c r="S16" i="4"/>
  <c r="R16" i="4"/>
  <c r="Q16" i="4"/>
  <c r="P16" i="4"/>
  <c r="O16" i="4"/>
  <c r="N16" i="4"/>
  <c r="M16" i="4"/>
  <c r="L16" i="4"/>
  <c r="K16" i="4"/>
  <c r="J16" i="4"/>
  <c r="I16" i="4"/>
  <c r="H16" i="4"/>
  <c r="G16" i="4"/>
  <c r="F16" i="4"/>
  <c r="E16" i="4"/>
  <c r="D16" i="4"/>
  <c r="C16" i="4"/>
  <c r="B16" i="4"/>
  <c r="AH15" i="4"/>
  <c r="AG15" i="4"/>
  <c r="AF15" i="4"/>
  <c r="AE15" i="4"/>
  <c r="AD15" i="4"/>
  <c r="AC15" i="4"/>
  <c r="AB15" i="4"/>
  <c r="AA15" i="4"/>
  <c r="Z15" i="4"/>
  <c r="Y15" i="4"/>
  <c r="X15" i="4"/>
  <c r="W15" i="4"/>
  <c r="V15" i="4"/>
  <c r="U15" i="4"/>
  <c r="T15" i="4"/>
  <c r="S15" i="4"/>
  <c r="R15" i="4"/>
  <c r="Q15" i="4"/>
  <c r="P15" i="4"/>
  <c r="O15" i="4"/>
  <c r="N15" i="4"/>
  <c r="M15" i="4"/>
  <c r="L15" i="4"/>
  <c r="K15" i="4"/>
  <c r="J15" i="4"/>
  <c r="I15" i="4"/>
  <c r="H15" i="4"/>
  <c r="G15" i="4"/>
  <c r="F15" i="4"/>
  <c r="E15" i="4"/>
  <c r="D15" i="4"/>
  <c r="C15" i="4"/>
  <c r="B15" i="4"/>
  <c r="AH14" i="4"/>
  <c r="AG14" i="4"/>
  <c r="AF14" i="4"/>
  <c r="AE14" i="4"/>
  <c r="AD14" i="4"/>
  <c r="AC14" i="4"/>
  <c r="AB14" i="4"/>
  <c r="AA14" i="4"/>
  <c r="Z14" i="4"/>
  <c r="Y14" i="4"/>
  <c r="X14" i="4"/>
  <c r="W14" i="4"/>
  <c r="V14" i="4"/>
  <c r="U14" i="4"/>
  <c r="T14" i="4"/>
  <c r="S14" i="4"/>
  <c r="R14" i="4"/>
  <c r="Q14" i="4"/>
  <c r="P14" i="4"/>
  <c r="O14" i="4"/>
  <c r="N14" i="4"/>
  <c r="M14" i="4"/>
  <c r="L14" i="4"/>
  <c r="K14" i="4"/>
  <c r="J14" i="4"/>
  <c r="I14" i="4"/>
  <c r="H14" i="4"/>
  <c r="G14" i="4"/>
  <c r="F14" i="4"/>
  <c r="E14" i="4"/>
  <c r="D14" i="4"/>
  <c r="C14" i="4"/>
  <c r="B14" i="4"/>
  <c r="AH13" i="4"/>
  <c r="AG13" i="4"/>
  <c r="AF13" i="4"/>
  <c r="AE13" i="4"/>
  <c r="AD13" i="4"/>
  <c r="AC13" i="4"/>
  <c r="AB13" i="4"/>
  <c r="AA13" i="4"/>
  <c r="Z13" i="4"/>
  <c r="Y13" i="4"/>
  <c r="X13" i="4"/>
  <c r="W13" i="4"/>
  <c r="V13" i="4"/>
  <c r="U13" i="4"/>
  <c r="T13" i="4"/>
  <c r="S13" i="4"/>
  <c r="R13" i="4"/>
  <c r="Q13" i="4"/>
  <c r="P13" i="4"/>
  <c r="O13" i="4"/>
  <c r="N13" i="4"/>
  <c r="M13" i="4"/>
  <c r="L13" i="4"/>
  <c r="K13" i="4"/>
  <c r="J13" i="4"/>
  <c r="I13" i="4"/>
  <c r="H13" i="4"/>
  <c r="G13" i="4"/>
  <c r="F13" i="4"/>
  <c r="E13" i="4"/>
  <c r="D13" i="4"/>
  <c r="C13" i="4"/>
  <c r="B13" i="4"/>
  <c r="AH12" i="4"/>
  <c r="AG12" i="4"/>
  <c r="AF12" i="4"/>
  <c r="AE12" i="4"/>
  <c r="AD12" i="4"/>
  <c r="AC12" i="4"/>
  <c r="AB12" i="4"/>
  <c r="AA12" i="4"/>
  <c r="Z12" i="4"/>
  <c r="Y12" i="4"/>
  <c r="X12" i="4"/>
  <c r="W12" i="4"/>
  <c r="V12" i="4"/>
  <c r="U12" i="4"/>
  <c r="T12" i="4"/>
  <c r="S12" i="4"/>
  <c r="R12" i="4"/>
  <c r="Q12" i="4"/>
  <c r="P12" i="4"/>
  <c r="O12" i="4"/>
  <c r="N12" i="4"/>
  <c r="M12" i="4"/>
  <c r="L12" i="4"/>
  <c r="K12" i="4"/>
  <c r="J12" i="4"/>
  <c r="I12" i="4"/>
  <c r="H12" i="4"/>
  <c r="G12" i="4"/>
  <c r="F12" i="4"/>
  <c r="E12" i="4"/>
  <c r="D12" i="4"/>
  <c r="C12" i="4"/>
  <c r="B12" i="4"/>
  <c r="AH11" i="4"/>
  <c r="AG11" i="4"/>
  <c r="AF11" i="4"/>
  <c r="AE11" i="4"/>
  <c r="AD11" i="4"/>
  <c r="AC11" i="4"/>
  <c r="AB11" i="4"/>
  <c r="AA11" i="4"/>
  <c r="Z11" i="4"/>
  <c r="Y11" i="4"/>
  <c r="X11" i="4"/>
  <c r="W11" i="4"/>
  <c r="V11" i="4"/>
  <c r="U11" i="4"/>
  <c r="T11" i="4"/>
  <c r="S11" i="4"/>
  <c r="R11" i="4"/>
  <c r="Q11" i="4"/>
  <c r="P11" i="4"/>
  <c r="O11" i="4"/>
  <c r="N11" i="4"/>
  <c r="M11" i="4"/>
  <c r="L11" i="4"/>
  <c r="K11" i="4"/>
  <c r="J11" i="4"/>
  <c r="I11" i="4"/>
  <c r="H11" i="4"/>
  <c r="G11" i="4"/>
  <c r="F11" i="4"/>
  <c r="E11" i="4"/>
  <c r="D11" i="4"/>
  <c r="C11" i="4"/>
  <c r="B11" i="4"/>
  <c r="AH10" i="4"/>
  <c r="AG10" i="4"/>
  <c r="AF10" i="4"/>
  <c r="AE10" i="4"/>
  <c r="AD10" i="4"/>
  <c r="AC10" i="4"/>
  <c r="AB10" i="4"/>
  <c r="AA10" i="4"/>
  <c r="Z10" i="4"/>
  <c r="Y10" i="4"/>
  <c r="X10" i="4"/>
  <c r="W10" i="4"/>
  <c r="V10" i="4"/>
  <c r="U10" i="4"/>
  <c r="T10" i="4"/>
  <c r="S10" i="4"/>
  <c r="R10" i="4"/>
  <c r="Q10" i="4"/>
  <c r="P10" i="4"/>
  <c r="O10" i="4"/>
  <c r="N10" i="4"/>
  <c r="M10" i="4"/>
  <c r="L10" i="4"/>
  <c r="K10" i="4"/>
  <c r="J10" i="4"/>
  <c r="I10" i="4"/>
  <c r="H10" i="4"/>
  <c r="G10" i="4"/>
  <c r="F10" i="4"/>
  <c r="E10" i="4"/>
  <c r="D10" i="4"/>
  <c r="C10" i="4"/>
  <c r="B10" i="4"/>
  <c r="AH9" i="4"/>
  <c r="AG9" i="4"/>
  <c r="AF9" i="4"/>
  <c r="AE9" i="4"/>
  <c r="AD9" i="4"/>
  <c r="AC9" i="4"/>
  <c r="AB9" i="4"/>
  <c r="AA9" i="4"/>
  <c r="Z9" i="4"/>
  <c r="Y9" i="4"/>
  <c r="X9" i="4"/>
  <c r="W9" i="4"/>
  <c r="V9" i="4"/>
  <c r="U9" i="4"/>
  <c r="T9" i="4"/>
  <c r="S9" i="4"/>
  <c r="R9" i="4"/>
  <c r="Q9" i="4"/>
  <c r="P9" i="4"/>
  <c r="O9" i="4"/>
  <c r="N9" i="4"/>
  <c r="M9" i="4"/>
  <c r="L9" i="4"/>
  <c r="K9" i="4"/>
  <c r="J9" i="4"/>
  <c r="I9" i="4"/>
  <c r="H9" i="4"/>
  <c r="G9" i="4"/>
  <c r="F9" i="4"/>
  <c r="E9" i="4"/>
  <c r="D9" i="4"/>
  <c r="C9" i="4"/>
  <c r="B9" i="4"/>
  <c r="AH8" i="4"/>
  <c r="AG8" i="4"/>
  <c r="AF8" i="4"/>
  <c r="AE8" i="4"/>
  <c r="AD8" i="4"/>
  <c r="AC8" i="4"/>
  <c r="AB8" i="4"/>
  <c r="AA8" i="4"/>
  <c r="Z8" i="4"/>
  <c r="Y8" i="4"/>
  <c r="X8" i="4"/>
  <c r="W8" i="4"/>
  <c r="V8" i="4"/>
  <c r="U8" i="4"/>
  <c r="T8" i="4"/>
  <c r="S8" i="4"/>
  <c r="R8" i="4"/>
  <c r="Q8" i="4"/>
  <c r="P8" i="4"/>
  <c r="O8" i="4"/>
  <c r="N8" i="4"/>
  <c r="M8" i="4"/>
  <c r="L8" i="4"/>
  <c r="K8" i="4"/>
  <c r="J8" i="4"/>
  <c r="I8" i="4"/>
  <c r="H8" i="4"/>
  <c r="G8" i="4"/>
  <c r="F8" i="4"/>
  <c r="E8" i="4"/>
  <c r="D8" i="4"/>
  <c r="C8" i="4"/>
  <c r="B8" i="4"/>
  <c r="AH7" i="4"/>
  <c r="AG7" i="4"/>
  <c r="AF7" i="4"/>
  <c r="AE7" i="4"/>
  <c r="AD7" i="4"/>
  <c r="AC7" i="4"/>
  <c r="AB7" i="4"/>
  <c r="AA7" i="4"/>
  <c r="Z7" i="4"/>
  <c r="Y7" i="4"/>
  <c r="X7" i="4"/>
  <c r="W7" i="4"/>
  <c r="V7" i="4"/>
  <c r="U7" i="4"/>
  <c r="T7" i="4"/>
  <c r="S7" i="4"/>
  <c r="R7" i="4"/>
  <c r="Q7" i="4"/>
  <c r="P7" i="4"/>
  <c r="O7" i="4"/>
  <c r="N7" i="4"/>
  <c r="M7" i="4"/>
  <c r="L7" i="4"/>
  <c r="K7" i="4"/>
  <c r="J7" i="4"/>
  <c r="I7" i="4"/>
  <c r="H7" i="4"/>
  <c r="G7" i="4"/>
  <c r="F7" i="4"/>
  <c r="E7" i="4"/>
  <c r="D7" i="4"/>
  <c r="C7" i="4"/>
  <c r="A18" i="4"/>
  <c r="A17" i="4"/>
  <c r="A16" i="4"/>
  <c r="A15" i="4"/>
  <c r="A14" i="4"/>
  <c r="A13" i="4"/>
  <c r="A12" i="4"/>
  <c r="A11" i="4"/>
  <c r="A10" i="4"/>
  <c r="A9" i="4"/>
  <c r="A8" i="4"/>
  <c r="A7" i="4"/>
  <c r="B7" i="4"/>
  <c r="AI25" i="7" l="1"/>
  <c r="AM32" i="14"/>
  <c r="AL25" i="14"/>
  <c r="AL27" i="14" s="1"/>
  <c r="AM33" i="14"/>
  <c r="AL28" i="14"/>
  <c r="AM28" i="14"/>
  <c r="AM25" i="14"/>
  <c r="AM27" i="14" s="1"/>
  <c r="AL32" i="14"/>
  <c r="AL33" i="14"/>
  <c r="AL31" i="14"/>
  <c r="AL35" i="14" s="1"/>
  <c r="AM31" i="14"/>
  <c r="AM35" i="14" s="1"/>
  <c r="AK17" i="14"/>
  <c r="AJ17" i="14"/>
  <c r="AI17" i="14"/>
  <c r="AH17" i="14"/>
  <c r="AG17" i="14"/>
  <c r="AF17" i="14"/>
  <c r="AE17" i="14"/>
  <c r="AD17" i="14"/>
  <c r="AC17" i="14"/>
  <c r="AB17" i="14"/>
  <c r="AA17" i="14"/>
  <c r="Z17" i="14"/>
  <c r="Y17" i="14"/>
  <c r="X17" i="14"/>
  <c r="W17" i="14"/>
  <c r="V17" i="14"/>
  <c r="U17" i="14"/>
  <c r="T17" i="14"/>
  <c r="S17" i="14"/>
  <c r="R17" i="14"/>
  <c r="AK19" i="14" l="1"/>
  <c r="AK28" i="14" s="1"/>
  <c r="AJ19" i="14"/>
  <c r="AJ28" i="14" s="1"/>
  <c r="AI19" i="14"/>
  <c r="AI34" i="14" s="1"/>
  <c r="AH19" i="14"/>
  <c r="AH34" i="14" s="1"/>
  <c r="AG19" i="14"/>
  <c r="AG28" i="14" s="1"/>
  <c r="AF19" i="14"/>
  <c r="AF28" i="14" s="1"/>
  <c r="AE19" i="14"/>
  <c r="AE28" i="14" s="1"/>
  <c r="AD19" i="14"/>
  <c r="AD28" i="14" s="1"/>
  <c r="AC19" i="14"/>
  <c r="AC28" i="14" s="1"/>
  <c r="AB19" i="14"/>
  <c r="AB28" i="14" s="1"/>
  <c r="AA19" i="14"/>
  <c r="AA28" i="14" s="1"/>
  <c r="Z19" i="14"/>
  <c r="Z28" i="14" s="1"/>
  <c r="Y19" i="14"/>
  <c r="Y34" i="14" s="1"/>
  <c r="X19" i="14"/>
  <c r="X28" i="14" s="1"/>
  <c r="W19" i="14"/>
  <c r="V19" i="14"/>
  <c r="U19" i="14"/>
  <c r="U28" i="14" s="1"/>
  <c r="T19" i="14"/>
  <c r="T34" i="14" s="1"/>
  <c r="S19" i="14"/>
  <c r="S34" i="14" s="1"/>
  <c r="R19" i="14"/>
  <c r="R28" i="14" s="1"/>
  <c r="AK18" i="14"/>
  <c r="AJ18" i="14"/>
  <c r="AI18" i="14"/>
  <c r="AH18" i="14"/>
  <c r="AG18" i="14"/>
  <c r="AF18" i="14"/>
  <c r="AE18" i="14"/>
  <c r="AD18" i="14"/>
  <c r="AC18" i="14"/>
  <c r="AB18" i="14"/>
  <c r="AA18" i="14"/>
  <c r="Z18" i="14"/>
  <c r="Y18" i="14"/>
  <c r="X18" i="14"/>
  <c r="W18" i="14"/>
  <c r="V18" i="14"/>
  <c r="U18" i="14"/>
  <c r="T18" i="14"/>
  <c r="S18" i="14"/>
  <c r="R18" i="14"/>
  <c r="AK16" i="14"/>
  <c r="AJ16" i="14"/>
  <c r="AI16" i="14"/>
  <c r="AH16" i="14"/>
  <c r="AG16" i="14"/>
  <c r="AF16" i="14"/>
  <c r="AE16" i="14"/>
  <c r="AD16" i="14"/>
  <c r="AC16" i="14"/>
  <c r="AB16" i="14"/>
  <c r="AA16" i="14"/>
  <c r="Z16" i="14"/>
  <c r="Y16" i="14"/>
  <c r="X16" i="14"/>
  <c r="W16" i="14"/>
  <c r="V16" i="14"/>
  <c r="U16" i="14"/>
  <c r="T16" i="14"/>
  <c r="S16" i="14"/>
  <c r="R16" i="14"/>
  <c r="AK15" i="14"/>
  <c r="AJ15" i="14"/>
  <c r="AI15" i="14"/>
  <c r="AH15" i="14"/>
  <c r="AG15" i="14"/>
  <c r="AF15" i="14"/>
  <c r="AE15" i="14"/>
  <c r="AD15" i="14"/>
  <c r="AC15" i="14"/>
  <c r="AB15" i="14"/>
  <c r="AA15" i="14"/>
  <c r="Z15" i="14"/>
  <c r="Y15" i="14"/>
  <c r="X15" i="14"/>
  <c r="W15" i="14"/>
  <c r="V15" i="14"/>
  <c r="U15" i="14"/>
  <c r="T15" i="14"/>
  <c r="S15" i="14"/>
  <c r="R15" i="14"/>
  <c r="AK14" i="14"/>
  <c r="AJ14" i="14"/>
  <c r="AI14" i="14"/>
  <c r="AH14" i="14"/>
  <c r="AG14" i="14"/>
  <c r="AF14" i="14"/>
  <c r="AE14" i="14"/>
  <c r="AD14" i="14"/>
  <c r="AC14" i="14"/>
  <c r="AB14" i="14"/>
  <c r="AA14" i="14"/>
  <c r="Z14" i="14"/>
  <c r="Y14" i="14"/>
  <c r="X14" i="14"/>
  <c r="W14" i="14"/>
  <c r="V14" i="14"/>
  <c r="U14" i="14"/>
  <c r="T14" i="14"/>
  <c r="S14" i="14"/>
  <c r="R14" i="14"/>
  <c r="AK13" i="14"/>
  <c r="AJ13" i="14"/>
  <c r="AI13" i="14"/>
  <c r="AH13" i="14"/>
  <c r="AG13" i="14"/>
  <c r="AF13" i="14"/>
  <c r="AE13" i="14"/>
  <c r="AD13" i="14"/>
  <c r="AC13" i="14"/>
  <c r="AB13" i="14"/>
  <c r="AA13" i="14"/>
  <c r="Z13" i="14"/>
  <c r="Y13" i="14"/>
  <c r="X13" i="14"/>
  <c r="W13" i="14"/>
  <c r="V13" i="14"/>
  <c r="U13" i="14"/>
  <c r="T13" i="14"/>
  <c r="S13" i="14"/>
  <c r="R13" i="14"/>
  <c r="AK12" i="14"/>
  <c r="AJ12" i="14"/>
  <c r="AI12" i="14"/>
  <c r="AH12" i="14"/>
  <c r="AG12" i="14"/>
  <c r="AF12" i="14"/>
  <c r="AE12" i="14"/>
  <c r="AD12" i="14"/>
  <c r="AC12" i="14"/>
  <c r="AB12" i="14"/>
  <c r="AA12" i="14"/>
  <c r="Z12" i="14"/>
  <c r="Y12" i="14"/>
  <c r="X12" i="14"/>
  <c r="W12" i="14"/>
  <c r="V12" i="14"/>
  <c r="U12" i="14"/>
  <c r="T12" i="14"/>
  <c r="S12" i="14"/>
  <c r="R12" i="14"/>
  <c r="AK11" i="14"/>
  <c r="AJ11" i="14"/>
  <c r="AI11" i="14"/>
  <c r="AH11" i="14"/>
  <c r="AG11" i="14"/>
  <c r="AF11" i="14"/>
  <c r="AE11" i="14"/>
  <c r="AD11" i="14"/>
  <c r="AC11" i="14"/>
  <c r="AB11" i="14"/>
  <c r="AA11" i="14"/>
  <c r="Z11" i="14"/>
  <c r="Y11" i="14"/>
  <c r="X11" i="14"/>
  <c r="W11" i="14"/>
  <c r="V11" i="14"/>
  <c r="U11" i="14"/>
  <c r="T11" i="14"/>
  <c r="S11" i="14"/>
  <c r="R11" i="14"/>
  <c r="AK10" i="14"/>
  <c r="AJ10" i="14"/>
  <c r="AI10" i="14"/>
  <c r="AH10" i="14"/>
  <c r="AG10" i="14"/>
  <c r="AF10" i="14"/>
  <c r="AE10" i="14"/>
  <c r="AD10" i="14"/>
  <c r="AC10" i="14"/>
  <c r="AB10" i="14"/>
  <c r="AA10" i="14"/>
  <c r="Z10" i="14"/>
  <c r="Y10" i="14"/>
  <c r="X10" i="14"/>
  <c r="W10" i="14"/>
  <c r="V10" i="14"/>
  <c r="U10" i="14"/>
  <c r="T10" i="14"/>
  <c r="S10" i="14"/>
  <c r="R10" i="14"/>
  <c r="AK9" i="14"/>
  <c r="AJ9" i="14"/>
  <c r="AI9" i="14"/>
  <c r="AH9" i="14"/>
  <c r="AG9" i="14"/>
  <c r="AF9" i="14"/>
  <c r="AE9" i="14"/>
  <c r="AD9" i="14"/>
  <c r="AC9" i="14"/>
  <c r="AB9" i="14"/>
  <c r="AA9" i="14"/>
  <c r="Z9" i="14"/>
  <c r="Y9" i="14"/>
  <c r="X9" i="14"/>
  <c r="W9" i="14"/>
  <c r="V9" i="14"/>
  <c r="U9" i="14"/>
  <c r="T9" i="14"/>
  <c r="S9" i="14"/>
  <c r="R9" i="14"/>
  <c r="AK8" i="14"/>
  <c r="AJ8" i="14"/>
  <c r="AI8" i="14"/>
  <c r="AH8" i="14"/>
  <c r="AG8" i="14"/>
  <c r="AF8" i="14"/>
  <c r="AE8" i="14"/>
  <c r="AD8" i="14"/>
  <c r="AC8" i="14"/>
  <c r="AB8" i="14"/>
  <c r="AA8" i="14"/>
  <c r="Z8" i="14"/>
  <c r="Y8" i="14"/>
  <c r="X8" i="14"/>
  <c r="W8" i="14"/>
  <c r="V8" i="14"/>
  <c r="U8" i="14"/>
  <c r="T8" i="14"/>
  <c r="S8" i="14"/>
  <c r="R8" i="14"/>
  <c r="AJ7" i="14"/>
  <c r="AI7" i="14"/>
  <c r="AH7" i="14"/>
  <c r="AG7" i="14"/>
  <c r="AF7" i="14"/>
  <c r="AE7" i="14"/>
  <c r="AD7" i="14"/>
  <c r="AC7" i="14"/>
  <c r="AB7" i="14"/>
  <c r="AA7" i="14"/>
  <c r="Z7" i="14"/>
  <c r="Y7" i="14"/>
  <c r="X7" i="14"/>
  <c r="W7" i="14"/>
  <c r="V7" i="14"/>
  <c r="U7" i="14"/>
  <c r="T7" i="14"/>
  <c r="S7" i="14"/>
  <c r="R7" i="14"/>
  <c r="AK34" i="14"/>
  <c r="AJ34" i="14"/>
  <c r="W34" i="14"/>
  <c r="V34" i="14"/>
  <c r="U34" i="14"/>
  <c r="W28" i="14"/>
  <c r="V28" i="14"/>
  <c r="T28" i="14"/>
  <c r="P17" i="2"/>
  <c r="P17" i="14" s="1"/>
  <c r="O17" i="2"/>
  <c r="O17" i="14" s="1"/>
  <c r="N17" i="2"/>
  <c r="N17" i="14" s="1"/>
  <c r="M17" i="2"/>
  <c r="M17" i="14" s="1"/>
  <c r="L17" i="2"/>
  <c r="K17" i="2"/>
  <c r="J17" i="2"/>
  <c r="I17" i="2"/>
  <c r="H17" i="2"/>
  <c r="G17" i="2"/>
  <c r="F17" i="2"/>
  <c r="E17" i="2"/>
  <c r="D17" i="2"/>
  <c r="C17" i="2"/>
  <c r="B17" i="2"/>
  <c r="Q17" i="2"/>
  <c r="Q17" i="14" s="1"/>
  <c r="D18" i="2"/>
  <c r="D55" i="2" s="1"/>
  <c r="Q19" i="2"/>
  <c r="Q19" i="14" s="1"/>
  <c r="P19" i="2"/>
  <c r="P19" i="14" s="1"/>
  <c r="O19" i="2"/>
  <c r="O19" i="14" s="1"/>
  <c r="O28" i="14" s="1"/>
  <c r="N19" i="2"/>
  <c r="N19" i="14" s="1"/>
  <c r="M19" i="2"/>
  <c r="M19" i="14" s="1"/>
  <c r="L19" i="2"/>
  <c r="L19" i="14" s="1"/>
  <c r="K19" i="2"/>
  <c r="K19" i="14" s="1"/>
  <c r="K28" i="14" s="1"/>
  <c r="J19" i="2"/>
  <c r="J19" i="14" s="1"/>
  <c r="I19" i="2"/>
  <c r="I19" i="14" s="1"/>
  <c r="I34" i="14" s="1"/>
  <c r="H19" i="2"/>
  <c r="H19" i="14" s="1"/>
  <c r="H34" i="14" s="1"/>
  <c r="G19" i="2"/>
  <c r="G19" i="14" s="1"/>
  <c r="F19" i="2"/>
  <c r="F19" i="14" s="1"/>
  <c r="F34" i="14" s="1"/>
  <c r="E19" i="2"/>
  <c r="E19" i="14" s="1"/>
  <c r="E34" i="14" s="1"/>
  <c r="D19" i="2"/>
  <c r="D19" i="14" s="1"/>
  <c r="D34" i="14" s="1"/>
  <c r="C19" i="2"/>
  <c r="C19" i="14" s="1"/>
  <c r="C34" i="14" s="1"/>
  <c r="N18" i="2"/>
  <c r="N18" i="14" s="1"/>
  <c r="M18" i="2"/>
  <c r="M18" i="14" s="1"/>
  <c r="L18" i="2"/>
  <c r="L55" i="2" s="1"/>
  <c r="K18" i="2"/>
  <c r="K55" i="2" s="1"/>
  <c r="J18" i="2"/>
  <c r="J55" i="2" s="1"/>
  <c r="I18" i="2"/>
  <c r="I55" i="2" s="1"/>
  <c r="H18" i="2"/>
  <c r="H55" i="2" s="1"/>
  <c r="G18" i="2"/>
  <c r="G55" i="2" s="1"/>
  <c r="F18" i="2"/>
  <c r="F55" i="2" s="1"/>
  <c r="E18" i="2"/>
  <c r="E55" i="2" s="1"/>
  <c r="Q16" i="2"/>
  <c r="Q16" i="14" s="1"/>
  <c r="P16" i="2"/>
  <c r="P16" i="14" s="1"/>
  <c r="O16" i="2"/>
  <c r="O16" i="14" s="1"/>
  <c r="N16" i="2"/>
  <c r="N16" i="14" s="1"/>
  <c r="M16" i="2"/>
  <c r="M16" i="14" s="1"/>
  <c r="L16" i="2"/>
  <c r="L16" i="14" s="1"/>
  <c r="K16" i="2"/>
  <c r="K16" i="14" s="1"/>
  <c r="J16" i="2"/>
  <c r="J16" i="14" s="1"/>
  <c r="I16" i="2"/>
  <c r="I16" i="14" s="1"/>
  <c r="H16" i="2"/>
  <c r="H16" i="14" s="1"/>
  <c r="G16" i="2"/>
  <c r="G16" i="14" s="1"/>
  <c r="F16" i="2"/>
  <c r="F16" i="14" s="1"/>
  <c r="E16" i="2"/>
  <c r="E16" i="14" s="1"/>
  <c r="D16" i="2"/>
  <c r="D16" i="14" s="1"/>
  <c r="C16" i="2"/>
  <c r="C16" i="14" s="1"/>
  <c r="Q15" i="2"/>
  <c r="Q15" i="14" s="1"/>
  <c r="P15" i="2"/>
  <c r="P15" i="14" s="1"/>
  <c r="O15" i="2"/>
  <c r="O15" i="14" s="1"/>
  <c r="N15" i="2"/>
  <c r="N15" i="14" s="1"/>
  <c r="M15" i="2"/>
  <c r="M15" i="14" s="1"/>
  <c r="L15" i="2"/>
  <c r="L15" i="14" s="1"/>
  <c r="K15" i="2"/>
  <c r="K15" i="14" s="1"/>
  <c r="J15" i="2"/>
  <c r="J15" i="14" s="1"/>
  <c r="I15" i="2"/>
  <c r="I15" i="14" s="1"/>
  <c r="H15" i="2"/>
  <c r="H15" i="14" s="1"/>
  <c r="G15" i="2"/>
  <c r="G15" i="14" s="1"/>
  <c r="F15" i="2"/>
  <c r="F15" i="14" s="1"/>
  <c r="E15" i="2"/>
  <c r="E15" i="14" s="1"/>
  <c r="D15" i="2"/>
  <c r="D15" i="14" s="1"/>
  <c r="C15" i="2"/>
  <c r="C15" i="14" s="1"/>
  <c r="Q14" i="2"/>
  <c r="Q14" i="14" s="1"/>
  <c r="P14" i="2"/>
  <c r="P14" i="14" s="1"/>
  <c r="O14" i="2"/>
  <c r="O14" i="14" s="1"/>
  <c r="N14" i="2"/>
  <c r="N14" i="14" s="1"/>
  <c r="M14" i="2"/>
  <c r="M14" i="14" s="1"/>
  <c r="L14" i="2"/>
  <c r="L14" i="14" s="1"/>
  <c r="K14" i="2"/>
  <c r="K14" i="14" s="1"/>
  <c r="J14" i="2"/>
  <c r="J14" i="14" s="1"/>
  <c r="I14" i="2"/>
  <c r="I14" i="14" s="1"/>
  <c r="H14" i="2"/>
  <c r="H14" i="14" s="1"/>
  <c r="G14" i="2"/>
  <c r="G14" i="14" s="1"/>
  <c r="F14" i="2"/>
  <c r="F14" i="14" s="1"/>
  <c r="E14" i="2"/>
  <c r="E14" i="14" s="1"/>
  <c r="D14" i="2"/>
  <c r="D14" i="14" s="1"/>
  <c r="C14" i="2"/>
  <c r="C14" i="14" s="1"/>
  <c r="Q13" i="2"/>
  <c r="Q13" i="14" s="1"/>
  <c r="P13" i="2"/>
  <c r="P13" i="14" s="1"/>
  <c r="O13" i="2"/>
  <c r="O13" i="14" s="1"/>
  <c r="N13" i="2"/>
  <c r="N13" i="14" s="1"/>
  <c r="M13" i="2"/>
  <c r="M13" i="14" s="1"/>
  <c r="L13" i="2"/>
  <c r="L13" i="14" s="1"/>
  <c r="K13" i="2"/>
  <c r="K13" i="14" s="1"/>
  <c r="J13" i="2"/>
  <c r="J13" i="14" s="1"/>
  <c r="I13" i="2"/>
  <c r="I13" i="14" s="1"/>
  <c r="H13" i="2"/>
  <c r="H13" i="14" s="1"/>
  <c r="G13" i="2"/>
  <c r="G13" i="14" s="1"/>
  <c r="F13" i="2"/>
  <c r="F13" i="14" s="1"/>
  <c r="E13" i="2"/>
  <c r="E13" i="14" s="1"/>
  <c r="D13" i="2"/>
  <c r="D13" i="14" s="1"/>
  <c r="C13" i="2"/>
  <c r="C13" i="14" s="1"/>
  <c r="Q12" i="2"/>
  <c r="Q12" i="14" s="1"/>
  <c r="P12" i="2"/>
  <c r="P12" i="14" s="1"/>
  <c r="O12" i="2"/>
  <c r="O12" i="14" s="1"/>
  <c r="N12" i="2"/>
  <c r="N12" i="14" s="1"/>
  <c r="M12" i="2"/>
  <c r="M12" i="14" s="1"/>
  <c r="L12" i="2"/>
  <c r="L12" i="14" s="1"/>
  <c r="K12" i="2"/>
  <c r="K12" i="14" s="1"/>
  <c r="J12" i="2"/>
  <c r="J12" i="14" s="1"/>
  <c r="I12" i="2"/>
  <c r="I12" i="14" s="1"/>
  <c r="H12" i="2"/>
  <c r="H12" i="14" s="1"/>
  <c r="G12" i="2"/>
  <c r="G12" i="14" s="1"/>
  <c r="F12" i="2"/>
  <c r="F12" i="14" s="1"/>
  <c r="E12" i="2"/>
  <c r="E12" i="14" s="1"/>
  <c r="D12" i="2"/>
  <c r="D12" i="14" s="1"/>
  <c r="C12" i="2"/>
  <c r="C12" i="14" s="1"/>
  <c r="Q11" i="2"/>
  <c r="Q11" i="14" s="1"/>
  <c r="P11" i="2"/>
  <c r="P11" i="14" s="1"/>
  <c r="O11" i="2"/>
  <c r="O11" i="14" s="1"/>
  <c r="N11" i="2"/>
  <c r="N11" i="14" s="1"/>
  <c r="M11" i="2"/>
  <c r="M11" i="14" s="1"/>
  <c r="L11" i="2"/>
  <c r="L11" i="14" s="1"/>
  <c r="K11" i="2"/>
  <c r="K11" i="14" s="1"/>
  <c r="J11" i="2"/>
  <c r="J11" i="14" s="1"/>
  <c r="I11" i="2"/>
  <c r="I11" i="14" s="1"/>
  <c r="H11" i="2"/>
  <c r="H11" i="14" s="1"/>
  <c r="G11" i="2"/>
  <c r="G11" i="14" s="1"/>
  <c r="F11" i="2"/>
  <c r="F11" i="14" s="1"/>
  <c r="E11" i="2"/>
  <c r="E11" i="14" s="1"/>
  <c r="D11" i="2"/>
  <c r="D11" i="14" s="1"/>
  <c r="C11" i="2"/>
  <c r="C11" i="14" s="1"/>
  <c r="Q10" i="2"/>
  <c r="Q10" i="14" s="1"/>
  <c r="P10" i="2"/>
  <c r="P10" i="14" s="1"/>
  <c r="O10" i="2"/>
  <c r="O10" i="14" s="1"/>
  <c r="N10" i="2"/>
  <c r="N10" i="14" s="1"/>
  <c r="M10" i="2"/>
  <c r="M10" i="14" s="1"/>
  <c r="L10" i="2"/>
  <c r="L10" i="14" s="1"/>
  <c r="K10" i="2"/>
  <c r="K10" i="14" s="1"/>
  <c r="J10" i="2"/>
  <c r="J10" i="14" s="1"/>
  <c r="I10" i="2"/>
  <c r="I10" i="14" s="1"/>
  <c r="H10" i="2"/>
  <c r="H10" i="14" s="1"/>
  <c r="G10" i="2"/>
  <c r="G10" i="14" s="1"/>
  <c r="F10" i="2"/>
  <c r="F10" i="14" s="1"/>
  <c r="E10" i="2"/>
  <c r="E10" i="14" s="1"/>
  <c r="D10" i="2"/>
  <c r="D10" i="14" s="1"/>
  <c r="C10" i="2"/>
  <c r="C10" i="14" s="1"/>
  <c r="Q9" i="2"/>
  <c r="Q9" i="14" s="1"/>
  <c r="P9" i="2"/>
  <c r="P9" i="14" s="1"/>
  <c r="O9" i="2"/>
  <c r="O9" i="14" s="1"/>
  <c r="N9" i="2"/>
  <c r="N9" i="14" s="1"/>
  <c r="M9" i="2"/>
  <c r="M9" i="14" s="1"/>
  <c r="L9" i="2"/>
  <c r="L9" i="14" s="1"/>
  <c r="K9" i="2"/>
  <c r="K9" i="14" s="1"/>
  <c r="J9" i="2"/>
  <c r="J9" i="14" s="1"/>
  <c r="I9" i="2"/>
  <c r="I9" i="14" s="1"/>
  <c r="H9" i="2"/>
  <c r="H9" i="14" s="1"/>
  <c r="G9" i="2"/>
  <c r="G9" i="14" s="1"/>
  <c r="F9" i="2"/>
  <c r="F9" i="14" s="1"/>
  <c r="E9" i="2"/>
  <c r="E9" i="14" s="1"/>
  <c r="D9" i="2"/>
  <c r="D9" i="14" s="1"/>
  <c r="C9" i="2"/>
  <c r="C9" i="14" s="1"/>
  <c r="Q8" i="2"/>
  <c r="Q8" i="14" s="1"/>
  <c r="P8" i="2"/>
  <c r="P8" i="14" s="1"/>
  <c r="O8" i="2"/>
  <c r="O8" i="14" s="1"/>
  <c r="N8" i="2"/>
  <c r="N8" i="14" s="1"/>
  <c r="M8" i="2"/>
  <c r="M8" i="14" s="1"/>
  <c r="L8" i="2"/>
  <c r="L8" i="14" s="1"/>
  <c r="K8" i="2"/>
  <c r="K8" i="14" s="1"/>
  <c r="J8" i="2"/>
  <c r="J8" i="14" s="1"/>
  <c r="I8" i="2"/>
  <c r="I8" i="14" s="1"/>
  <c r="H8" i="2"/>
  <c r="H8" i="14" s="1"/>
  <c r="G8" i="2"/>
  <c r="G8" i="14" s="1"/>
  <c r="F8" i="2"/>
  <c r="F8" i="14" s="1"/>
  <c r="E8" i="2"/>
  <c r="E8" i="14" s="1"/>
  <c r="D8" i="2"/>
  <c r="D8" i="14" s="1"/>
  <c r="C8" i="2"/>
  <c r="C8" i="14" s="1"/>
  <c r="Q7" i="2"/>
  <c r="Q7" i="14" s="1"/>
  <c r="P7" i="2"/>
  <c r="P7" i="14" s="1"/>
  <c r="O7" i="2"/>
  <c r="O7" i="14" s="1"/>
  <c r="N7" i="2"/>
  <c r="N7" i="14" s="1"/>
  <c r="M7" i="2"/>
  <c r="M7" i="14" s="1"/>
  <c r="L7" i="2"/>
  <c r="L7" i="14" s="1"/>
  <c r="K7" i="2"/>
  <c r="K7" i="14" s="1"/>
  <c r="J7" i="2"/>
  <c r="J7" i="14" s="1"/>
  <c r="I7" i="2"/>
  <c r="I7" i="14" s="1"/>
  <c r="H7" i="2"/>
  <c r="H7" i="14" s="1"/>
  <c r="G7" i="2"/>
  <c r="G7" i="14" s="1"/>
  <c r="F7" i="2"/>
  <c r="F7" i="14" s="1"/>
  <c r="E7" i="2"/>
  <c r="E7" i="14" s="1"/>
  <c r="D7" i="2"/>
  <c r="D7" i="14" s="1"/>
  <c r="C7" i="2"/>
  <c r="C7" i="14" s="1"/>
  <c r="B18" i="2"/>
  <c r="B55" i="2" s="1"/>
  <c r="AG55" i="2"/>
  <c r="B19" i="2"/>
  <c r="B19" i="14" s="1"/>
  <c r="B34" i="14" s="1"/>
  <c r="B16" i="2"/>
  <c r="B16" i="14" s="1"/>
  <c r="B15" i="2"/>
  <c r="B15" i="14" s="1"/>
  <c r="B14" i="2"/>
  <c r="B14" i="14" s="1"/>
  <c r="B13" i="2"/>
  <c r="B13" i="14" s="1"/>
  <c r="B12" i="2"/>
  <c r="B12" i="14" s="1"/>
  <c r="B11" i="2"/>
  <c r="B11" i="14" s="1"/>
  <c r="B10" i="2"/>
  <c r="B10" i="14" s="1"/>
  <c r="B9" i="2"/>
  <c r="B9" i="14" s="1"/>
  <c r="B8" i="2"/>
  <c r="B8" i="14" s="1"/>
  <c r="B7" i="2"/>
  <c r="B7" i="14" s="1"/>
  <c r="B7" i="1"/>
  <c r="W40" i="2"/>
  <c r="R50" i="2"/>
  <c r="A55" i="2"/>
  <c r="Y50" i="2"/>
  <c r="X50" i="2"/>
  <c r="W50" i="2"/>
  <c r="V50" i="2"/>
  <c r="U50" i="2"/>
  <c r="T50" i="2"/>
  <c r="S50" i="2"/>
  <c r="Q50" i="2"/>
  <c r="A46" i="2"/>
  <c r="Y40" i="2"/>
  <c r="X40" i="2"/>
  <c r="V40" i="2"/>
  <c r="U40" i="2"/>
  <c r="T40" i="2"/>
  <c r="S40" i="2"/>
  <c r="R40" i="2"/>
  <c r="Q40" i="2"/>
  <c r="M20" i="7"/>
  <c r="AI28" i="14" l="1"/>
  <c r="AD32" i="14"/>
  <c r="AD31" i="14"/>
  <c r="X31" i="14"/>
  <c r="S28" i="14"/>
  <c r="AB31" i="14"/>
  <c r="T31" i="14"/>
  <c r="AH31" i="14"/>
  <c r="AC31" i="14"/>
  <c r="AK31" i="14"/>
  <c r="AE32" i="14"/>
  <c r="U31" i="14"/>
  <c r="AI31" i="14"/>
  <c r="AE31" i="14"/>
  <c r="AF32" i="14"/>
  <c r="X34" i="14"/>
  <c r="S32" i="14"/>
  <c r="AA32" i="14"/>
  <c r="Z31" i="14"/>
  <c r="AB32" i="14"/>
  <c r="W31" i="14"/>
  <c r="AC32" i="14"/>
  <c r="W32" i="14"/>
  <c r="AK32" i="14"/>
  <c r="Z32" i="14"/>
  <c r="AG34" i="14"/>
  <c r="AG32" i="14"/>
  <c r="R32" i="14"/>
  <c r="AF31" i="14"/>
  <c r="Y31" i="14"/>
  <c r="Y32" i="14"/>
  <c r="AA34" i="14"/>
  <c r="AB34" i="14"/>
  <c r="V31" i="14"/>
  <c r="AD34" i="14"/>
  <c r="AE34" i="14"/>
  <c r="S31" i="14"/>
  <c r="AG31" i="14"/>
  <c r="U32" i="14"/>
  <c r="AI32" i="14"/>
  <c r="V32" i="14"/>
  <c r="AJ32" i="14"/>
  <c r="AA31" i="14"/>
  <c r="AH28" i="14"/>
  <c r="X32" i="14"/>
  <c r="R31" i="14"/>
  <c r="D46" i="2"/>
  <c r="D17" i="14"/>
  <c r="F46" i="2"/>
  <c r="F17" i="14"/>
  <c r="G46" i="2"/>
  <c r="G17" i="14"/>
  <c r="H46" i="2"/>
  <c r="H17" i="14"/>
  <c r="B46" i="2"/>
  <c r="B17" i="14"/>
  <c r="E46" i="2"/>
  <c r="E17" i="14"/>
  <c r="I46" i="2"/>
  <c r="I17" i="14"/>
  <c r="J46" i="2"/>
  <c r="J17" i="14"/>
  <c r="K46" i="2"/>
  <c r="K17" i="14"/>
  <c r="C46" i="2"/>
  <c r="C17" i="14"/>
  <c r="L46" i="2"/>
  <c r="L17" i="14"/>
  <c r="G31" i="14"/>
  <c r="D31" i="14"/>
  <c r="P32" i="14"/>
  <c r="C32" i="14"/>
  <c r="Q32" i="14"/>
  <c r="B32" i="14"/>
  <c r="V39" i="2"/>
  <c r="M31" i="14"/>
  <c r="L34" i="14"/>
  <c r="L28" i="14"/>
  <c r="B31" i="14"/>
  <c r="C31" i="14"/>
  <c r="Q31" i="14"/>
  <c r="L32" i="14"/>
  <c r="J34" i="14"/>
  <c r="J28" i="14"/>
  <c r="O32" i="14"/>
  <c r="E31" i="14"/>
  <c r="I31" i="14"/>
  <c r="E32" i="14"/>
  <c r="P28" i="14"/>
  <c r="P34" i="14"/>
  <c r="N32" i="14"/>
  <c r="F31" i="14"/>
  <c r="D32" i="14"/>
  <c r="Q28" i="14"/>
  <c r="Q34" i="14"/>
  <c r="G32" i="14"/>
  <c r="M34" i="14"/>
  <c r="M28" i="14"/>
  <c r="N28" i="14"/>
  <c r="N34" i="14"/>
  <c r="L31" i="14"/>
  <c r="K31" i="14"/>
  <c r="G34" i="14"/>
  <c r="G28" i="14"/>
  <c r="I32" i="14"/>
  <c r="J32" i="14"/>
  <c r="M32" i="14"/>
  <c r="K32" i="14"/>
  <c r="D18" i="14"/>
  <c r="E18" i="14"/>
  <c r="P31" i="14"/>
  <c r="H31" i="14"/>
  <c r="F32" i="14"/>
  <c r="F18" i="14"/>
  <c r="G18" i="14"/>
  <c r="H18" i="14"/>
  <c r="I18" i="14"/>
  <c r="B18" i="14"/>
  <c r="J18" i="14"/>
  <c r="J25" i="14" s="1"/>
  <c r="J27" i="14" s="1"/>
  <c r="K18" i="14"/>
  <c r="K33" i="14" s="1"/>
  <c r="J31" i="14"/>
  <c r="L18" i="14"/>
  <c r="K34" i="14"/>
  <c r="T32" i="14"/>
  <c r="AH32" i="14"/>
  <c r="F28" i="14"/>
  <c r="Z34" i="14"/>
  <c r="Y28" i="14"/>
  <c r="O31" i="14"/>
  <c r="O34" i="14"/>
  <c r="AC34" i="14"/>
  <c r="R34" i="14"/>
  <c r="AF34" i="14"/>
  <c r="AJ31" i="14"/>
  <c r="H28" i="14"/>
  <c r="I28" i="14"/>
  <c r="N31" i="14"/>
  <c r="H32" i="14"/>
  <c r="S39" i="2"/>
  <c r="S41" i="2" s="1"/>
  <c r="S42" i="2" s="1"/>
  <c r="O18" i="2"/>
  <c r="O18" i="14" s="1"/>
  <c r="P18" i="2"/>
  <c r="P18" i="14" s="1"/>
  <c r="C18" i="2"/>
  <c r="Q18" i="2"/>
  <c r="W39" i="2"/>
  <c r="L39" i="2"/>
  <c r="M39" i="2"/>
  <c r="Q39" i="2"/>
  <c r="R39" i="2"/>
  <c r="R41" i="2" s="1"/>
  <c r="N39" i="2"/>
  <c r="P39" i="2"/>
  <c r="O39" i="2"/>
  <c r="T39" i="2"/>
  <c r="U39" i="2"/>
  <c r="H25" i="14" l="1"/>
  <c r="H27" i="14" s="1"/>
  <c r="F33" i="14"/>
  <c r="D33" i="14"/>
  <c r="E25" i="14"/>
  <c r="L33" i="14"/>
  <c r="L35" i="14" s="1"/>
  <c r="G33" i="14"/>
  <c r="G35" i="14" s="1"/>
  <c r="B25" i="14"/>
  <c r="I33" i="14"/>
  <c r="G25" i="14"/>
  <c r="G27" i="14" s="1"/>
  <c r="F35" i="14"/>
  <c r="I35" i="14"/>
  <c r="D35" i="14"/>
  <c r="K25" i="14"/>
  <c r="K27" i="14" s="1"/>
  <c r="J33" i="14"/>
  <c r="J35" i="14" s="1"/>
  <c r="D25" i="14"/>
  <c r="H33" i="14"/>
  <c r="H35" i="14" s="1"/>
  <c r="C55" i="2"/>
  <c r="C18" i="14"/>
  <c r="P49" i="2"/>
  <c r="B33" i="14"/>
  <c r="B35" i="14" s="1"/>
  <c r="I25" i="14"/>
  <c r="I27" i="14" s="1"/>
  <c r="E33" i="14"/>
  <c r="E35" i="14" s="1"/>
  <c r="F25" i="14"/>
  <c r="F27" i="14" s="1"/>
  <c r="N49" i="2"/>
  <c r="L25" i="14"/>
  <c r="L27" i="14" s="1"/>
  <c r="O49" i="2"/>
  <c r="M49" i="2"/>
  <c r="K35" i="14"/>
  <c r="L49" i="2"/>
  <c r="Q49" i="2"/>
  <c r="Q18" i="14"/>
  <c r="R49" i="2"/>
  <c r="R51" i="2" s="1"/>
  <c r="R52" i="2" s="1"/>
  <c r="R54" i="2" s="1"/>
  <c r="R55" i="2" s="1"/>
  <c r="S49" i="2"/>
  <c r="S51" i="2" s="1"/>
  <c r="S52" i="2" s="1"/>
  <c r="S54" i="2" s="1"/>
  <c r="T54" i="2" s="1"/>
  <c r="U54" i="2" s="1"/>
  <c r="V54" i="2" s="1"/>
  <c r="W54" i="2" s="1"/>
  <c r="X54" i="2" s="1"/>
  <c r="X55" i="2" s="1"/>
  <c r="S44" i="2"/>
  <c r="U44" i="2"/>
  <c r="R42" i="2"/>
  <c r="R44" i="2" s="1"/>
  <c r="AH25" i="7"/>
  <c r="AL27" i="3"/>
  <c r="AL31" i="3" s="1"/>
  <c r="AL26" i="3"/>
  <c r="AL30" i="3" s="1"/>
  <c r="C25" i="14" l="1"/>
  <c r="C33" i="14"/>
  <c r="C35" i="14" s="1"/>
  <c r="Q54" i="2"/>
  <c r="P54" i="2" s="1"/>
  <c r="T55" i="2"/>
  <c r="Q55" i="2"/>
  <c r="O54" i="2"/>
  <c r="N54" i="2" s="1"/>
  <c r="P55" i="2"/>
  <c r="R46" i="2"/>
  <c r="Q44" i="2"/>
  <c r="P44" i="2" s="1"/>
  <c r="AJ44" i="2"/>
  <c r="AL44" i="2"/>
  <c r="AK44" i="2"/>
  <c r="AL55" i="2"/>
  <c r="AK55" i="2"/>
  <c r="AJ55" i="2"/>
  <c r="AB55" i="2"/>
  <c r="W44" i="2"/>
  <c r="AA55" i="2"/>
  <c r="AE44" i="2"/>
  <c r="Z55" i="2"/>
  <c r="AI44" i="2"/>
  <c r="AH44" i="2"/>
  <c r="AG44" i="2"/>
  <c r="AF44" i="2"/>
  <c r="AI55" i="2"/>
  <c r="AD44" i="2"/>
  <c r="AH55" i="2"/>
  <c r="AC44" i="2"/>
  <c r="AB44" i="2"/>
  <c r="AF55" i="2"/>
  <c r="AA44" i="2"/>
  <c r="AE55" i="2"/>
  <c r="Z44" i="2"/>
  <c r="AD55" i="2"/>
  <c r="Y44" i="2"/>
  <c r="AC55" i="2"/>
  <c r="X44" i="2"/>
  <c r="U55" i="2"/>
  <c r="Y55" i="2"/>
  <c r="V55" i="2"/>
  <c r="W55" i="2"/>
  <c r="V44" i="2"/>
  <c r="T44" i="2"/>
  <c r="S55" i="2"/>
  <c r="AL28" i="3"/>
  <c r="AG25" i="7"/>
  <c r="AF25" i="7"/>
  <c r="AE25" i="7"/>
  <c r="AD25" i="7"/>
  <c r="AK27" i="3"/>
  <c r="AK31" i="3" s="1"/>
  <c r="AJ27" i="3"/>
  <c r="AJ31" i="3" s="1"/>
  <c r="AI27" i="3"/>
  <c r="AI31" i="3" s="1"/>
  <c r="AH27" i="3"/>
  <c r="AH31" i="3" s="1"/>
  <c r="AK26" i="3"/>
  <c r="AJ26" i="3"/>
  <c r="AJ28" i="3" s="1"/>
  <c r="AI26" i="3"/>
  <c r="AH26" i="3"/>
  <c r="AH28" i="3" l="1"/>
  <c r="Q46" i="2"/>
  <c r="O55" i="2"/>
  <c r="R33" i="14"/>
  <c r="R35" i="14" s="1"/>
  <c r="R25" i="14"/>
  <c r="R27" i="14" s="1"/>
  <c r="V46" i="2"/>
  <c r="AG46" i="2"/>
  <c r="W46" i="2"/>
  <c r="AC46" i="2"/>
  <c r="T46" i="2"/>
  <c r="Y46" i="2"/>
  <c r="Z46" i="2"/>
  <c r="AD46" i="2"/>
  <c r="AA46" i="2"/>
  <c r="U46" i="2"/>
  <c r="AK46" i="2"/>
  <c r="AB46" i="2"/>
  <c r="X46" i="2"/>
  <c r="AF46" i="2"/>
  <c r="AL46" i="2"/>
  <c r="AH46" i="2"/>
  <c r="AI46" i="2"/>
  <c r="AE46" i="2"/>
  <c r="S46" i="2"/>
  <c r="AJ46" i="2"/>
  <c r="P46" i="2"/>
  <c r="O44" i="2"/>
  <c r="M54" i="2"/>
  <c r="M55" i="2" s="1"/>
  <c r="N55" i="2"/>
  <c r="AI28" i="3"/>
  <c r="AH30" i="3"/>
  <c r="AI30" i="3"/>
  <c r="AJ30" i="3"/>
  <c r="AK28" i="3"/>
  <c r="AK30" i="3"/>
  <c r="U33" i="14" l="1"/>
  <c r="U35" i="14" s="1"/>
  <c r="U25" i="14"/>
  <c r="U27" i="14" s="1"/>
  <c r="AD33" i="14"/>
  <c r="AD35" i="14" s="1"/>
  <c r="AD25" i="14"/>
  <c r="AD27" i="14" s="1"/>
  <c r="AA33" i="14"/>
  <c r="AA35" i="14" s="1"/>
  <c r="AA25" i="14"/>
  <c r="AA27" i="14" s="1"/>
  <c r="AJ33" i="14"/>
  <c r="AJ35" i="14" s="1"/>
  <c r="AJ25" i="14"/>
  <c r="AJ27" i="14" s="1"/>
  <c r="P33" i="14"/>
  <c r="P35" i="14" s="1"/>
  <c r="P25" i="14"/>
  <c r="P27" i="14" s="1"/>
  <c r="S33" i="14"/>
  <c r="S35" i="14" s="1"/>
  <c r="S25" i="14"/>
  <c r="S27" i="14" s="1"/>
  <c r="AE33" i="14"/>
  <c r="AE35" i="14" s="1"/>
  <c r="AE25" i="14"/>
  <c r="AE27" i="14" s="1"/>
  <c r="AH25" i="14"/>
  <c r="AH27" i="14" s="1"/>
  <c r="AH33" i="14"/>
  <c r="AH35" i="14" s="1"/>
  <c r="Z33" i="14"/>
  <c r="Z35" i="14" s="1"/>
  <c r="Z25" i="14"/>
  <c r="Z27" i="14" s="1"/>
  <c r="Y33" i="14"/>
  <c r="Y35" i="14" s="1"/>
  <c r="Y25" i="14"/>
  <c r="Y27" i="14" s="1"/>
  <c r="T25" i="14"/>
  <c r="T27" i="14" s="1"/>
  <c r="T33" i="14"/>
  <c r="T35" i="14" s="1"/>
  <c r="AC33" i="14"/>
  <c r="AC35" i="14" s="1"/>
  <c r="AC25" i="14"/>
  <c r="AC27" i="14" s="1"/>
  <c r="AI33" i="14"/>
  <c r="AI35" i="14" s="1"/>
  <c r="AI25" i="14"/>
  <c r="AI27" i="14" s="1"/>
  <c r="W33" i="14"/>
  <c r="W35" i="14" s="1"/>
  <c r="W25" i="14"/>
  <c r="W27" i="14" s="1"/>
  <c r="V33" i="14"/>
  <c r="V35" i="14" s="1"/>
  <c r="V25" i="14"/>
  <c r="V27" i="14" s="1"/>
  <c r="AB33" i="14"/>
  <c r="AB35" i="14" s="1"/>
  <c r="AB25" i="14"/>
  <c r="AB27" i="14" s="1"/>
  <c r="AG33" i="14"/>
  <c r="AG35" i="14" s="1"/>
  <c r="AG25" i="14"/>
  <c r="AG27" i="14" s="1"/>
  <c r="AF33" i="14"/>
  <c r="AF35" i="14" s="1"/>
  <c r="AF25" i="14"/>
  <c r="AF27" i="14" s="1"/>
  <c r="X33" i="14"/>
  <c r="X35" i="14" s="1"/>
  <c r="X25" i="14"/>
  <c r="X27" i="14" s="1"/>
  <c r="AK33" i="14"/>
  <c r="AK35" i="14" s="1"/>
  <c r="AK25" i="14"/>
  <c r="AK27" i="14" s="1"/>
  <c r="Q33" i="14"/>
  <c r="Q35" i="14" s="1"/>
  <c r="Q25" i="14"/>
  <c r="Q27" i="14" s="1"/>
  <c r="O46" i="2"/>
  <c r="N44" i="2"/>
  <c r="A32" i="8"/>
  <c r="O33" i="14" l="1"/>
  <c r="O35" i="14" s="1"/>
  <c r="O25" i="14"/>
  <c r="O27" i="14" s="1"/>
  <c r="N46" i="2"/>
  <c r="M44" i="2"/>
  <c r="M36" i="7"/>
  <c r="W25" i="7"/>
  <c r="V25" i="7"/>
  <c r="U25" i="7"/>
  <c r="T25" i="7"/>
  <c r="S25" i="7"/>
  <c r="R25" i="7"/>
  <c r="Q25" i="7"/>
  <c r="P25" i="7"/>
  <c r="O25" i="7"/>
  <c r="N25" i="7"/>
  <c r="M25" i="7"/>
  <c r="L25" i="7"/>
  <c r="K25" i="7"/>
  <c r="J25" i="7"/>
  <c r="I25" i="7"/>
  <c r="H25" i="7"/>
  <c r="G25" i="7"/>
  <c r="F25" i="7"/>
  <c r="E25" i="7"/>
  <c r="D25" i="7"/>
  <c r="C25" i="7"/>
  <c r="B25" i="7"/>
  <c r="W30" i="3"/>
  <c r="AA27" i="3"/>
  <c r="AA31" i="3" s="1"/>
  <c r="Z27" i="3"/>
  <c r="Z31" i="3" s="1"/>
  <c r="Y27" i="3"/>
  <c r="Y31" i="3" s="1"/>
  <c r="X27" i="3"/>
  <c r="X31" i="3" s="1"/>
  <c r="W27" i="3"/>
  <c r="W31" i="3" s="1"/>
  <c r="V27" i="3"/>
  <c r="V31" i="3" s="1"/>
  <c r="U27" i="3"/>
  <c r="U31" i="3" s="1"/>
  <c r="T27" i="3"/>
  <c r="T31" i="3" s="1"/>
  <c r="S27" i="3"/>
  <c r="S31" i="3" s="1"/>
  <c r="R27" i="3"/>
  <c r="R31" i="3" s="1"/>
  <c r="Q27" i="3"/>
  <c r="P27" i="3"/>
  <c r="O27" i="3"/>
  <c r="N27" i="3"/>
  <c r="M27" i="3"/>
  <c r="L27" i="3"/>
  <c r="K27" i="3"/>
  <c r="J27" i="3"/>
  <c r="I27" i="3"/>
  <c r="H27" i="3"/>
  <c r="G27" i="3"/>
  <c r="F27" i="3"/>
  <c r="E27" i="3"/>
  <c r="D27" i="3"/>
  <c r="C27" i="3"/>
  <c r="B27" i="3"/>
  <c r="AA26" i="3"/>
  <c r="AA30" i="3" s="1"/>
  <c r="Z26" i="3"/>
  <c r="Y26" i="3"/>
  <c r="X26" i="3"/>
  <c r="X30" i="3" s="1"/>
  <c r="W26" i="3"/>
  <c r="V26" i="3"/>
  <c r="U26" i="3"/>
  <c r="T26" i="3"/>
  <c r="S26" i="3"/>
  <c r="S30" i="3" s="1"/>
  <c r="R26" i="3"/>
  <c r="R30" i="3" s="1"/>
  <c r="Q26" i="3"/>
  <c r="P26" i="3"/>
  <c r="O26" i="3"/>
  <c r="N26" i="3"/>
  <c r="M26" i="3"/>
  <c r="M28" i="3" s="1"/>
  <c r="L26" i="3"/>
  <c r="K26" i="3"/>
  <c r="J26" i="3"/>
  <c r="I26" i="3"/>
  <c r="H26" i="3"/>
  <c r="G26" i="3"/>
  <c r="F26" i="3"/>
  <c r="E26" i="3"/>
  <c r="D26" i="3"/>
  <c r="C26" i="3"/>
  <c r="B26" i="3"/>
  <c r="Q34" i="2"/>
  <c r="P34" i="2"/>
  <c r="O34" i="2"/>
  <c r="N34" i="2"/>
  <c r="M34" i="2"/>
  <c r="L34" i="2"/>
  <c r="K34" i="2"/>
  <c r="J34" i="2"/>
  <c r="I34" i="2"/>
  <c r="H34" i="2"/>
  <c r="G34" i="2"/>
  <c r="F34" i="2"/>
  <c r="E34" i="2"/>
  <c r="D34" i="2"/>
  <c r="C34" i="2"/>
  <c r="B34" i="2"/>
  <c r="Q33" i="2"/>
  <c r="P33" i="2"/>
  <c r="O33" i="2"/>
  <c r="N33" i="2"/>
  <c r="M33" i="2"/>
  <c r="L33" i="2"/>
  <c r="K33" i="2"/>
  <c r="J33" i="2"/>
  <c r="I33" i="2"/>
  <c r="H33" i="2"/>
  <c r="G33" i="2"/>
  <c r="F33" i="2"/>
  <c r="E33" i="2"/>
  <c r="D33" i="2"/>
  <c r="C33" i="2"/>
  <c r="B33" i="2"/>
  <c r="Q32" i="2"/>
  <c r="P32" i="2"/>
  <c r="O32" i="2"/>
  <c r="N32" i="2"/>
  <c r="M32" i="2"/>
  <c r="L32" i="2"/>
  <c r="K32" i="2"/>
  <c r="J32" i="2"/>
  <c r="I32" i="2"/>
  <c r="H32" i="2"/>
  <c r="G32" i="2"/>
  <c r="F32" i="2"/>
  <c r="E32" i="2"/>
  <c r="D32" i="2"/>
  <c r="C32" i="2"/>
  <c r="B32" i="2"/>
  <c r="Q31" i="2"/>
  <c r="P31" i="2"/>
  <c r="O31" i="2"/>
  <c r="N31" i="2"/>
  <c r="M31" i="2"/>
  <c r="L31" i="2"/>
  <c r="K31" i="2"/>
  <c r="J31" i="2"/>
  <c r="I31" i="2"/>
  <c r="H31" i="2"/>
  <c r="G31" i="2"/>
  <c r="F31" i="2"/>
  <c r="E31" i="2"/>
  <c r="D31" i="2"/>
  <c r="C31" i="2"/>
  <c r="B31" i="2"/>
  <c r="Q28" i="2"/>
  <c r="P28" i="2"/>
  <c r="O28" i="2"/>
  <c r="N28" i="2"/>
  <c r="M28" i="2"/>
  <c r="L28" i="2"/>
  <c r="K28" i="2"/>
  <c r="J28" i="2"/>
  <c r="I28" i="2"/>
  <c r="H28" i="2"/>
  <c r="G28" i="2"/>
  <c r="F28" i="2"/>
  <c r="Q25" i="2"/>
  <c r="Q27" i="2" s="1"/>
  <c r="P25" i="2"/>
  <c r="P27" i="2" s="1"/>
  <c r="O25" i="2"/>
  <c r="O27" i="2" s="1"/>
  <c r="N25" i="2"/>
  <c r="N27" i="2" s="1"/>
  <c r="M25" i="2"/>
  <c r="M27" i="2" s="1"/>
  <c r="L25" i="2"/>
  <c r="L27" i="2" s="1"/>
  <c r="K25" i="2"/>
  <c r="K27" i="2" s="1"/>
  <c r="J25" i="2"/>
  <c r="J27" i="2" s="1"/>
  <c r="I25" i="2"/>
  <c r="I27" i="2" s="1"/>
  <c r="H25" i="2"/>
  <c r="H27" i="2" s="1"/>
  <c r="G25" i="2"/>
  <c r="G27" i="2" s="1"/>
  <c r="F25" i="2"/>
  <c r="F27" i="2" s="1"/>
  <c r="E25" i="2"/>
  <c r="D25" i="2"/>
  <c r="C25" i="2"/>
  <c r="B25" i="2"/>
  <c r="Q34" i="1"/>
  <c r="P34" i="1"/>
  <c r="O34" i="1"/>
  <c r="N34" i="1"/>
  <c r="M34" i="1"/>
  <c r="L34" i="1"/>
  <c r="K34" i="1"/>
  <c r="J34" i="1"/>
  <c r="I34" i="1"/>
  <c r="H34" i="1"/>
  <c r="G34" i="1"/>
  <c r="F34" i="1"/>
  <c r="E34" i="1"/>
  <c r="D34" i="1"/>
  <c r="C34" i="1"/>
  <c r="B34" i="1"/>
  <c r="Q33" i="1"/>
  <c r="P33" i="1"/>
  <c r="O33" i="1"/>
  <c r="N33" i="1"/>
  <c r="M33" i="1"/>
  <c r="L33" i="1"/>
  <c r="K33" i="1"/>
  <c r="J33" i="1"/>
  <c r="I33" i="1"/>
  <c r="H33" i="1"/>
  <c r="G33" i="1"/>
  <c r="F33" i="1"/>
  <c r="E33" i="1"/>
  <c r="D33" i="1"/>
  <c r="C33" i="1"/>
  <c r="B33" i="1"/>
  <c r="Q32" i="1"/>
  <c r="P32" i="1"/>
  <c r="O32" i="1"/>
  <c r="N32" i="1"/>
  <c r="M32" i="1"/>
  <c r="L32" i="1"/>
  <c r="K32" i="1"/>
  <c r="J32" i="1"/>
  <c r="I32" i="1"/>
  <c r="H32" i="1"/>
  <c r="G32" i="1"/>
  <c r="F32" i="1"/>
  <c r="E32" i="1"/>
  <c r="D32" i="1"/>
  <c r="C32" i="1"/>
  <c r="B32" i="1"/>
  <c r="Q31" i="1"/>
  <c r="P31" i="1"/>
  <c r="O31" i="1"/>
  <c r="N31" i="1"/>
  <c r="M31" i="1"/>
  <c r="L31" i="1"/>
  <c r="K31" i="1"/>
  <c r="J31" i="1"/>
  <c r="I31" i="1"/>
  <c r="H31" i="1"/>
  <c r="G31" i="1"/>
  <c r="F31" i="1"/>
  <c r="E31" i="1"/>
  <c r="D31" i="1"/>
  <c r="C31" i="1"/>
  <c r="B31" i="1"/>
  <c r="Q25" i="1"/>
  <c r="Q27" i="1" s="1"/>
  <c r="P25" i="1"/>
  <c r="P27" i="1" s="1"/>
  <c r="O25" i="1"/>
  <c r="O27" i="1" s="1"/>
  <c r="N25" i="1"/>
  <c r="N27" i="1" s="1"/>
  <c r="M25" i="1"/>
  <c r="M27" i="1" s="1"/>
  <c r="L25" i="1"/>
  <c r="L27" i="1" s="1"/>
  <c r="K25" i="1"/>
  <c r="K27" i="1" s="1"/>
  <c r="J25" i="1"/>
  <c r="J27" i="1" s="1"/>
  <c r="I25" i="1"/>
  <c r="I27" i="1" s="1"/>
  <c r="H25" i="1"/>
  <c r="H27" i="1" s="1"/>
  <c r="G25" i="1"/>
  <c r="G27" i="1" s="1"/>
  <c r="F25" i="1"/>
  <c r="F27" i="1" s="1"/>
  <c r="E25" i="1"/>
  <c r="E27" i="1" s="1"/>
  <c r="D25" i="1"/>
  <c r="D27" i="1" s="1"/>
  <c r="C25" i="1"/>
  <c r="C27" i="1" s="1"/>
  <c r="B25" i="1"/>
  <c r="B27" i="1" s="1"/>
  <c r="E28" i="3" l="1"/>
  <c r="U28" i="3"/>
  <c r="B28" i="3"/>
  <c r="N33" i="14"/>
  <c r="N35" i="14" s="1"/>
  <c r="N25" i="14"/>
  <c r="N27" i="14" s="1"/>
  <c r="M46" i="2"/>
  <c r="K28" i="3"/>
  <c r="Y28" i="3"/>
  <c r="I28" i="3"/>
  <c r="Q28" i="3"/>
  <c r="D35" i="1"/>
  <c r="F35" i="2"/>
  <c r="N35" i="2"/>
  <c r="F28" i="3"/>
  <c r="N28" i="3"/>
  <c r="V28" i="3"/>
  <c r="L35" i="1"/>
  <c r="H28" i="3"/>
  <c r="G35" i="1"/>
  <c r="O35" i="1"/>
  <c r="I35" i="2"/>
  <c r="Q35" i="2"/>
  <c r="U30" i="3"/>
  <c r="R28" i="3"/>
  <c r="J28" i="3"/>
  <c r="Z28" i="3"/>
  <c r="C28" i="3"/>
  <c r="Z30" i="3"/>
  <c r="I35" i="1"/>
  <c r="K35" i="2"/>
  <c r="S28" i="3"/>
  <c r="B35" i="1"/>
  <c r="J35" i="1"/>
  <c r="D35" i="2"/>
  <c r="L35" i="2"/>
  <c r="D28" i="3"/>
  <c r="L28" i="3"/>
  <c r="T28" i="3"/>
  <c r="C35" i="1"/>
  <c r="K35" i="1"/>
  <c r="E35" i="2"/>
  <c r="M35" i="2"/>
  <c r="AA28" i="3"/>
  <c r="Y30" i="3"/>
  <c r="Q35" i="1"/>
  <c r="E35" i="1"/>
  <c r="M35" i="1"/>
  <c r="G35" i="2"/>
  <c r="O35" i="2"/>
  <c r="G28" i="3"/>
  <c r="O28" i="3"/>
  <c r="W28" i="3"/>
  <c r="C35" i="2"/>
  <c r="F35" i="1"/>
  <c r="N35" i="1"/>
  <c r="H35" i="2"/>
  <c r="P35" i="2"/>
  <c r="P28" i="3"/>
  <c r="X28" i="3"/>
  <c r="T30" i="3"/>
  <c r="H35" i="1"/>
  <c r="P35" i="1"/>
  <c r="B35" i="2"/>
  <c r="J35" i="2"/>
  <c r="V30" i="3"/>
  <c r="X25" i="7"/>
  <c r="Y25" i="7"/>
  <c r="Z25" i="7"/>
  <c r="AA25" i="7"/>
  <c r="AB25" i="7"/>
  <c r="AC25" i="7"/>
  <c r="AG27" i="3"/>
  <c r="AG31" i="3" s="1"/>
  <c r="AF27" i="3"/>
  <c r="AF31" i="3" s="1"/>
  <c r="AE27" i="3"/>
  <c r="AE31" i="3" s="1"/>
  <c r="AD27" i="3"/>
  <c r="AD31" i="3" s="1"/>
  <c r="AC27" i="3"/>
  <c r="AC31" i="3" s="1"/>
  <c r="AG26" i="3"/>
  <c r="AF26" i="3"/>
  <c r="AE26" i="3"/>
  <c r="AD26" i="3"/>
  <c r="AC26" i="3"/>
  <c r="AB27" i="3"/>
  <c r="AB31" i="3" s="1"/>
  <c r="AB26" i="3"/>
  <c r="M33" i="14" l="1"/>
  <c r="M35" i="14" s="1"/>
  <c r="M25" i="14"/>
  <c r="M27" i="14" s="1"/>
  <c r="AD28" i="3"/>
  <c r="AE28" i="3"/>
  <c r="AC28" i="3"/>
  <c r="AF28" i="3"/>
  <c r="AG28" i="3"/>
  <c r="AB28" i="3"/>
  <c r="AD30" i="3"/>
  <c r="AB30" i="3"/>
  <c r="AC30" i="3"/>
  <c r="AG30" i="3"/>
  <c r="AF30" i="3"/>
  <c r="AE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tc={ADD9D2E5-19F9-7643-8239-AA589D581191}</author>
    <author>tc={22CE2F25-D12A-E045-8A18-3CE8C5CC5CE0}</author>
    <author>tc={46B7F8D5-D673-A44F-B402-C66B41410897}</author>
  </authors>
  <commentList>
    <comment ref="M20" authorId="0" shapeId="0" xr:uid="{ADD9D2E5-19F9-7643-8239-AA589D581191}">
      <text>
        <t>[Threaded comment]
Your version of Excel allows you to read this threaded comment; however, any edits to it will get removed if the file is opened in a newer version of Excel. Learn more: https://go.microsoft.com/fwlink/?linkid=870924
Comment:
    Smooth out transition between methodologies</t>
      </text>
    </comment>
    <comment ref="M26" authorId="1" shapeId="0" xr:uid="{22CE2F25-D12A-E045-8A18-3CE8C5CC5CE0}">
      <text>
        <t>[Threaded comment]
Your version of Excel allows you to read this threaded comment; however, any edits to it will get removed if the file is opened in a newer version of Excel. Learn more: https://go.microsoft.com/fwlink/?linkid=870924
Comment:
    Smooth out transition between methodologies</t>
      </text>
    </comment>
    <comment ref="M36" authorId="2" shapeId="0" xr:uid="{46B7F8D5-D673-A44F-B402-C66B41410897}">
      <text>
        <t>[Threaded comment]
Your version of Excel allows you to read this threaded comment; however, any edits to it will get removed if the file is opened in a newer version of Excel. Learn more: https://go.microsoft.com/fwlink/?linkid=870924
Comment:
    Smooth out transition between methodologies</t>
      </text>
    </comment>
  </commentList>
</comments>
</file>

<file path=xl/sharedStrings.xml><?xml version="1.0" encoding="utf-8"?>
<sst xmlns="http://schemas.openxmlformats.org/spreadsheetml/2006/main" count="297" uniqueCount="169">
  <si>
    <t>Source Category</t>
  </si>
  <si>
    <t>FUEL COMB. ELEC. UTIL.</t>
  </si>
  <si>
    <t>FUEL COMB. INDUSTRIAL</t>
  </si>
  <si>
    <t>FUEL COMB. OTHER</t>
  </si>
  <si>
    <t>CHEMICAL &amp; ALLIED PRODUCT MFG</t>
  </si>
  <si>
    <t>METALS PROCESSING</t>
  </si>
  <si>
    <t>PETROLEUM &amp; RELATED INDUSTRIES</t>
  </si>
  <si>
    <t>OTHER INDUSTRIAL PROCESSES</t>
  </si>
  <si>
    <t>SOLVENT UTILIZATION</t>
  </si>
  <si>
    <t xml:space="preserve">NA </t>
  </si>
  <si>
    <t>STORAGE &amp; TRANSPORT</t>
  </si>
  <si>
    <t>WASTE DISPOSAL &amp; RECYCLING</t>
  </si>
  <si>
    <t>HIGHWAY VEHICLES</t>
  </si>
  <si>
    <t>OFF-HIGHWAY</t>
  </si>
  <si>
    <t>MISCELLANEOUS</t>
  </si>
  <si>
    <t>Total</t>
  </si>
  <si>
    <t>Wildfires</t>
  </si>
  <si>
    <t>Total without wildfires</t>
  </si>
  <si>
    <t>Miscellaneous without wildfires</t>
  </si>
  <si>
    <t>Stationary fuel combustion</t>
  </si>
  <si>
    <t>Industrial and other processes</t>
  </si>
  <si>
    <t>Transportation</t>
  </si>
  <si>
    <t>Miscellaneous</t>
  </si>
  <si>
    <t>Total without miscellaneous</t>
  </si>
  <si>
    <t>Carbon Monoxide (CO)</t>
  </si>
  <si>
    <t>National Emissions Totals (thousands of tons)</t>
  </si>
  <si>
    <t>Nitrogen Oxide (NOx)</t>
  </si>
  <si>
    <t>Particulate Matter 10 Micrometers in Diameter and Smaller (PM10)</t>
  </si>
  <si>
    <t>Particulate Matter 2.5 Micrometers in Diameter and Smaller (PM2.5)</t>
  </si>
  <si>
    <t>Sulfur Dioxide (SO2)</t>
  </si>
  <si>
    <t>Volatile Organic Compounds (VOC)</t>
  </si>
  <si>
    <t>Ammonia Emissions (NH3)</t>
  </si>
  <si>
    <t>*Biogenics are not included in the trends</t>
  </si>
  <si>
    <t>Updates since February 27, 2014:</t>
  </si>
  <si>
    <t>Updated 2011 NEI v1 with 2011 NEI v2.  2009 &amp; 2010 non-mobile emissions recalculated as a result of the 2011 update.  Updated 2012, 2013 and 2014 SO2 and NOX electric generating units emissions to the most recent CAMD available data.</t>
  </si>
  <si>
    <t>Updates since February 17, 2014:</t>
  </si>
  <si>
    <t>Wildfires for 2002v3 were updated to accurately reflect the inventory published on http://www.epa.gov/ttn/chief/net/2002inventory.html#inventorydata</t>
  </si>
  <si>
    <t>2003 and 2004 Miscellaneous has been recalculated to reflect the adjustments to the 2002 Wildfire emissions.  This in turn will effect the 2003 and 2004 total emissions.</t>
  </si>
  <si>
    <t>Updates since December 4, 2013:</t>
  </si>
  <si>
    <t>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</si>
  <si>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Puerto Rico, Virgin Islands and Tribal data were not present in the MOVES database or for NOx and SO2 CAMD replacements.  The added territories were taken from the NEI years and interpolated values and then appended to the other data sources used for updating.</t>
  </si>
  <si>
    <t>2012 &amp; 2013 Puerto Rico, Virgin Islands and Tribal data were held constant from the 2011 NEI for all pollutants and tiers.</t>
  </si>
  <si>
    <t>2013 EGU NOx and SO2 emissions were updating using CAMD's final estimates.</t>
  </si>
  <si>
    <r>
      <t xml:space="preserve">Updates since June 6, 2013:  </t>
    </r>
    <r>
      <rPr>
        <sz val="11"/>
        <color theme="1"/>
        <rFont val="Calibri"/>
        <family val="2"/>
        <scheme val="minor"/>
      </rPr>
      <t>Now using NEI 2011 v1 at the Tier 1 level.</t>
    </r>
  </si>
  <si>
    <t>Onroad &amp; Nonroad updates for 2007, 2009 and 2010 from MOVES.</t>
  </si>
  <si>
    <t>2006 mobile emissions were recalculated using interpolation between 2005 MOVES data and 2007 MOVES.</t>
  </si>
  <si>
    <t>2009 &amp; 2010 non-mobile emissions were recalculated using interpolation between NEI 2008v3 and NEI 2011v1.</t>
  </si>
  <si>
    <t>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</si>
  <si>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Projected 2020 inventory for mobile emissions were used to calculate 2012 and 2013 onroad and nonroad estimates.</t>
  </si>
  <si>
    <t>2012 and 2013 emissions for non-EGU and non-mobile are held constant from 2011.</t>
  </si>
  <si>
    <r>
      <rPr>
        <b/>
        <sz val="11"/>
        <color theme="1"/>
        <rFont val="Calibri"/>
        <family val="2"/>
        <scheme val="minor"/>
      </rPr>
      <t>Updates since June 12, 2012</t>
    </r>
    <r>
      <rPr>
        <sz val="11"/>
        <color theme="1"/>
        <rFont val="Calibri"/>
        <family val="2"/>
        <scheme val="minor"/>
      </rPr>
      <t>:  Now using NEI 2008 v3 at the Tier 1 level.</t>
    </r>
  </si>
  <si>
    <t>2006 and 2007 were recalculated using interpolation between NEI 2005 v2 and NEI 2008 v3.</t>
  </si>
  <si>
    <t>2012 CEM annual data were used to update the previous estimate.</t>
  </si>
  <si>
    <r>
      <rPr>
        <b/>
        <sz val="11"/>
        <color theme="1"/>
        <rFont val="Calibri"/>
        <family val="2"/>
        <scheme val="minor"/>
      </rPr>
      <t>Updates since June 14, 2011</t>
    </r>
    <r>
      <rPr>
        <sz val="11"/>
        <color theme="1"/>
        <rFont val="Calibri"/>
        <family val="2"/>
        <scheme val="minor"/>
      </rPr>
      <t>:  Now using NEI 2008v2 at the Tier 1 level.  Adjusted "Open burning" SCCs in 2005 to be more in align with 2008 wildfires.</t>
    </r>
  </si>
  <si>
    <t>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</si>
  <si>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</si>
  <si>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NH3: The increase in the miscellaneous category come from prescribed fires and primarily from waste disposal, the latter largely due to the addition of municipal/commercial composting emissions.</t>
  </si>
  <si>
    <t>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</si>
  <si>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</si>
  <si>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</si>
  <si>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A thorough discussion of the emissions differences for all pollutants and categories is included in the 2008 v2 release documentation, posted at &lt;http://www.epa.gov/ttn/chief/net/2008neiv2/2008_neiv2_tsd_draft.pdf&gt;.</t>
  </si>
  <si>
    <t>Updates since December 19, 2016</t>
  </si>
  <si>
    <t>2.  Open all files in a text editor that supports large file sizes (for checking total records).</t>
  </si>
  <si>
    <t>3.  Import separate datafiles into SAS and use the numbers found in step two to ensure all records imported successfully.</t>
  </si>
  <si>
    <t>4.  Combine datasets then check to makse sure all records are there.</t>
  </si>
  <si>
    <t>5.  Sum the data to pollutant totals.</t>
  </si>
  <si>
    <t>8.  Check post merge to make sure all SCCs have an assigned Tier.</t>
  </si>
  <si>
    <t>11.  Sum data up to national/Tier1/pollutant level.</t>
  </si>
  <si>
    <t>12.  Take the new 2005 prescribed fire emissions and add those back into the Miscellaneous Tier.</t>
  </si>
  <si>
    <t>13.  Interpolate 2009 and 2010 emissions after removal of wildfires.</t>
  </si>
  <si>
    <t>7.  Run the database through our SCC_to_Tier crosswalk.  (available at www.epa.gov/scc)</t>
  </si>
  <si>
    <t>Notable changes from 2014v1 to 2014v2</t>
  </si>
  <si>
    <t xml:space="preserve">For more detailed documentation on the 2014v2 NEI please refer to the Technical Support Document (TSD) located at: </t>
  </si>
  <si>
    <t>1.  Fuel Comb Industrial - new state estimates, limited changes in ICI methodology and updated activity data resulted in changes to PM10, PM2.5, SO2 &amp; VOC</t>
  </si>
  <si>
    <t>2.  Fuel Comb Other - Limited changes to Residential Wood Combustion resulted in changes to CO, PM10, PM2.5, SO2 &amp; VOC</t>
  </si>
  <si>
    <t>3.  Petroleum &amp; Related Industries - new estimates from some states and limited changes to Oil &amp; Gas tool resulted in changes to CO, NOx and VOC</t>
  </si>
  <si>
    <t>4.  Highway Vehicles - New inputs (representative counties, new fleet ages, proportions of alternate fuel vehicles, new VPOP) resulted in significant changes to CO, NOx and VOC</t>
  </si>
  <si>
    <t>5.  Off-Highway - New rail computed, CMV port limited to water and several states updated activity data resulted in noticeable changes in CO, NOx and VOC</t>
  </si>
  <si>
    <t>Added 2014v2 and recalculated emissions for 2012 &amp; 2013 emissions.  Updated 2015-2017 SO2 and NOx electric generating unit emissions to the most recent CAMD available data.  States with data not available from CAMD were pulled forward from 2014v2 NEI.  2015-2017 mobile emissions were calculated using interpolation between 2014v2 NEI and the 2016 modeling files.  The modeling files did not include data for locomotive, commercial marine vessels and aircrafts.  These emissions were pulled forward from the 2014v2 NEI and held constant for 2015-2017.</t>
  </si>
  <si>
    <t>6.  Miscellaneous - New submittals, limited methodology changes in unpaved road dust, fertilizer EFs updated, reintroduced precip-adjustment based on v1, new livestock dust, livestock waste errors fixed.  These changes resulted in noticeable if not significant changes in CO, PM10, PM2.5, SO2, VOC &amp; NH3.</t>
  </si>
  <si>
    <t>Updates since March 27, 2018</t>
  </si>
  <si>
    <t>Found an error in the code which separates prescribed and wildfires from miscellaneous.  Corrected the code then recalculated prescribed/wildfires and miscellaneous for 2012-2014.  2015-2017 were updated with the new 2014 values.</t>
  </si>
  <si>
    <t>2002 and 2005 MOVES data were used to update 2002-2007.  The change in model resulted in noticeable changes in highway emissions from 2001 to 2002 for various pollutants</t>
  </si>
  <si>
    <t>Updates since March 08, 2019</t>
  </si>
  <si>
    <t>Updated May 30, 2019</t>
  </si>
  <si>
    <t>10.  An extra step for checking sums -&gt; added back in any removed data (domestic waters for trends) and check totals again.</t>
  </si>
  <si>
    <t>10.  Can use the Tier summaries and skip earlier steps and continue on.  Using Tier summaries saves the trouble of generating them in steps 1-10.</t>
  </si>
  <si>
    <t xml:space="preserve">Updated NOx &amp; SO2 CAMD emissions for 2017 and added 2018 for states available.  For states not available through CAMD the 2014 NEI emissions were used to fill in.  For Highway and Off-Highway, 2018 values were calculated using the slope between 2014v2 and the 2017 modeling file and 2015 and 2016 were updated using year specific modeling files.  </t>
  </si>
  <si>
    <t>Updated April 27, 2020</t>
  </si>
  <si>
    <t>Updates since May 30, 2019</t>
  </si>
  <si>
    <t>Updated file with the 2017 NEI.  Updated NOx &amp; SO2 CAMD emissions for 2018 &amp; 2019 for states available.  For states not available through CAMD the 2017 NEI emissions were used to fill in.  For Highway and Off-Highway, 2015 &amp; 2016 values were calculated using the slope between 2014v2 and 2017 NEI where year specific model data were not available.  The year specific model data were 2015 onroad and 2015/2016 nonroad.  In addition, 2018 onroad emissions were included directly from the modeling files.  The 2023 mobile data were used to interpolate mobile emissions for 2018 &amp; 2019.</t>
  </si>
  <si>
    <t>6.  Check pollutant totals against the NEI 2017 page or EIS summaries.</t>
  </si>
  <si>
    <t>9.  Sum data up to pollutant totals again and check totals against EIS summaries or 2017 NEI webpage.  Remove domestic waters for trends.</t>
  </si>
  <si>
    <t>1.  Retrieve the updated (January 2021 release) version of the NEI 2017 onroad, nonroad, nonpoint, point &amp; event SCC files.</t>
  </si>
  <si>
    <t xml:space="preserve">15.  All emissions are held constant for 2018-2020 using the NEI 2017,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2017 NEI for years 2018 through 2020. </t>
  </si>
  <si>
    <t>16.  Highway Vehicles and Off-Highway use MOVES and NONROAD from the modeling files for years: '02, '05, '07, '09, '10 and '16; Highway only were available for 2015 &amp; 2017.  For 2018-2020 mobile values were interpolated after using the 2020 (nonroad) and 2021 (onroad) modeling data (https://www.epa.gov/air-emissions-modeling/2016v1-platform).  A 2006 modeling file was not available and the mobile portion was found through interpolation between 2005 and 2007.</t>
  </si>
  <si>
    <t>14.  2008 wildfire emissions are flatlined for 2009 and 2010 while 2011 wildfire emissions are flatlined for 2012 and 2013.  2014 wildfire emissions are held constant for 2015/2016 and 2017 wildfire emissions are held constant for 2018 through 2020.</t>
  </si>
  <si>
    <t>Updated March 25, 2021</t>
  </si>
  <si>
    <r>
      <t xml:space="preserve">Updated file with the updated (final, January 2021 version) release of the 2017 NEI, correcting aircraft emissions, as well as incorporating some State and Local agency point inventory edits made between the April  2020 NEI release and June 2020. Highway data for 2018 through 2020 also updated to reflect linear interpolation from the 2017 NEI to year 2021"fi" emissions modeling data based on the 2016 emissions modeling platform. Off-highway data for 2018 through 2020 updated to reflect linear interpolation from the 2017 NEI to year 2020"fh" emissions modeling data based on the 2016 emissions modeling platform. FUEL COMB. ELEC. UTIL. estimates for 2018 through 2020 were based on current download from CAMD.  
</t>
    </r>
    <r>
      <rPr>
        <i/>
        <sz val="11"/>
        <rFont val="Calibri"/>
        <family val="2"/>
        <scheme val="minor"/>
      </rPr>
      <t xml:space="preserve">With the availability of 2020 CAMD data, year 2020 estimates have been estimated for all sources, though it is important to note that other than the CAMD FUEL COMB. ELEC. UTIL estimates, none of the other 2020 estimates are based on </t>
    </r>
    <r>
      <rPr>
        <b/>
        <i/>
        <sz val="11"/>
        <rFont val="Calibri"/>
        <family val="2"/>
        <scheme val="minor"/>
      </rPr>
      <t>actual</t>
    </r>
    <r>
      <rPr>
        <i/>
        <sz val="11"/>
        <rFont val="Calibri"/>
        <family val="2"/>
        <scheme val="minor"/>
      </rPr>
      <t xml:space="preserve"> 2020 inventory collection efforts.  Thus, for those sectors, potential estimates related to the COVID-19 pandemic have not been estimated. A complete estimate of 2020 emissions based on data collection efforts will not be available until the release of the 2020 NEI in the spring of 2023.</t>
    </r>
  </si>
  <si>
    <t>1. Import 2018gc_2019ge_2023fj_caps_pec_poc_inv_report_2022jan13.csv from Emissions Modeling Team, remove offshore FIPS and EC/OC</t>
  </si>
  <si>
    <t>2. Remove Solvents SCC 2477777777, Assign MOVES onroad to Highway Vehicles Tier (not in SCC table)</t>
  </si>
  <si>
    <t>3. Interpolate 2023 onroad and nonroad sector (not tier) to 2020 and 2021 using 2019 and 2023 values</t>
  </si>
  <si>
    <t>4. Import CAMD EGU data for 2020 (updated) and 2021 (new) for NOX and SO2. Replace 2020 data, carry forward missing data and other pollutants from 2019</t>
  </si>
  <si>
    <t xml:space="preserve">5. Merge in state summaries (from March 2021) for years 1990 through 2017, for national, simple copy/paste into existing summary </t>
  </si>
  <si>
    <t>Steps prior to February 2022 update:</t>
  </si>
  <si>
    <t>Revisions from 3/25/21: 1) adds 2021 and updated 2020 EGU (NOX and SO2 only) data from new CAMD site (https://ampd.epa.gov/ampd/), 2) 2018 and 2019 emissions data from 2018gc and 2019ge emissions modeling platform state/SCC summaries, 3) carried HI Rx fires (Miscellaneous) from 2017, 4) 2019 wildfires (Miscellaneous) carried forward from 2018gc data where missing in 2018 (AK and HI); 5) Solvents (SCC=2477777777) removed from 2018 estimates, 6) CMV estimates for 2019 use 2018 estimates (2019 erroneous).
Year 2020 and 2021 Highway Vehicles and Off-Highway (nonroad mobile model component) are linear interpolations from the 2019ge and 2023fj emissions modeling inventories.  Year 2020 and 2021 non-EGU estimates (including Off-Highway aircraft, CMV and railroad sources) are carried forward from their 2019ge values (except for CMV (2018) and other exceptions listed above.
Puerto Rico, Virgin Island, and Tribal estimates are again retained while offshore estimates (state FIPS codes 85xxx and 98xxx) are not included.</t>
  </si>
  <si>
    <t>Updated February 10, 2022</t>
  </si>
  <si>
    <t>Black Carbon: Speciated from Particulate Matter 2.5 Micrometers in Diameter and Smaller (PM2.5)</t>
  </si>
  <si>
    <t>2. Aggregate all tribal data (point emissions only) into single code, retain all US + territory (Puerto Rico and U.S. Virgin Island) CAPs and EC (black carbon) emissions.</t>
  </si>
  <si>
    <t xml:space="preserve">1. Import EQUATES "+" trends data (years 2002-2022), state/SCC resolution. EQUATES data covers years 2002-2017 and additional emissions modeling platform data exists for years 2018-20022.  EQUATES journal link: https://doi.org/10.1016/j.dib.2023.109022 </t>
  </si>
  <si>
    <t>5. Merge in 2021 and 2022 CEMS EGU data, mapped to all 2020 NEI point state/SCCs -impacts only NOX and SO2</t>
  </si>
  <si>
    <t>6. Aggregate to Tier1 at state and national level, removing biogenics, and splitting wildfires (assigned as dummy Tier 1 code=15) out separately from Miscellaneous Tier1 (14) while retaining total Miscellaneous.</t>
  </si>
  <si>
    <t>4. Merge 2020 NEI data, replacing EQUATES data for year 2020.  Year 2021 and 2022 non-CEMS point source data and nonpoint data category estimates use 2020 NEI data. 2021 and 2022 onroad and nonroad mobile utilize existing EQUATES+ (emissions modeling platform) data, interpolation to year 2022 from 2019 from onroad mobile, and from 2020 NEI to 2023 platform for nonroad equipment.</t>
  </si>
  <si>
    <t>7. Verified that all totals match EIS totals and no mismatches on merging with Tiers.</t>
  </si>
  <si>
    <t>3. Import EIS state/SCC EIS report for 2020 NEI -removing all emissions from offshore oil platforms and CMV (state FIPS='85')</t>
  </si>
  <si>
    <t>8. Export 2002-2022 updated trends data into CSV</t>
  </si>
  <si>
    <t>Process taken for prior trends workbook (February 2022): trends through year 2021:</t>
  </si>
  <si>
    <t>EQUATES reference:  https://doi.org/10.1016/j.dib.2023.109022</t>
  </si>
  <si>
    <t>Updated April 5, 2023</t>
  </si>
  <si>
    <t>Revisions from 2/10/2022: 1) Replaced all 2002 through 2019 data with EQUATES-based approach (see reference in next cell); 2) 2020 NEI used for year 2020; 3) 2021 and 2022 Highway Vehicles based on linear interpolation from years 2019 and 2023 modeling platform data, 4) 2021 and 2022 Off-highway based on interpolation from 2020 NEI to 2023 modeling platform data. 5) Introduction of Black Carbon and Organic Carbon (pollutants "EC"  and "OC", respectively), the elemental and organic carbon portions of inventory PM2.5 for years 2002 through 2022.  6) State data summaries now include Puerto Rico, Virgin Island, and Tribal estimates for years 2002 through 2022 for inventory sources where available. 7) Sector-total summaries are also available for years 2002-2022.</t>
  </si>
  <si>
    <t>Process taken to update the data in April 2023:</t>
  </si>
  <si>
    <t>9. Copy/paste to replace 2002-2021 values from prior (February 2022) trends, add column for year 2022.  Added spreadsheets for "Black Carbon" and "Organic Carbon", years 2002-2022 only, using same format as PM2.5 spreadsheet.</t>
  </si>
  <si>
    <t>Organic Carbon: Speciated from Particulate Matter 2.5 Micrometers in Diameter and Smaller (PM2.5)</t>
  </si>
  <si>
    <t>1b. Inclusion of RWC EC correction (3/29/23) for year 2018.</t>
  </si>
  <si>
    <t>Highway</t>
  </si>
  <si>
    <t xml:space="preserve">Trend Forward: </t>
  </si>
  <si>
    <t>Trend Backward:</t>
  </si>
  <si>
    <t>Average:</t>
  </si>
  <si>
    <t>Difference:</t>
  </si>
  <si>
    <t>Trend Difference</t>
  </si>
  <si>
    <t>Off Highway</t>
  </si>
  <si>
    <t>Adjustment Fraction</t>
  </si>
  <si>
    <t>This sheet contains misc sector - ag only from national_state_sector_2002_2023_caps_09feb2024_tons.xlsx</t>
  </si>
  <si>
    <t>Pollutant</t>
  </si>
  <si>
    <t>Sector</t>
  </si>
  <si>
    <t>emissions2002</t>
  </si>
  <si>
    <t>emissions2003</t>
  </si>
  <si>
    <t>emissions2004</t>
  </si>
  <si>
    <t>emissions2005</t>
  </si>
  <si>
    <t>emissions2006</t>
  </si>
  <si>
    <t>emissions2007</t>
  </si>
  <si>
    <t>emissions2008</t>
  </si>
  <si>
    <t>emissions2009</t>
  </si>
  <si>
    <t>emissions2010</t>
  </si>
  <si>
    <t>emissions2011</t>
  </si>
  <si>
    <t>emissions2012</t>
  </si>
  <si>
    <t>emissions2013</t>
  </si>
  <si>
    <t>emissions2014</t>
  </si>
  <si>
    <t>emissions2015</t>
  </si>
  <si>
    <t>emissions2016</t>
  </si>
  <si>
    <t>emissions2017</t>
  </si>
  <si>
    <t>emissions2018</t>
  </si>
  <si>
    <t>emissions2019</t>
  </si>
  <si>
    <t>emissions2020</t>
  </si>
  <si>
    <t>emissions2021</t>
  </si>
  <si>
    <t>emissions2022</t>
  </si>
  <si>
    <t>emissions2023</t>
  </si>
  <si>
    <t>Black Carbon</t>
  </si>
  <si>
    <t>Agriculture - Crops &amp; Livestock Dust</t>
  </si>
  <si>
    <t>Agriculture - Livestock Waste</t>
  </si>
  <si>
    <t>CO</t>
  </si>
  <si>
    <t>NH3</t>
  </si>
  <si>
    <t>Agriculture - Fertilizer Application</t>
  </si>
  <si>
    <t>NOX</t>
  </si>
  <si>
    <t>Organic Carbon</t>
  </si>
  <si>
    <t>PM10-PRI</t>
  </si>
  <si>
    <t>PM25-PRI</t>
  </si>
  <si>
    <t>SO2</t>
  </si>
  <si>
    <t>VOC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</si>
</sst>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0"/>
    <numFmt numFmtId="165" formatCode="#,##0.000"/>
    <numFmt numFmtId="166" formatCode="#,##0.0000"/>
  </numFmts>
  <fonts count="31">
    <font>
      <sz val="11"/>
      <color theme="1"/>
      <name val="Calibri"/>
      <family val="2"/>
      <scheme val="minor"/>
    </font>
    <font>
      <b/>
      <sz val="11"/>
      <color theme="1"/>
      <name val="Calibri"/>
      <family val="2"/>
      <scheme val="minor"/>
    </font>
    <font>
      <sz val="10"/>
      <name val="Arial"/>
      <family val="2"/>
    </font>
    <font>
      <b/>
      <sz val="10"/>
      <name val="Arial"/>
      <family val="2"/>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MS Sans Serif"/>
      <family val="2"/>
    </font>
    <font>
      <sz val="11"/>
      <color indexed="8"/>
      <name val="Calibri"/>
      <family val="2"/>
    </font>
    <font>
      <sz val="10"/>
      <name val="MS Sans Serif"/>
    </font>
    <font>
      <u/>
      <sz val="11"/>
      <color theme="10"/>
      <name val="Calibri"/>
      <family val="2"/>
      <scheme val="minor"/>
    </font>
    <font>
      <b/>
      <sz val="10"/>
      <name val="MS Sans Serif"/>
    </font>
    <font>
      <sz val="10"/>
      <color theme="1"/>
      <name val="Arial"/>
      <family val="2"/>
    </font>
    <font>
      <sz val="11"/>
      <name val="Calibri"/>
      <family val="2"/>
      <scheme val="minor"/>
    </font>
    <font>
      <i/>
      <sz val="11"/>
      <name val="Calibri"/>
      <family val="2"/>
      <scheme val="minor"/>
    </font>
    <font>
      <b/>
      <i/>
      <sz val="11"/>
      <name val="Calibri"/>
      <family val="2"/>
      <scheme val="minor"/>
    </font>
    <font>
      <b/>
      <sz val="10"/>
      <color theme="1"/>
      <name val="Arial"/>
      <family val="2"/>
    </font>
    <font>
      <i/>
      <sz val="10"/>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5">
    <xf numFmtId="0" fontId="0" fillId="0" borderId="0"/>
    <xf numFmtId="0" fontId="2" fillId="0" borderId="0"/>
    <xf numFmtId="0" fontId="2"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0" fillId="0" borderId="0"/>
    <xf numFmtId="0" fontId="2" fillId="0" borderId="0"/>
    <xf numFmtId="0" fontId="20" fillId="0" borderId="0"/>
    <xf numFmtId="0" fontId="20" fillId="0" borderId="0"/>
    <xf numFmtId="0" fontId="2" fillId="0" borderId="0"/>
    <xf numFmtId="0" fontId="20" fillId="0" borderId="0"/>
    <xf numFmtId="0" fontId="4" fillId="0" borderId="0"/>
    <xf numFmtId="0" fontId="20" fillId="0" borderId="0"/>
    <xf numFmtId="0" fontId="4" fillId="8" borderId="8" applyNumberFormat="0" applyFont="0" applyAlignment="0" applyProtection="0"/>
    <xf numFmtId="0" fontId="20" fillId="0" borderId="0"/>
    <xf numFmtId="0" fontId="20" fillId="0" borderId="0"/>
    <xf numFmtId="0" fontId="20"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4" fillId="0" borderId="0"/>
    <xf numFmtId="0" fontId="4" fillId="0" borderId="0"/>
    <xf numFmtId="0" fontId="4" fillId="15" borderId="0" applyNumberFormat="0" applyBorder="0" applyAlignment="0" applyProtection="0"/>
    <xf numFmtId="0" fontId="21" fillId="0" borderId="0"/>
    <xf numFmtId="0" fontId="2" fillId="0" borderId="0"/>
    <xf numFmtId="0" fontId="4" fillId="8" borderId="8" applyNumberFormat="0" applyFont="0" applyAlignment="0" applyProtection="0"/>
    <xf numFmtId="0" fontId="4" fillId="30" borderId="0" applyNumberFormat="0" applyBorder="0" applyAlignment="0" applyProtection="0"/>
    <xf numFmtId="0" fontId="20" fillId="0" borderId="0"/>
    <xf numFmtId="0" fontId="4" fillId="11" borderId="0" applyNumberFormat="0" applyBorder="0" applyAlignment="0" applyProtection="0"/>
    <xf numFmtId="0" fontId="4" fillId="22"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9" fontId="2" fillId="0" borderId="0" applyFont="0" applyFill="0" applyBorder="0" applyAlignment="0" applyProtection="0"/>
    <xf numFmtId="0" fontId="4" fillId="26" borderId="0" applyNumberFormat="0" applyBorder="0" applyAlignment="0" applyProtection="0"/>
    <xf numFmtId="0" fontId="4" fillId="0" borderId="0"/>
    <xf numFmtId="0" fontId="4" fillId="18" borderId="0" applyNumberFormat="0" applyBorder="0" applyAlignment="0" applyProtection="0"/>
    <xf numFmtId="0" fontId="21" fillId="0" borderId="0"/>
    <xf numFmtId="0" fontId="4" fillId="19" borderId="0" applyNumberFormat="0" applyBorder="0" applyAlignment="0" applyProtection="0"/>
    <xf numFmtId="0" fontId="4" fillId="23" borderId="0" applyNumberFormat="0" applyBorder="0" applyAlignment="0" applyProtection="0"/>
    <xf numFmtId="0" fontId="4" fillId="14"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0" borderId="0"/>
    <xf numFmtId="0" fontId="2" fillId="0" borderId="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9" fontId="2" fillId="0" borderId="0" applyFont="0" applyFill="0" applyBorder="0" applyAlignment="0" applyProtection="0"/>
    <xf numFmtId="0" fontId="22" fillId="0" borderId="0"/>
    <xf numFmtId="0" fontId="20" fillId="0" borderId="0"/>
    <xf numFmtId="0" fontId="20" fillId="0" borderId="0"/>
    <xf numFmtId="0" fontId="4" fillId="0" borderId="0"/>
    <xf numFmtId="0" fontId="4" fillId="8" borderId="8" applyNumberFormat="0" applyFont="0" applyAlignment="0" applyProtection="0"/>
    <xf numFmtId="0" fontId="5" fillId="0" borderId="0" applyNumberFormat="0" applyFill="0" applyBorder="0" applyAlignment="0" applyProtection="0"/>
    <xf numFmtId="0" fontId="4" fillId="0" borderId="0"/>
    <xf numFmtId="0" fontId="4" fillId="8" borderId="8" applyNumberFormat="0" applyFont="0" applyAlignment="0" applyProtection="0"/>
    <xf numFmtId="0" fontId="23" fillId="0" borderId="0" applyNumberFormat="0" applyFill="0" applyBorder="0" applyAlignment="0" applyProtection="0"/>
  </cellStyleXfs>
  <cellXfs count="50">
    <xf numFmtId="0" fontId="0" fillId="0" borderId="0" xfId="0"/>
    <xf numFmtId="0" fontId="3" fillId="0" borderId="0" xfId="1" applyFont="1"/>
    <xf numFmtId="0" fontId="3" fillId="0" borderId="0" xfId="1" applyFont="1" applyAlignment="1">
      <alignment horizontal="center"/>
    </xf>
    <xf numFmtId="0" fontId="3" fillId="0" borderId="0" xfId="2" applyFont="1"/>
    <xf numFmtId="0" fontId="3" fillId="0" borderId="0" xfId="2" applyFont="1" applyAlignment="1">
      <alignment horizontal="center"/>
    </xf>
    <xf numFmtId="0" fontId="1" fillId="0" borderId="0" xfId="0" applyFont="1" applyAlignment="1">
      <alignment wrapText="1"/>
    </xf>
    <xf numFmtId="0" fontId="2" fillId="0" borderId="0" xfId="1"/>
    <xf numFmtId="49" fontId="0" fillId="0" borderId="0" xfId="0" applyNumberFormat="1" applyAlignment="1">
      <alignment wrapText="1"/>
    </xf>
    <xf numFmtId="0" fontId="0" fillId="0" borderId="0" xfId="0" applyAlignment="1">
      <alignment wrapText="1"/>
    </xf>
    <xf numFmtId="0" fontId="1" fillId="0" borderId="0" xfId="0" applyFont="1"/>
    <xf numFmtId="0" fontId="23" fillId="0" borderId="0" xfId="104"/>
    <xf numFmtId="0" fontId="24" fillId="0" borderId="0" xfId="96" applyFont="1"/>
    <xf numFmtId="0" fontId="2" fillId="0" borderId="0" xfId="2" applyAlignment="1">
      <alignment wrapText="1"/>
    </xf>
    <xf numFmtId="3" fontId="25" fillId="0" borderId="0" xfId="0" applyNumberFormat="1" applyFont="1"/>
    <xf numFmtId="0" fontId="2" fillId="0" borderId="0" xfId="2"/>
    <xf numFmtId="0" fontId="26" fillId="0" borderId="0" xfId="96" applyFont="1" applyAlignment="1">
      <alignment wrapText="1"/>
    </xf>
    <xf numFmtId="0" fontId="29" fillId="0" borderId="0" xfId="0" applyFont="1"/>
    <xf numFmtId="0" fontId="25" fillId="0" borderId="0" xfId="0" applyFont="1"/>
    <xf numFmtId="0" fontId="29" fillId="0" borderId="0" xfId="0" applyFont="1" applyAlignment="1">
      <alignment wrapText="1"/>
    </xf>
    <xf numFmtId="3" fontId="2" fillId="0" borderId="0" xfId="1" applyNumberFormat="1" applyAlignment="1">
      <alignment horizontal="right"/>
    </xf>
    <xf numFmtId="3" fontId="25" fillId="0" borderId="0" xfId="0" applyNumberFormat="1" applyFont="1" applyAlignment="1">
      <alignment horizontal="right"/>
    </xf>
    <xf numFmtId="0" fontId="25" fillId="0" borderId="0" xfId="0" applyFont="1" applyAlignment="1">
      <alignment horizontal="right"/>
    </xf>
    <xf numFmtId="3" fontId="2" fillId="0" borderId="0" xfId="2" applyNumberFormat="1" applyAlignment="1">
      <alignment horizontal="right"/>
    </xf>
    <xf numFmtId="0" fontId="29" fillId="0" borderId="0" xfId="0" applyFont="1" applyAlignment="1">
      <alignment horizontal="center"/>
    </xf>
    <xf numFmtId="0" fontId="0" fillId="33" borderId="0" xfId="0" applyFill="1" applyAlignment="1">
      <alignment wrapText="1"/>
    </xf>
    <xf numFmtId="3" fontId="2" fillId="33" borderId="0" xfId="2" applyNumberFormat="1" applyFill="1" applyAlignment="1">
      <alignment horizontal="right"/>
    </xf>
    <xf numFmtId="0" fontId="3" fillId="34" borderId="0" xfId="1" applyFont="1" applyFill="1" applyAlignment="1">
      <alignment horizontal="right"/>
    </xf>
    <xf numFmtId="0" fontId="0" fillId="34" borderId="0" xfId="0" applyFill="1"/>
    <xf numFmtId="0" fontId="2" fillId="0" borderId="0" xfId="1" applyAlignment="1">
      <alignment horizontal="right"/>
    </xf>
    <xf numFmtId="3" fontId="2" fillId="0" borderId="0" xfId="2" applyNumberFormat="1" applyAlignment="1">
      <alignment horizontal="center"/>
    </xf>
    <xf numFmtId="0" fontId="0" fillId="0" borderId="0" xfId="0" applyAlignment="1">
      <alignment horizontal="right"/>
    </xf>
    <xf numFmtId="0" fontId="3" fillId="0" borderId="0" xfId="1" applyFont="1" applyAlignment="1">
      <alignment horizontal="right"/>
    </xf>
    <xf numFmtId="3" fontId="2" fillId="0" borderId="0" xfId="2" applyNumberFormat="1" applyAlignment="1">
      <alignment horizontal="left"/>
    </xf>
    <xf numFmtId="0" fontId="3" fillId="35" borderId="0" xfId="1" applyFont="1" applyFill="1" applyAlignment="1">
      <alignment horizontal="right"/>
    </xf>
    <xf numFmtId="0" fontId="0" fillId="35" borderId="0" xfId="0" applyFill="1"/>
    <xf numFmtId="3" fontId="2" fillId="38" borderId="0" xfId="1" applyNumberFormat="1" applyFill="1" applyAlignment="1">
      <alignment horizontal="right"/>
    </xf>
    <xf numFmtId="3" fontId="30" fillId="38" borderId="0" xfId="1" applyNumberFormat="1" applyFont="1" applyFill="1" applyAlignment="1">
      <alignment horizontal="right"/>
    </xf>
    <xf numFmtId="164" fontId="25" fillId="0" borderId="0" xfId="0" applyNumberFormat="1" applyFont="1"/>
    <xf numFmtId="164" fontId="0" fillId="0" borderId="0" xfId="0" applyNumberFormat="1"/>
    <xf numFmtId="4" fontId="1" fillId="0" borderId="0" xfId="0" applyNumberFormat="1" applyFont="1"/>
    <xf numFmtId="3" fontId="0" fillId="0" borderId="0" xfId="0" applyNumberFormat="1"/>
    <xf numFmtId="4" fontId="2" fillId="0" borderId="0" xfId="1" applyNumberFormat="1" applyAlignment="1">
      <alignment horizontal="right"/>
    </xf>
    <xf numFmtId="165" fontId="2" fillId="0" borderId="0" xfId="2" applyNumberFormat="1" applyAlignment="1">
      <alignment horizontal="right"/>
    </xf>
    <xf numFmtId="165" fontId="2" fillId="0" borderId="0" xfId="1" applyNumberFormat="1" applyAlignment="1">
      <alignment horizontal="right"/>
    </xf>
    <xf numFmtId="166" fontId="2" fillId="0" borderId="0" xfId="2" applyNumberFormat="1" applyAlignment="1">
      <alignment horizontal="right"/>
    </xf>
    <xf numFmtId="166" fontId="2" fillId="0" borderId="0" xfId="1" applyNumberFormat="1" applyAlignment="1">
      <alignment horizontal="right"/>
    </xf>
    <xf numFmtId="165" fontId="2" fillId="37" borderId="0" xfId="1" applyNumberFormat="1" applyFill="1" applyAlignment="1">
      <alignment horizontal="right"/>
    </xf>
    <xf numFmtId="165" fontId="2" fillId="36" borderId="0" xfId="1" applyNumberFormat="1" applyFill="1" applyAlignment="1">
      <alignment horizontal="right"/>
    </xf>
    <xf numFmtId="165" fontId="25" fillId="0" borderId="0" xfId="0" applyNumberFormat="1" applyFont="1"/>
    <xf numFmtId="4" fontId="25" fillId="0" borderId="0" xfId="0" applyNumberFormat="1" applyFont="1"/>
  </cellXfs>
  <cellStyles count="105">
    <cellStyle name="20% - Accent1" xfId="21" builtinId="30" customBuiltin="1"/>
    <cellStyle name="20% - Accent1 2" xfId="86" xr:uid="{00000000-0005-0000-0000-000001000000}"/>
    <cellStyle name="20% - Accent2" xfId="25" builtinId="34" customBuiltin="1"/>
    <cellStyle name="20% - Accent2 2" xfId="85" xr:uid="{00000000-0005-0000-0000-000003000000}"/>
    <cellStyle name="20% - Accent3" xfId="29" builtinId="38" customBuiltin="1"/>
    <cellStyle name="20% - Accent3 2" xfId="81" xr:uid="{00000000-0005-0000-0000-000005000000}"/>
    <cellStyle name="20% - Accent4" xfId="33" builtinId="42" customBuiltin="1"/>
    <cellStyle name="20% - Accent4 2" xfId="75" xr:uid="{00000000-0005-0000-0000-000007000000}"/>
    <cellStyle name="20% - Accent5" xfId="37" builtinId="46" customBuiltin="1"/>
    <cellStyle name="20% - Accent5 2" xfId="79" xr:uid="{00000000-0005-0000-0000-000009000000}"/>
    <cellStyle name="20% - Accent6" xfId="41" builtinId="50" customBuiltin="1"/>
    <cellStyle name="20% - Accent6 2" xfId="72" xr:uid="{00000000-0005-0000-0000-00000B000000}"/>
    <cellStyle name="40% - Accent1" xfId="22" builtinId="31" customBuiltin="1"/>
    <cellStyle name="40% - Accent1 2" xfId="74" xr:uid="{00000000-0005-0000-0000-00000D000000}"/>
    <cellStyle name="40% - Accent2" xfId="26" builtinId="35" customBuiltin="1"/>
    <cellStyle name="40% - Accent2 2" xfId="68" xr:uid="{00000000-0005-0000-0000-00000F000000}"/>
    <cellStyle name="40% - Accent3" xfId="30" builtinId="39" customBuiltin="1"/>
    <cellStyle name="40% - Accent3 2" xfId="83" xr:uid="{00000000-0005-0000-0000-000011000000}"/>
    <cellStyle name="40% - Accent4" xfId="34" builtinId="43" customBuiltin="1"/>
    <cellStyle name="40% - Accent4 2" xfId="84" xr:uid="{00000000-0005-0000-0000-000013000000}"/>
    <cellStyle name="40% - Accent5" xfId="38" builtinId="47" customBuiltin="1"/>
    <cellStyle name="40% - Accent5 2" xfId="76" xr:uid="{00000000-0005-0000-0000-000015000000}"/>
    <cellStyle name="40% - Accent6" xfId="42" builtinId="51" customBuiltin="1"/>
    <cellStyle name="40% - Accent6 2" xfId="77" xr:uid="{00000000-0005-0000-0000-000017000000}"/>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2" xfId="46" xr:uid="{00000000-0005-0000-0000-000027000000}"/>
    <cellStyle name="Comma 2 2" xfId="47" xr:uid="{00000000-0005-0000-0000-000028000000}"/>
    <cellStyle name="Comma 2 3" xfId="63" xr:uid="{00000000-0005-0000-0000-000029000000}"/>
    <cellStyle name="Comma 2 3 2" xfId="65" xr:uid="{00000000-0005-0000-0000-00002A000000}"/>
    <cellStyle name="Comma 2 3 3" xfId="44" xr:uid="{00000000-0005-0000-0000-00002B000000}"/>
    <cellStyle name="Comma 3" xfId="48" xr:uid="{00000000-0005-0000-0000-00002C000000}"/>
    <cellStyle name="Comma 4" xfId="49" xr:uid="{00000000-0005-0000-0000-00002D000000}"/>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04" builtinId="8"/>
    <cellStyle name="Input" xfId="11" builtinId="20" customBuiltin="1"/>
    <cellStyle name="Linked Cell" xfId="14" builtinId="24" customBuiltin="1"/>
    <cellStyle name="Neutral" xfId="10" builtinId="28" customBuiltin="1"/>
    <cellStyle name="Normal" xfId="0" builtinId="0"/>
    <cellStyle name="Normal 10" xfId="102" xr:uid="{00000000-0005-0000-0000-000039000000}"/>
    <cellStyle name="Normal 2" xfId="50" xr:uid="{00000000-0005-0000-0000-00003A000000}"/>
    <cellStyle name="Normal 2 2" xfId="57" xr:uid="{00000000-0005-0000-0000-00003B000000}"/>
    <cellStyle name="Normal 2 2 2" xfId="70" xr:uid="{00000000-0005-0000-0000-00003C000000}"/>
    <cellStyle name="Normal 2 3" xfId="56" xr:uid="{00000000-0005-0000-0000-00003D000000}"/>
    <cellStyle name="Normal 2 4" xfId="62" xr:uid="{00000000-0005-0000-0000-00003E000000}"/>
    <cellStyle name="Normal 2 4 2" xfId="64" xr:uid="{00000000-0005-0000-0000-00003F000000}"/>
    <cellStyle name="Normal 2 4 3" xfId="45" xr:uid="{00000000-0005-0000-0000-000040000000}"/>
    <cellStyle name="Normal 2 5" xfId="97" xr:uid="{00000000-0005-0000-0000-000041000000}"/>
    <cellStyle name="Normal 2 6" xfId="96" xr:uid="{00000000-0005-0000-0000-000042000000}"/>
    <cellStyle name="Normal 2 6 2" xfId="98" xr:uid="{00000000-0005-0000-0000-000043000000}"/>
    <cellStyle name="Normal 3" xfId="2" xr:uid="{00000000-0005-0000-0000-000044000000}"/>
    <cellStyle name="Normal 3 2" xfId="51" xr:uid="{00000000-0005-0000-0000-000045000000}"/>
    <cellStyle name="Normal 3 2 2" xfId="82" xr:uid="{00000000-0005-0000-0000-000046000000}"/>
    <cellStyle name="Normal 3 3" xfId="69" xr:uid="{00000000-0005-0000-0000-000047000000}"/>
    <cellStyle name="Normal 4" xfId="52" xr:uid="{00000000-0005-0000-0000-000048000000}"/>
    <cellStyle name="Normal 4 2" xfId="53" xr:uid="{00000000-0005-0000-0000-000049000000}"/>
    <cellStyle name="Normal 5" xfId="54" xr:uid="{00000000-0005-0000-0000-00004A000000}"/>
    <cellStyle name="Normal 5 2" xfId="66" xr:uid="{00000000-0005-0000-0000-00004B000000}"/>
    <cellStyle name="Normal 5 2 2" xfId="87" xr:uid="{00000000-0005-0000-0000-00004C000000}"/>
    <cellStyle name="Normal 5 3" xfId="80" xr:uid="{00000000-0005-0000-0000-00004D000000}"/>
    <cellStyle name="Normal 5 3 2" xfId="88" xr:uid="{00000000-0005-0000-0000-00004E000000}"/>
    <cellStyle name="Normal 5 4" xfId="89" xr:uid="{00000000-0005-0000-0000-00004F000000}"/>
    <cellStyle name="Normal 5 5" xfId="67" xr:uid="{00000000-0005-0000-0000-000050000000}"/>
    <cellStyle name="Normal 6" xfId="1" xr:uid="{00000000-0005-0000-0000-000051000000}"/>
    <cellStyle name="Normal 7" xfId="55" xr:uid="{00000000-0005-0000-0000-000052000000}"/>
    <cellStyle name="Normal 7 2" xfId="59" xr:uid="{00000000-0005-0000-0000-000053000000}"/>
    <cellStyle name="Normal 7 3" xfId="60" xr:uid="{00000000-0005-0000-0000-000054000000}"/>
    <cellStyle name="Normal 7 3 2" xfId="61" xr:uid="{00000000-0005-0000-0000-000055000000}"/>
    <cellStyle name="Normal 7 4" xfId="90" xr:uid="{00000000-0005-0000-0000-000056000000}"/>
    <cellStyle name="Normal 8" xfId="73" xr:uid="{00000000-0005-0000-0000-000057000000}"/>
    <cellStyle name="Normal 8 2" xfId="91" xr:uid="{00000000-0005-0000-0000-000058000000}"/>
    <cellStyle name="Normal 9" xfId="99" xr:uid="{00000000-0005-0000-0000-000059000000}"/>
    <cellStyle name="Note" xfId="17" builtinId="10" customBuiltin="1"/>
    <cellStyle name="Note 2" xfId="58" xr:uid="{00000000-0005-0000-0000-00005B000000}"/>
    <cellStyle name="Note 2 2" xfId="92" xr:uid="{00000000-0005-0000-0000-00005C000000}"/>
    <cellStyle name="Note 3" xfId="71" xr:uid="{00000000-0005-0000-0000-00005D000000}"/>
    <cellStyle name="Note 3 2" xfId="93" xr:uid="{00000000-0005-0000-0000-00005E000000}"/>
    <cellStyle name="Note 4" xfId="94" xr:uid="{00000000-0005-0000-0000-00005F000000}"/>
    <cellStyle name="Note 5" xfId="100" xr:uid="{00000000-0005-0000-0000-000060000000}"/>
    <cellStyle name="Note 6" xfId="103" xr:uid="{00000000-0005-0000-0000-000061000000}"/>
    <cellStyle name="Output" xfId="12" builtinId="21" customBuiltin="1"/>
    <cellStyle name="Percent 2" xfId="78" xr:uid="{00000000-0005-0000-0000-000063000000}"/>
    <cellStyle name="Percent 3" xfId="95" xr:uid="{00000000-0005-0000-0000-000064000000}"/>
    <cellStyle name="Title" xfId="3" builtinId="15" customBuiltin="1"/>
    <cellStyle name="Title 2" xfId="101" xr:uid="{00000000-0005-0000-0000-000066000000}"/>
    <cellStyle name="Total" xfId="19" builtinId="25" customBuiltin="1"/>
    <cellStyle name="Warning Text" xfId="1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2.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USA NOx Emissions</a:t>
            </a:r>
          </a:p>
        </c:rich>
      </c:tx>
      <c:layout>
        <c:manualLayout>
          <c:xMode val="edge"/>
          <c:yMode val="edge"/>
          <c:x val="0.30929860690490601"/>
          <c:y val="0"/>
        </c:manualLayout>
      </c:layout>
      <c:overlay val="0"/>
    </c:title>
    <c:autoTitleDeleted val="0"/>
    <c:plotArea>
      <c:layout>
        <c:manualLayout>
          <c:layoutTarget val="inner"/>
          <c:xMode val="edge"/>
          <c:yMode val="edge"/>
          <c:x val="0.16294568948112301"/>
          <c:y val="0.14981261835941401"/>
          <c:w val="0.74094447809408404"/>
          <c:h val="0.73284195488222204"/>
        </c:manualLayout>
      </c:layout>
      <c:scatterChart>
        <c:scatterStyle val="lineMarker"/>
        <c:varyColors val="0"/>
        <c:ser>
          <c:idx val="0"/>
          <c:order val="0"/>
          <c:tx>
            <c:strRef>
              <c:f>'NOX-Org_and_adj'!$A$17</c:f>
              <c:strCache>
                <c:ptCount val="1"/>
                <c:pt idx="0">
                  <c:v>HIGHWAY VEHICLES</c:v>
                </c:pt>
              </c:strCache>
            </c:strRef>
          </c:tx>
          <c:marker>
            <c:symbol val="none"/>
          </c:marker>
          <c:xVal>
            <c:numRef>
              <c:f>'NOX-Org_and_adj'!$B$6:$AL$6</c:f>
              <c:numCache>
                <c:formatCode>General</c:formatCode>
                <c:ptCount val="37"/>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numCache>
            </c:numRef>
          </c:xVal>
          <c:yVal>
            <c:numRef>
              <c:f>'NOX-Org_and_adj'!$B$17:$AL$17</c:f>
              <c:numCache>
                <c:formatCode>#,##0</c:formatCode>
                <c:ptCount val="37"/>
                <c:pt idx="0">
                  <c:v>12624</c:v>
                </c:pt>
                <c:pt idx="1">
                  <c:v>12061</c:v>
                </c:pt>
                <c:pt idx="2">
                  <c:v>11493</c:v>
                </c:pt>
                <c:pt idx="3">
                  <c:v>10932</c:v>
                </c:pt>
                <c:pt idx="4">
                  <c:v>9592</c:v>
                </c:pt>
                <c:pt idx="5">
                  <c:v>9449</c:v>
                </c:pt>
                <c:pt idx="6">
                  <c:v>9306</c:v>
                </c:pt>
                <c:pt idx="7">
                  <c:v>9162</c:v>
                </c:pt>
                <c:pt idx="8">
                  <c:v>9019</c:v>
                </c:pt>
                <c:pt idx="9">
                  <c:v>8876</c:v>
                </c:pt>
                <c:pt idx="10">
                  <c:v>8732.7439600000016</c:v>
                </c:pt>
                <c:pt idx="11">
                  <c:v>8791.7872799999986</c:v>
                </c:pt>
                <c:pt idx="12">
                  <c:v>8619.2681699999994</c:v>
                </c:pt>
                <c:pt idx="13">
                  <c:v>8371.3374299999996</c:v>
                </c:pt>
                <c:pt idx="14">
                  <c:v>8393.5218599999989</c:v>
                </c:pt>
                <c:pt idx="15">
                  <c:v>7774.1959100000004</c:v>
                </c:pt>
                <c:pt idx="16">
                  <c:v>12805.317056</c:v>
                </c:pt>
                <c:pt idx="17">
                  <c:v>12314.087898</c:v>
                </c:pt>
                <c:pt idx="18">
                  <c:v>11365.280153</c:v>
                </c:pt>
                <c:pt idx="19">
                  <c:v>10414.990852000001</c:v>
                </c:pt>
                <c:pt idx="20">
                  <c:v>9775.4400277999994</c:v>
                </c:pt>
                <c:pt idx="21">
                  <c:v>8689.8897840000009</c:v>
                </c:pt>
                <c:pt idx="22">
                  <c:v>8083.5541649999996</c:v>
                </c:pt>
                <c:pt idx="23">
                  <c:v>7293.9996867999998</c:v>
                </c:pt>
                <c:pt idx="24">
                  <c:v>7232.3828356000004</c:v>
                </c:pt>
                <c:pt idx="25">
                  <c:v>6460.6320808999999</c:v>
                </c:pt>
                <c:pt idx="26">
                  <c:v>5936.6976941000003</c:v>
                </c:pt>
                <c:pt idx="27">
                  <c:v>5435.3332948999996</c:v>
                </c:pt>
                <c:pt idx="28">
                  <c:v>4858.1132214999998</c:v>
                </c:pt>
                <c:pt idx="29">
                  <c:v>4269.8238265999998</c:v>
                </c:pt>
                <c:pt idx="30">
                  <c:v>3579.2344760000001</c:v>
                </c:pt>
                <c:pt idx="31">
                  <c:v>3239.8421699</c:v>
                </c:pt>
                <c:pt idx="32">
                  <c:v>2883.1191779000001</c:v>
                </c:pt>
                <c:pt idx="33">
                  <c:v>2820.5925926999998</c:v>
                </c:pt>
                <c:pt idx="34">
                  <c:v>2344.9975617999999</c:v>
                </c:pt>
                <c:pt idx="35">
                  <c:v>2279.8636182</c:v>
                </c:pt>
                <c:pt idx="36">
                  <c:v>1972.6975064000001</c:v>
                </c:pt>
              </c:numCache>
            </c:numRef>
          </c:yVal>
          <c:smooth val="0"/>
          <c:extLst>
            <c:ext xmlns:c16="http://schemas.microsoft.com/office/drawing/2014/chart" uri="{C3380CC4-5D6E-409C-BE32-E72D297353CC}">
              <c16:uniqueId val="{00000004-F3E3-874F-9913-0ABF17868F87}"/>
            </c:ext>
          </c:extLst>
        </c:ser>
        <c:ser>
          <c:idx val="1"/>
          <c:order val="1"/>
          <c:tx>
            <c:strRef>
              <c:f>'NOX-Org_and_adj'!$A$18</c:f>
              <c:strCache>
                <c:ptCount val="1"/>
                <c:pt idx="0">
                  <c:v>OFF-HIGHWAY</c:v>
                </c:pt>
              </c:strCache>
            </c:strRef>
          </c:tx>
          <c:marker>
            <c:symbol val="none"/>
          </c:marker>
          <c:xVal>
            <c:numRef>
              <c:f>'NOX-Org_and_adj'!$B$6:$AL$6</c:f>
              <c:numCache>
                <c:formatCode>General</c:formatCode>
                <c:ptCount val="37"/>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numCache>
            </c:numRef>
          </c:xVal>
          <c:yVal>
            <c:numRef>
              <c:f>'NOX-Org_and_adj'!$B$18:$AL$18</c:f>
              <c:numCache>
                <c:formatCode>#,##0</c:formatCode>
                <c:ptCount val="37"/>
                <c:pt idx="0">
                  <c:v>2652</c:v>
                </c:pt>
                <c:pt idx="1">
                  <c:v>2968</c:v>
                </c:pt>
                <c:pt idx="2">
                  <c:v>3353</c:v>
                </c:pt>
                <c:pt idx="3">
                  <c:v>3576</c:v>
                </c:pt>
                <c:pt idx="4">
                  <c:v>3781</c:v>
                </c:pt>
                <c:pt idx="5">
                  <c:v>3849</c:v>
                </c:pt>
                <c:pt idx="6">
                  <c:v>3915</c:v>
                </c:pt>
                <c:pt idx="7">
                  <c:v>3981</c:v>
                </c:pt>
                <c:pt idx="8">
                  <c:v>4047</c:v>
                </c:pt>
                <c:pt idx="9">
                  <c:v>4113</c:v>
                </c:pt>
                <c:pt idx="10">
                  <c:v>4179.20856</c:v>
                </c:pt>
                <c:pt idx="11">
                  <c:v>4178.1268799999998</c:v>
                </c:pt>
                <c:pt idx="12">
                  <c:v>4156.3456699999997</c:v>
                </c:pt>
                <c:pt idx="13">
                  <c:v>4084.4155989999999</c:v>
                </c:pt>
                <c:pt idx="14">
                  <c:v>4166.9662539999999</c:v>
                </c:pt>
                <c:pt idx="15">
                  <c:v>4156.0193380000001</c:v>
                </c:pt>
                <c:pt idx="16">
                  <c:v>3559.3517333999998</c:v>
                </c:pt>
                <c:pt idx="17">
                  <c:v>3641.8725653000001</c:v>
                </c:pt>
                <c:pt idx="18">
                  <c:v>3453.3141962</c:v>
                </c:pt>
                <c:pt idx="19">
                  <c:v>3504.5742630999998</c:v>
                </c:pt>
                <c:pt idx="20">
                  <c:v>3398.6093707</c:v>
                </c:pt>
                <c:pt idx="21">
                  <c:v>3286.589285</c:v>
                </c:pt>
                <c:pt idx="22">
                  <c:v>3081.2281932999999</c:v>
                </c:pt>
                <c:pt idx="23">
                  <c:v>2810.2007434000002</c:v>
                </c:pt>
                <c:pt idx="24">
                  <c:v>2727.5765704999999</c:v>
                </c:pt>
                <c:pt idx="25">
                  <c:v>2642.0198314999998</c:v>
                </c:pt>
                <c:pt idx="26">
                  <c:v>2501.9360359000002</c:v>
                </c:pt>
                <c:pt idx="27">
                  <c:v>2428.3325946999998</c:v>
                </c:pt>
                <c:pt idx="28">
                  <c:v>2374.2764041</c:v>
                </c:pt>
                <c:pt idx="29">
                  <c:v>2326.2312301000002</c:v>
                </c:pt>
                <c:pt idx="30">
                  <c:v>2151.4034796000001</c:v>
                </c:pt>
                <c:pt idx="31">
                  <c:v>2103.9895544000001</c:v>
                </c:pt>
                <c:pt idx="32">
                  <c:v>2061.3169825</c:v>
                </c:pt>
                <c:pt idx="33">
                  <c:v>1943.0572810000001</c:v>
                </c:pt>
                <c:pt idx="34">
                  <c:v>1643.4631277999999</c:v>
                </c:pt>
                <c:pt idx="35">
                  <c:v>1629.2356265999999</c:v>
                </c:pt>
                <c:pt idx="36">
                  <c:v>1585.5157629</c:v>
                </c:pt>
              </c:numCache>
            </c:numRef>
          </c:yVal>
          <c:smooth val="0"/>
          <c:extLst>
            <c:ext xmlns:c16="http://schemas.microsoft.com/office/drawing/2014/chart" uri="{C3380CC4-5D6E-409C-BE32-E72D297353CC}">
              <c16:uniqueId val="{00000006-F3E3-874F-9913-0ABF17868F87}"/>
            </c:ext>
          </c:extLst>
        </c:ser>
        <c:ser>
          <c:idx val="2"/>
          <c:order val="2"/>
          <c:tx>
            <c:strRef>
              <c:f>'NOX-Org_and_adj'!$A$46</c:f>
              <c:strCache>
                <c:ptCount val="1"/>
                <c:pt idx="0">
                  <c:v>Adj Highway</c:v>
                </c:pt>
              </c:strCache>
            </c:strRef>
          </c:tx>
          <c:marker>
            <c:symbol val="none"/>
          </c:marker>
          <c:xVal>
            <c:numRef>
              <c:f>'NOX-Org_and_adj'!$B$6:$AL$6</c:f>
              <c:numCache>
                <c:formatCode>General</c:formatCode>
                <c:ptCount val="37"/>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numCache>
            </c:numRef>
          </c:xVal>
          <c:yVal>
            <c:numRef>
              <c:f>'NOX-Org_and_adj'!$B$46:$AL$46</c:f>
              <c:numCache>
                <c:formatCode>#,##0</c:formatCode>
                <c:ptCount val="37"/>
                <c:pt idx="0">
                  <c:v>12624</c:v>
                </c:pt>
                <c:pt idx="1">
                  <c:v>12061</c:v>
                </c:pt>
                <c:pt idx="2">
                  <c:v>11493</c:v>
                </c:pt>
                <c:pt idx="3">
                  <c:v>10932</c:v>
                </c:pt>
                <c:pt idx="4">
                  <c:v>9592</c:v>
                </c:pt>
                <c:pt idx="5">
                  <c:v>9449</c:v>
                </c:pt>
                <c:pt idx="6">
                  <c:v>9306</c:v>
                </c:pt>
                <c:pt idx="7">
                  <c:v>9162</c:v>
                </c:pt>
                <c:pt idx="8">
                  <c:v>9019</c:v>
                </c:pt>
                <c:pt idx="9">
                  <c:v>8876</c:v>
                </c:pt>
                <c:pt idx="10">
                  <c:v>8732.7439600000016</c:v>
                </c:pt>
                <c:pt idx="11">
                  <c:v>8791.7872799999986</c:v>
                </c:pt>
                <c:pt idx="12">
                  <c:v>8881.5467400032067</c:v>
                </c:pt>
                <c:pt idx="13">
                  <c:v>8895.894570006416</c:v>
                </c:pt>
                <c:pt idx="14">
                  <c:v>9180.3575700096226</c:v>
                </c:pt>
                <c:pt idx="15">
                  <c:v>8986.9506000128349</c:v>
                </c:pt>
                <c:pt idx="16">
                  <c:v>9023.1362650160736</c:v>
                </c:pt>
                <c:pt idx="17">
                  <c:v>8648.177969960685</c:v>
                </c:pt>
                <c:pt idx="18">
                  <c:v>9197.6244562242537</c:v>
                </c:pt>
                <c:pt idx="19">
                  <c:v>8404.7343783698216</c:v>
                </c:pt>
                <c:pt idx="20">
                  <c:v>7922.5827773154297</c:v>
                </c:pt>
                <c:pt idx="21">
                  <c:v>6994.4317566610425</c:v>
                </c:pt>
                <c:pt idx="22">
                  <c:v>6545.4953608066517</c:v>
                </c:pt>
                <c:pt idx="23">
                  <c:v>5913.3401057522624</c:v>
                </c:pt>
                <c:pt idx="24">
                  <c:v>5846.7517082611612</c:v>
                </c:pt>
                <c:pt idx="25">
                  <c:v>5222.8584291079242</c:v>
                </c:pt>
                <c:pt idx="26">
                  <c:v>4799.3031029212225</c:v>
                </c:pt>
                <c:pt idx="27">
                  <c:v>4393.993646257104</c:v>
                </c:pt>
                <c:pt idx="28">
                  <c:v>3927.3614827076335</c:v>
                </c:pt>
                <c:pt idx="29">
                  <c:v>3451.7807366701281</c:v>
                </c:pt>
                <c:pt idx="30">
                  <c:v>2893.4993849899183</c:v>
                </c:pt>
                <c:pt idx="31">
                  <c:v>2619.1302606546678</c:v>
                </c:pt>
                <c:pt idx="32">
                  <c:v>2330.7507859695443</c:v>
                </c:pt>
                <c:pt idx="33">
                  <c:v>2280.2034868096662</c:v>
                </c:pt>
                <c:pt idx="34">
                  <c:v>1895.7263203538605</c:v>
                </c:pt>
                <c:pt idx="35">
                  <c:v>1843.0711989829945</c:v>
                </c:pt>
                <c:pt idx="36">
                  <c:v>1594.7541464001997</c:v>
                </c:pt>
              </c:numCache>
            </c:numRef>
          </c:yVal>
          <c:smooth val="0"/>
          <c:extLst>
            <c:ext xmlns:c16="http://schemas.microsoft.com/office/drawing/2014/chart" uri="{C3380CC4-5D6E-409C-BE32-E72D297353CC}">
              <c16:uniqueId val="{00000000-2E68-684E-9003-14372402AAB7}"/>
            </c:ext>
          </c:extLst>
        </c:ser>
        <c:dLbls>
          <c:showLegendKey val="0"/>
          <c:showVal val="0"/>
          <c:showCatName val="0"/>
          <c:showSerName val="0"/>
          <c:showPercent val="0"/>
          <c:showBubbleSize val="0"/>
        </c:dLbls>
        <c:axId val="1814743384"/>
        <c:axId val="1814745928"/>
      </c:scatterChart>
      <c:valAx>
        <c:axId val="1814743384"/>
        <c:scaling>
          <c:orientation val="minMax"/>
          <c:min val="1970"/>
        </c:scaling>
        <c:delete val="0"/>
        <c:axPos val="b"/>
        <c:numFmt formatCode="General" sourceLinked="1"/>
        <c:majorTickMark val="out"/>
        <c:minorTickMark val="none"/>
        <c:tickLblPos val="nextTo"/>
        <c:crossAx val="1814745928"/>
        <c:crosses val="autoZero"/>
        <c:crossBetween val="midCat"/>
      </c:valAx>
      <c:valAx>
        <c:axId val="1814745928"/>
        <c:scaling>
          <c:orientation val="minMax"/>
        </c:scaling>
        <c:delete val="0"/>
        <c:axPos val="l"/>
        <c:majorGridlines/>
        <c:title>
          <c:tx>
            <c:rich>
              <a:bodyPr rot="-5400000" vert="horz"/>
              <a:lstStyle/>
              <a:p>
                <a:pPr>
                  <a:defRPr/>
                </a:pPr>
                <a:r>
                  <a:rPr lang="en-US"/>
                  <a:t>NOx Emissions (000 Tons)</a:t>
                </a:r>
              </a:p>
            </c:rich>
          </c:tx>
          <c:overlay val="0"/>
        </c:title>
        <c:numFmt formatCode="#,##0" sourceLinked="1"/>
        <c:majorTickMark val="out"/>
        <c:minorTickMark val="none"/>
        <c:tickLblPos val="nextTo"/>
        <c:crossAx val="1814743384"/>
        <c:crosses val="autoZero"/>
        <c:crossBetween val="midCat"/>
      </c:valAx>
      <c:spPr>
        <a:ln>
          <a:solidFill>
            <a:schemeClr val="tx1"/>
          </a:solidFill>
        </a:ln>
      </c:spPr>
    </c:plotArea>
    <c:legend>
      <c:legendPos val="r"/>
      <c:layout>
        <c:manualLayout>
          <c:xMode val="edge"/>
          <c:yMode val="edge"/>
          <c:x val="0.66135542432196004"/>
          <c:y val="3.8042067658209403E-2"/>
          <c:w val="0.27791543292155774"/>
          <c:h val="0.4512064419899694"/>
        </c:manualLayout>
      </c:layout>
      <c:overlay val="0"/>
      <c:spPr>
        <a:solidFill>
          <a:schemeClr val="bg1"/>
        </a:solidFill>
        <a:ln>
          <a:solidFill>
            <a:schemeClr val="tx1"/>
          </a:solidFill>
        </a:ln>
      </c:spPr>
      <c:txPr>
        <a:bodyPr/>
        <a:lstStyle/>
        <a:p>
          <a:pPr>
            <a:defRPr sz="1000"/>
          </a:pPr>
          <a:endParaRPr lang="en-US"/>
        </a:p>
      </c:txPr>
    </c:legend>
    <c:plotVisOnly val="1"/>
    <c:dispBlanksAs val="gap"/>
    <c:showDLblsOverMax val="0"/>
  </c:chart>
  <c:spPr>
    <a:ln>
      <a:noFill/>
    </a:ln>
  </c:spPr>
  <c:txPr>
    <a:bodyPr/>
    <a:lstStyle/>
    <a:p>
      <a:pPr>
        <a:defRPr sz="1200">
          <a:latin typeface="Times"/>
          <a:cs typeface="Times"/>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USA NOx Emissions</a:t>
            </a:r>
          </a:p>
        </c:rich>
      </c:tx>
      <c:layout>
        <c:manualLayout>
          <c:xMode val="edge"/>
          <c:yMode val="edge"/>
          <c:x val="0.30929860690490601"/>
          <c:y val="0"/>
        </c:manualLayout>
      </c:layout>
      <c:overlay val="0"/>
    </c:title>
    <c:autoTitleDeleted val="0"/>
    <c:plotArea>
      <c:layout>
        <c:manualLayout>
          <c:layoutTarget val="inner"/>
          <c:xMode val="edge"/>
          <c:yMode val="edge"/>
          <c:x val="0.16294568948112301"/>
          <c:y val="0.14981261835941401"/>
          <c:w val="0.74094447809408404"/>
          <c:h val="0.73284195488222204"/>
        </c:manualLayout>
      </c:layout>
      <c:scatterChart>
        <c:scatterStyle val="lineMarker"/>
        <c:varyColors val="0"/>
        <c:ser>
          <c:idx val="0"/>
          <c:order val="0"/>
          <c:tx>
            <c:strRef>
              <c:f>NOX!$A$17</c:f>
              <c:strCache>
                <c:ptCount val="1"/>
                <c:pt idx="0">
                  <c:v>HIGHWAY VEHICLES</c:v>
                </c:pt>
              </c:strCache>
            </c:strRef>
          </c:tx>
          <c:marker>
            <c:symbol val="none"/>
          </c:marker>
          <c:xVal>
            <c:numRef>
              <c:f>NOX!$B$6:$AM$6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NOX!$B$17:$AM$17</c:f>
              <c:numCache>
                <c:formatCode>#,##0.000</c:formatCode>
                <c:ptCount val="38"/>
                <c:pt idx="0">
                  <c:v>12624</c:v>
                </c:pt>
                <c:pt idx="1">
                  <c:v>12061</c:v>
                </c:pt>
                <c:pt idx="2">
                  <c:v>11493</c:v>
                </c:pt>
                <c:pt idx="3">
                  <c:v>10932</c:v>
                </c:pt>
                <c:pt idx="4">
                  <c:v>9592</c:v>
                </c:pt>
                <c:pt idx="5">
                  <c:v>9449</c:v>
                </c:pt>
                <c:pt idx="6">
                  <c:v>9306</c:v>
                </c:pt>
                <c:pt idx="7">
                  <c:v>9162</c:v>
                </c:pt>
                <c:pt idx="8">
                  <c:v>9019</c:v>
                </c:pt>
                <c:pt idx="9">
                  <c:v>8876</c:v>
                </c:pt>
                <c:pt idx="10">
                  <c:v>8732.7439600000016</c:v>
                </c:pt>
                <c:pt idx="11">
                  <c:v>8791.7872799999986</c:v>
                </c:pt>
                <c:pt idx="12">
                  <c:v>8619.2681699999994</c:v>
                </c:pt>
                <c:pt idx="13">
                  <c:v>8371.3374299999996</c:v>
                </c:pt>
                <c:pt idx="14">
                  <c:v>8393.5218599999989</c:v>
                </c:pt>
                <c:pt idx="15">
                  <c:v>7774.1959100000004</c:v>
                </c:pt>
                <c:pt idx="16">
                  <c:v>7466.7967426057703</c:v>
                </c:pt>
                <c:pt idx="17">
                  <c:v>7419.6077479939704</c:v>
                </c:pt>
                <c:pt idx="18">
                  <c:v>7041.8352921587302</c:v>
                </c:pt>
                <c:pt idx="19">
                  <c:v>6771.97386127953</c:v>
                </c:pt>
                <c:pt idx="20">
                  <c:v>6478.5861987244098</c:v>
                </c:pt>
                <c:pt idx="21">
                  <c:v>6218.1336072191498</c:v>
                </c:pt>
                <c:pt idx="22">
                  <c:v>5614.7697309590303</c:v>
                </c:pt>
                <c:pt idx="23">
                  <c:v>5025.4275610057502</c:v>
                </c:pt>
                <c:pt idx="24">
                  <c:v>5041.3189848367301</c:v>
                </c:pt>
                <c:pt idx="25">
                  <c:v>4753.3670576935101</c:v>
                </c:pt>
                <c:pt idx="26">
                  <c:v>4285.3813645689097</c:v>
                </c:pt>
                <c:pt idx="27">
                  <c:v>4222.1217490068902</c:v>
                </c:pt>
                <c:pt idx="28">
                  <c:v>3826.13712866894</c:v>
                </c:pt>
                <c:pt idx="29">
                  <c:v>3678.7981578304698</c:v>
                </c:pt>
                <c:pt idx="30">
                  <c:v>3357.6509566110199</c:v>
                </c:pt>
                <c:pt idx="31">
                  <c:v>3099.45279645849</c:v>
                </c:pt>
                <c:pt idx="32">
                  <c:v>2881.5289761426402</c:v>
                </c:pt>
                <c:pt idx="33">
                  <c:v>2820.5925926999998</c:v>
                </c:pt>
                <c:pt idx="34">
                  <c:v>2344.9975617999999</c:v>
                </c:pt>
                <c:pt idx="35">
                  <c:v>2279.8636182</c:v>
                </c:pt>
                <c:pt idx="36">
                  <c:v>1972.6975064000001</c:v>
                </c:pt>
                <c:pt idx="37">
                  <c:v>1665.5313945</c:v>
                </c:pt>
              </c:numCache>
            </c:numRef>
          </c:yVal>
          <c:smooth val="0"/>
          <c:extLst>
            <c:ext xmlns:c16="http://schemas.microsoft.com/office/drawing/2014/chart" uri="{C3380CC4-5D6E-409C-BE32-E72D297353CC}">
              <c16:uniqueId val="{00000000-46BA-7948-AF7C-673CD66CC102}"/>
            </c:ext>
          </c:extLst>
        </c:ser>
        <c:ser>
          <c:idx val="1"/>
          <c:order val="1"/>
          <c:tx>
            <c:strRef>
              <c:f>NOX!$A$18</c:f>
              <c:strCache>
                <c:ptCount val="1"/>
                <c:pt idx="0">
                  <c:v>OFF-HIGHWAY</c:v>
                </c:pt>
              </c:strCache>
            </c:strRef>
          </c:tx>
          <c:marker>
            <c:symbol val="none"/>
          </c:marker>
          <c:xVal>
            <c:numRef>
              <c:f>NOX!$B$6:$AM$6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NOX!$B$18:$AM$18</c:f>
              <c:numCache>
                <c:formatCode>#,##0.000</c:formatCode>
                <c:ptCount val="38"/>
                <c:pt idx="0">
                  <c:v>2652</c:v>
                </c:pt>
                <c:pt idx="1">
                  <c:v>2968</c:v>
                </c:pt>
                <c:pt idx="2">
                  <c:v>3353</c:v>
                </c:pt>
                <c:pt idx="3">
                  <c:v>3576</c:v>
                </c:pt>
                <c:pt idx="4">
                  <c:v>3781</c:v>
                </c:pt>
                <c:pt idx="5">
                  <c:v>3849</c:v>
                </c:pt>
                <c:pt idx="6">
                  <c:v>3915</c:v>
                </c:pt>
                <c:pt idx="7">
                  <c:v>3981</c:v>
                </c:pt>
                <c:pt idx="8">
                  <c:v>4047</c:v>
                </c:pt>
                <c:pt idx="9">
                  <c:v>4113</c:v>
                </c:pt>
                <c:pt idx="10">
                  <c:v>4179.20856</c:v>
                </c:pt>
                <c:pt idx="11">
                  <c:v>4178.1268799999998</c:v>
                </c:pt>
                <c:pt idx="12">
                  <c:v>4156.3456699999997</c:v>
                </c:pt>
                <c:pt idx="13">
                  <c:v>4084.4155989999999</c:v>
                </c:pt>
                <c:pt idx="14">
                  <c:v>4166.9662539999999</c:v>
                </c:pt>
                <c:pt idx="15">
                  <c:v>4156.0193380000001</c:v>
                </c:pt>
                <c:pt idx="16">
                  <c:v>3559.3517333999998</c:v>
                </c:pt>
                <c:pt idx="17">
                  <c:v>3641.8725653000001</c:v>
                </c:pt>
                <c:pt idx="18">
                  <c:v>3453.3141962</c:v>
                </c:pt>
                <c:pt idx="19">
                  <c:v>3504.5742630999998</c:v>
                </c:pt>
                <c:pt idx="20">
                  <c:v>3398.6093707</c:v>
                </c:pt>
                <c:pt idx="21">
                  <c:v>3286.589285</c:v>
                </c:pt>
                <c:pt idx="22">
                  <c:v>3081.2281932999999</c:v>
                </c:pt>
                <c:pt idx="23">
                  <c:v>2810.2007434000002</c:v>
                </c:pt>
                <c:pt idx="24">
                  <c:v>2727.5765704999999</c:v>
                </c:pt>
                <c:pt idx="25">
                  <c:v>2642.0198314999998</c:v>
                </c:pt>
                <c:pt idx="26">
                  <c:v>2501.9360359000002</c:v>
                </c:pt>
                <c:pt idx="27">
                  <c:v>2428.3325946999998</c:v>
                </c:pt>
                <c:pt idx="28">
                  <c:v>2374.2764041</c:v>
                </c:pt>
                <c:pt idx="29">
                  <c:v>2326.2312301000002</c:v>
                </c:pt>
                <c:pt idx="30">
                  <c:v>2151.4034796000001</c:v>
                </c:pt>
                <c:pt idx="31">
                  <c:v>2103.9895544000001</c:v>
                </c:pt>
                <c:pt idx="32">
                  <c:v>2061.3169825</c:v>
                </c:pt>
                <c:pt idx="33">
                  <c:v>1943.0572810000001</c:v>
                </c:pt>
                <c:pt idx="34">
                  <c:v>1643.4631277999999</c:v>
                </c:pt>
                <c:pt idx="35">
                  <c:v>1629.2356265999999</c:v>
                </c:pt>
                <c:pt idx="36">
                  <c:v>1585.5157629</c:v>
                </c:pt>
                <c:pt idx="37">
                  <c:v>1557.3955274</c:v>
                </c:pt>
              </c:numCache>
            </c:numRef>
          </c:yVal>
          <c:smooth val="0"/>
          <c:extLst>
            <c:ext xmlns:c16="http://schemas.microsoft.com/office/drawing/2014/chart" uri="{C3380CC4-5D6E-409C-BE32-E72D297353CC}">
              <c16:uniqueId val="{00000001-46BA-7948-AF7C-673CD66CC102}"/>
            </c:ext>
          </c:extLst>
        </c:ser>
        <c:dLbls>
          <c:showLegendKey val="0"/>
          <c:showVal val="0"/>
          <c:showCatName val="0"/>
          <c:showSerName val="0"/>
          <c:showPercent val="0"/>
          <c:showBubbleSize val="0"/>
        </c:dLbls>
        <c:axId val="1814743384"/>
        <c:axId val="1814745928"/>
      </c:scatterChart>
      <c:valAx>
        <c:axId val="1814743384"/>
        <c:scaling>
          <c:orientation val="minMax"/>
          <c:min val="1970"/>
        </c:scaling>
        <c:delete val="0"/>
        <c:axPos val="b"/>
        <c:numFmt formatCode="General" sourceLinked="1"/>
        <c:majorTickMark val="out"/>
        <c:minorTickMark val="none"/>
        <c:tickLblPos val="nextTo"/>
        <c:crossAx val="1814745928"/>
        <c:crosses val="autoZero"/>
        <c:crossBetween val="midCat"/>
      </c:valAx>
      <c:valAx>
        <c:axId val="1814745928"/>
        <c:scaling>
          <c:orientation val="minMax"/>
        </c:scaling>
        <c:delete val="0"/>
        <c:axPos val="l"/>
        <c:majorGridlines/>
        <c:title>
          <c:tx>
            <c:rich>
              <a:bodyPr rot="-5400000" vert="horz"/>
              <a:lstStyle/>
              <a:p>
                <a:pPr>
                  <a:defRPr/>
                </a:pPr>
                <a:r>
                  <a:rPr lang="en-US"/>
                  <a:t>NOx Emissions (000 Tons)</a:t>
                </a:r>
              </a:p>
            </c:rich>
          </c:tx>
          <c:overlay val="0"/>
        </c:title>
        <c:numFmt formatCode="#,##0.000" sourceLinked="1"/>
        <c:majorTickMark val="out"/>
        <c:minorTickMark val="none"/>
        <c:tickLblPos val="nextTo"/>
        <c:crossAx val="1814743384"/>
        <c:crosses val="autoZero"/>
        <c:crossBetween val="midCat"/>
      </c:valAx>
      <c:spPr>
        <a:ln>
          <a:solidFill>
            <a:schemeClr val="tx1"/>
          </a:solidFill>
        </a:ln>
      </c:spPr>
    </c:plotArea>
    <c:legend>
      <c:legendPos val="r"/>
      <c:layout>
        <c:manualLayout>
          <c:xMode val="edge"/>
          <c:yMode val="edge"/>
          <c:x val="0.51799708073309891"/>
          <c:y val="0.16366055817508199"/>
          <c:w val="0.36613593954460477"/>
          <c:h val="0.18322012824963876"/>
        </c:manualLayout>
      </c:layout>
      <c:overlay val="0"/>
      <c:spPr>
        <a:solidFill>
          <a:schemeClr val="bg1"/>
        </a:solidFill>
        <a:ln>
          <a:solidFill>
            <a:schemeClr val="tx1"/>
          </a:solidFill>
        </a:ln>
      </c:spPr>
      <c:txPr>
        <a:bodyPr/>
        <a:lstStyle/>
        <a:p>
          <a:pPr>
            <a:defRPr sz="1000"/>
          </a:pPr>
          <a:endParaRPr lang="en-US"/>
        </a:p>
      </c:txPr>
    </c:legend>
    <c:plotVisOnly val="1"/>
    <c:dispBlanksAs val="gap"/>
    <c:showDLblsOverMax val="0"/>
  </c:chart>
  <c:spPr>
    <a:ln>
      <a:noFill/>
    </a:ln>
  </c:spPr>
  <c:txPr>
    <a:bodyPr/>
    <a:lstStyle/>
    <a:p>
      <a:pPr>
        <a:defRPr sz="1200">
          <a:latin typeface="Times"/>
          <a:cs typeface="Times"/>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 NOx</a:t>
            </a:r>
            <a:r>
              <a:rPr lang="en-US" baseline="0"/>
              <a:t> Emissions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1714785651793"/>
          <c:y val="8.9942124092495898E-2"/>
          <c:w val="0.83329396325459315"/>
          <c:h val="0.48182488088849973"/>
        </c:manualLayout>
      </c:layout>
      <c:scatterChart>
        <c:scatterStyle val="lineMarker"/>
        <c:varyColors val="0"/>
        <c:ser>
          <c:idx val="0"/>
          <c:order val="0"/>
          <c:tx>
            <c:strRef>
              <c:f>NOX!$A$7</c:f>
              <c:strCache>
                <c:ptCount val="1"/>
                <c:pt idx="0">
                  <c:v>FUEL COMB. ELEC. UTIL.</c:v>
                </c:pt>
              </c:strCache>
            </c:strRef>
          </c:tx>
          <c:spPr>
            <a:ln w="19050" cap="rnd">
              <a:solidFill>
                <a:schemeClr val="accent1"/>
              </a:solidFill>
              <a:round/>
            </a:ln>
            <a:effectLst/>
          </c:spPr>
          <c:marker>
            <c:symbol val="none"/>
          </c:marker>
          <c:xVal>
            <c:numRef>
              <c:f>NOX!$B$6:$AM$6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NOX!$B$7:$AM$7</c:f>
              <c:numCache>
                <c:formatCode>#,##0.000</c:formatCode>
                <c:ptCount val="38"/>
                <c:pt idx="0">
                  <c:v>4900</c:v>
                </c:pt>
                <c:pt idx="1">
                  <c:v>5694</c:v>
                </c:pt>
                <c:pt idx="2">
                  <c:v>7024</c:v>
                </c:pt>
                <c:pt idx="3">
                  <c:v>6127</c:v>
                </c:pt>
                <c:pt idx="4">
                  <c:v>6663</c:v>
                </c:pt>
                <c:pt idx="5">
                  <c:v>6519</c:v>
                </c:pt>
                <c:pt idx="6">
                  <c:v>6504</c:v>
                </c:pt>
                <c:pt idx="7">
                  <c:v>6651</c:v>
                </c:pt>
                <c:pt idx="8">
                  <c:v>6565</c:v>
                </c:pt>
                <c:pt idx="9">
                  <c:v>6384</c:v>
                </c:pt>
                <c:pt idx="10">
                  <c:v>6164.2186600000005</c:v>
                </c:pt>
                <c:pt idx="11">
                  <c:v>6276.4222699999991</c:v>
                </c:pt>
                <c:pt idx="12">
                  <c:v>6232.1956900000005</c:v>
                </c:pt>
                <c:pt idx="13">
                  <c:v>5721.1754069999997</c:v>
                </c:pt>
                <c:pt idx="14">
                  <c:v>5330.201145</c:v>
                </c:pt>
                <c:pt idx="15">
                  <c:v>4917.2186760000004</c:v>
                </c:pt>
                <c:pt idx="16">
                  <c:v>4710.9786530000001</c:v>
                </c:pt>
                <c:pt idx="17">
                  <c:v>4403.8774667999996</c:v>
                </c:pt>
                <c:pt idx="18">
                  <c:v>3929.3396929</c:v>
                </c:pt>
                <c:pt idx="19">
                  <c:v>3792.4535304000001</c:v>
                </c:pt>
                <c:pt idx="20">
                  <c:v>3585.1725366999999</c:v>
                </c:pt>
                <c:pt idx="21">
                  <c:v>3385.6113529999998</c:v>
                </c:pt>
                <c:pt idx="22">
                  <c:v>3106.8358152999999</c:v>
                </c:pt>
                <c:pt idx="23">
                  <c:v>2084.0766785000001</c:v>
                </c:pt>
                <c:pt idx="24">
                  <c:v>2149.0355694</c:v>
                </c:pt>
                <c:pt idx="25">
                  <c:v>2095.2332660000002</c:v>
                </c:pt>
                <c:pt idx="26">
                  <c:v>1843.3972441999999</c:v>
                </c:pt>
                <c:pt idx="27">
                  <c:v>1812.8762127</c:v>
                </c:pt>
                <c:pt idx="28">
                  <c:v>1781.6498058</c:v>
                </c:pt>
                <c:pt idx="29">
                  <c:v>1474.0845919000001</c:v>
                </c:pt>
                <c:pt idx="30">
                  <c:v>1302.8175345</c:v>
                </c:pt>
                <c:pt idx="31">
                  <c:v>1155.5705003999999</c:v>
                </c:pt>
                <c:pt idx="32">
                  <c:v>1129.68209</c:v>
                </c:pt>
                <c:pt idx="33">
                  <c:v>989.34437808999996</c:v>
                </c:pt>
                <c:pt idx="34">
                  <c:v>840.15321796000001</c:v>
                </c:pt>
                <c:pt idx="35">
                  <c:v>889.59053389999997</c:v>
                </c:pt>
                <c:pt idx="36">
                  <c:v>861.01160671000002</c:v>
                </c:pt>
                <c:pt idx="37">
                  <c:v>772.79197911000006</c:v>
                </c:pt>
              </c:numCache>
            </c:numRef>
          </c:yVal>
          <c:smooth val="0"/>
          <c:extLst>
            <c:ext xmlns:c16="http://schemas.microsoft.com/office/drawing/2014/chart" uri="{C3380CC4-5D6E-409C-BE32-E72D297353CC}">
              <c16:uniqueId val="{00000000-3E3F-3D4D-A4A0-33E69A341B57}"/>
            </c:ext>
          </c:extLst>
        </c:ser>
        <c:ser>
          <c:idx val="1"/>
          <c:order val="1"/>
          <c:tx>
            <c:strRef>
              <c:f>NOX!$A$8</c:f>
              <c:strCache>
                <c:ptCount val="1"/>
                <c:pt idx="0">
                  <c:v>FUEL COMB. INDUSTRIAL</c:v>
                </c:pt>
              </c:strCache>
            </c:strRef>
          </c:tx>
          <c:spPr>
            <a:ln w="19050" cap="rnd">
              <a:solidFill>
                <a:schemeClr val="accent2"/>
              </a:solidFill>
              <a:round/>
            </a:ln>
            <a:effectLst/>
          </c:spPr>
          <c:marker>
            <c:symbol val="none"/>
          </c:marker>
          <c:xVal>
            <c:numRef>
              <c:f>NOX!$B$6:$AM$6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NOX!$B$8:$AM$8</c:f>
              <c:numCache>
                <c:formatCode>#,##0.000</c:formatCode>
                <c:ptCount val="38"/>
                <c:pt idx="0">
                  <c:v>4325</c:v>
                </c:pt>
                <c:pt idx="1">
                  <c:v>4007</c:v>
                </c:pt>
                <c:pt idx="2">
                  <c:v>3555</c:v>
                </c:pt>
                <c:pt idx="3">
                  <c:v>3209</c:v>
                </c:pt>
                <c:pt idx="4">
                  <c:v>3035</c:v>
                </c:pt>
                <c:pt idx="5">
                  <c:v>2979</c:v>
                </c:pt>
                <c:pt idx="6">
                  <c:v>3071</c:v>
                </c:pt>
                <c:pt idx="7">
                  <c:v>3151</c:v>
                </c:pt>
                <c:pt idx="8">
                  <c:v>3147</c:v>
                </c:pt>
                <c:pt idx="9">
                  <c:v>3144</c:v>
                </c:pt>
                <c:pt idx="10">
                  <c:v>3151.4075800000001</c:v>
                </c:pt>
                <c:pt idx="11">
                  <c:v>3100.6291200000001</c:v>
                </c:pt>
                <c:pt idx="12">
                  <c:v>3049.7537699999998</c:v>
                </c:pt>
                <c:pt idx="13">
                  <c:v>2708.91635</c:v>
                </c:pt>
                <c:pt idx="14">
                  <c:v>2723.1669440000001</c:v>
                </c:pt>
                <c:pt idx="15">
                  <c:v>2757.201896</c:v>
                </c:pt>
                <c:pt idx="16">
                  <c:v>2046.2985242</c:v>
                </c:pt>
                <c:pt idx="17">
                  <c:v>2046.4127512</c:v>
                </c:pt>
                <c:pt idx="18">
                  <c:v>1798.3276805999999</c:v>
                </c:pt>
                <c:pt idx="19">
                  <c:v>1797.824437</c:v>
                </c:pt>
                <c:pt idx="20">
                  <c:v>1379.0426485999999</c:v>
                </c:pt>
                <c:pt idx="21">
                  <c:v>1447.2228445000001</c:v>
                </c:pt>
                <c:pt idx="22">
                  <c:v>1437.2850714000001</c:v>
                </c:pt>
                <c:pt idx="23">
                  <c:v>1366.5766645000001</c:v>
                </c:pt>
                <c:pt idx="24">
                  <c:v>1242.9996269999999</c:v>
                </c:pt>
                <c:pt idx="25">
                  <c:v>1259.0975269999999</c:v>
                </c:pt>
                <c:pt idx="26">
                  <c:v>1248.8599544000001</c:v>
                </c:pt>
                <c:pt idx="27">
                  <c:v>1185.7695450000001</c:v>
                </c:pt>
                <c:pt idx="28">
                  <c:v>1120.4566649000001</c:v>
                </c:pt>
                <c:pt idx="29">
                  <c:v>1067.5558272999999</c:v>
                </c:pt>
                <c:pt idx="30">
                  <c:v>1104.5850946</c:v>
                </c:pt>
                <c:pt idx="31">
                  <c:v>1025.9211915999999</c:v>
                </c:pt>
                <c:pt idx="32">
                  <c:v>1058.7280983000001</c:v>
                </c:pt>
                <c:pt idx="33">
                  <c:v>1032.1186760000001</c:v>
                </c:pt>
                <c:pt idx="34">
                  <c:v>983.29187489000003</c:v>
                </c:pt>
                <c:pt idx="35">
                  <c:v>949.37815503000002</c:v>
                </c:pt>
                <c:pt idx="36">
                  <c:v>949.61892982999996</c:v>
                </c:pt>
                <c:pt idx="37">
                  <c:v>950.24815034000005</c:v>
                </c:pt>
              </c:numCache>
            </c:numRef>
          </c:yVal>
          <c:smooth val="0"/>
          <c:extLst>
            <c:ext xmlns:c16="http://schemas.microsoft.com/office/drawing/2014/chart" uri="{C3380CC4-5D6E-409C-BE32-E72D297353CC}">
              <c16:uniqueId val="{00000001-3E3F-3D4D-A4A0-33E69A341B57}"/>
            </c:ext>
          </c:extLst>
        </c:ser>
        <c:ser>
          <c:idx val="2"/>
          <c:order val="2"/>
          <c:tx>
            <c:strRef>
              <c:f>NOX!$A$9</c:f>
              <c:strCache>
                <c:ptCount val="1"/>
                <c:pt idx="0">
                  <c:v>FUEL COMB. OTHER</c:v>
                </c:pt>
              </c:strCache>
            </c:strRef>
          </c:tx>
          <c:spPr>
            <a:ln w="19050" cap="rnd">
              <a:solidFill>
                <a:schemeClr val="accent3"/>
              </a:solidFill>
              <a:round/>
            </a:ln>
            <a:effectLst/>
          </c:spPr>
          <c:marker>
            <c:symbol val="none"/>
          </c:marker>
          <c:xVal>
            <c:numRef>
              <c:f>NOX!$B$6:$AM$6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NOX!$B$9:$AM$9</c:f>
              <c:numCache>
                <c:formatCode>#,##0.000</c:formatCode>
                <c:ptCount val="38"/>
                <c:pt idx="0">
                  <c:v>836</c:v>
                </c:pt>
                <c:pt idx="1">
                  <c:v>785</c:v>
                </c:pt>
                <c:pt idx="2">
                  <c:v>741</c:v>
                </c:pt>
                <c:pt idx="3">
                  <c:v>712</c:v>
                </c:pt>
                <c:pt idx="4">
                  <c:v>1196</c:v>
                </c:pt>
                <c:pt idx="5">
                  <c:v>1281</c:v>
                </c:pt>
                <c:pt idx="6">
                  <c:v>1353</c:v>
                </c:pt>
                <c:pt idx="7">
                  <c:v>1308</c:v>
                </c:pt>
                <c:pt idx="8">
                  <c:v>1303</c:v>
                </c:pt>
                <c:pt idx="9">
                  <c:v>1298</c:v>
                </c:pt>
                <c:pt idx="10">
                  <c:v>1196.9553500000002</c:v>
                </c:pt>
                <c:pt idx="11">
                  <c:v>1177.0580299999999</c:v>
                </c:pt>
                <c:pt idx="12">
                  <c:v>1100.92275</c:v>
                </c:pt>
                <c:pt idx="13">
                  <c:v>767.93349799999999</c:v>
                </c:pt>
                <c:pt idx="14">
                  <c:v>765.56884000000002</c:v>
                </c:pt>
                <c:pt idx="15">
                  <c:v>779.19232399999999</c:v>
                </c:pt>
                <c:pt idx="16">
                  <c:v>735.62228747999995</c:v>
                </c:pt>
                <c:pt idx="17">
                  <c:v>736.85318325000003</c:v>
                </c:pt>
                <c:pt idx="18">
                  <c:v>722.99629460999995</c:v>
                </c:pt>
                <c:pt idx="19">
                  <c:v>725.69799313999999</c:v>
                </c:pt>
                <c:pt idx="20">
                  <c:v>584.87697560000004</c:v>
                </c:pt>
                <c:pt idx="21">
                  <c:v>586.54931500999999</c:v>
                </c:pt>
                <c:pt idx="22">
                  <c:v>591.44267057000002</c:v>
                </c:pt>
                <c:pt idx="23">
                  <c:v>594.36326204</c:v>
                </c:pt>
                <c:pt idx="24">
                  <c:v>563.22839945999999</c:v>
                </c:pt>
                <c:pt idx="25">
                  <c:v>567.55441269999994</c:v>
                </c:pt>
                <c:pt idx="26">
                  <c:v>556.61433215</c:v>
                </c:pt>
                <c:pt idx="27">
                  <c:v>564.93348537999998</c:v>
                </c:pt>
                <c:pt idx="28">
                  <c:v>563.28838500999996</c:v>
                </c:pt>
                <c:pt idx="29">
                  <c:v>555.68800561</c:v>
                </c:pt>
                <c:pt idx="30">
                  <c:v>499.25071546999999</c:v>
                </c:pt>
                <c:pt idx="31">
                  <c:v>493.93222020000002</c:v>
                </c:pt>
                <c:pt idx="32">
                  <c:v>502.68443058000003</c:v>
                </c:pt>
                <c:pt idx="33">
                  <c:v>506.60727147</c:v>
                </c:pt>
                <c:pt idx="34">
                  <c:v>509.93334212000002</c:v>
                </c:pt>
                <c:pt idx="35">
                  <c:v>512.82413592</c:v>
                </c:pt>
                <c:pt idx="36">
                  <c:v>511.49918114000002</c:v>
                </c:pt>
                <c:pt idx="37">
                  <c:v>511.59401593000001</c:v>
                </c:pt>
              </c:numCache>
            </c:numRef>
          </c:yVal>
          <c:smooth val="0"/>
          <c:extLst>
            <c:ext xmlns:c16="http://schemas.microsoft.com/office/drawing/2014/chart" uri="{C3380CC4-5D6E-409C-BE32-E72D297353CC}">
              <c16:uniqueId val="{00000002-3E3F-3D4D-A4A0-33E69A341B57}"/>
            </c:ext>
          </c:extLst>
        </c:ser>
        <c:ser>
          <c:idx val="3"/>
          <c:order val="3"/>
          <c:tx>
            <c:strRef>
              <c:f>NOX!$A$10</c:f>
              <c:strCache>
                <c:ptCount val="1"/>
                <c:pt idx="0">
                  <c:v>CHEMICAL &amp; ALLIED PRODUCT MFG</c:v>
                </c:pt>
              </c:strCache>
            </c:strRef>
          </c:tx>
          <c:spPr>
            <a:ln w="19050" cap="rnd">
              <a:solidFill>
                <a:schemeClr val="accent4"/>
              </a:solidFill>
              <a:round/>
            </a:ln>
            <a:effectLst/>
          </c:spPr>
          <c:marker>
            <c:symbol val="none"/>
          </c:marker>
          <c:xVal>
            <c:numRef>
              <c:f>NOX!$B$6:$AM$6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NOX!$B$10:$AM$10</c:f>
              <c:numCache>
                <c:formatCode>#,##0.000</c:formatCode>
                <c:ptCount val="38"/>
                <c:pt idx="0">
                  <c:v>271</c:v>
                </c:pt>
                <c:pt idx="1">
                  <c:v>221</c:v>
                </c:pt>
                <c:pt idx="2">
                  <c:v>213</c:v>
                </c:pt>
                <c:pt idx="3">
                  <c:v>262</c:v>
                </c:pt>
                <c:pt idx="4">
                  <c:v>168</c:v>
                </c:pt>
                <c:pt idx="5">
                  <c:v>165</c:v>
                </c:pt>
                <c:pt idx="6">
                  <c:v>163</c:v>
                </c:pt>
                <c:pt idx="7">
                  <c:v>155</c:v>
                </c:pt>
                <c:pt idx="8">
                  <c:v>160</c:v>
                </c:pt>
                <c:pt idx="9">
                  <c:v>158</c:v>
                </c:pt>
                <c:pt idx="10">
                  <c:v>124.77827000000001</c:v>
                </c:pt>
                <c:pt idx="11">
                  <c:v>126.84078</c:v>
                </c:pt>
                <c:pt idx="12">
                  <c:v>129.07328000000001</c:v>
                </c:pt>
                <c:pt idx="13">
                  <c:v>102.469069</c:v>
                </c:pt>
                <c:pt idx="14">
                  <c:v>104.668492</c:v>
                </c:pt>
                <c:pt idx="15">
                  <c:v>107.18793700000001</c:v>
                </c:pt>
                <c:pt idx="16">
                  <c:v>69.832240677000001</c:v>
                </c:pt>
                <c:pt idx="17">
                  <c:v>69.832240677000001</c:v>
                </c:pt>
                <c:pt idx="18">
                  <c:v>67.411688936000004</c:v>
                </c:pt>
                <c:pt idx="19">
                  <c:v>67.411688725000005</c:v>
                </c:pt>
                <c:pt idx="20">
                  <c:v>55.098812641999999</c:v>
                </c:pt>
                <c:pt idx="21">
                  <c:v>56.543188049000001</c:v>
                </c:pt>
                <c:pt idx="22">
                  <c:v>56.543188049000001</c:v>
                </c:pt>
                <c:pt idx="23">
                  <c:v>52.693452739999998</c:v>
                </c:pt>
                <c:pt idx="24">
                  <c:v>51.263724398000001</c:v>
                </c:pt>
                <c:pt idx="25">
                  <c:v>51.263921400000001</c:v>
                </c:pt>
                <c:pt idx="26">
                  <c:v>51.263724398000001</c:v>
                </c:pt>
                <c:pt idx="27">
                  <c:v>48.719011168000002</c:v>
                </c:pt>
                <c:pt idx="28">
                  <c:v>46.57575662</c:v>
                </c:pt>
                <c:pt idx="29">
                  <c:v>42.089035971000001</c:v>
                </c:pt>
                <c:pt idx="30">
                  <c:v>41.979257021999999</c:v>
                </c:pt>
                <c:pt idx="31">
                  <c:v>40.874121625000001</c:v>
                </c:pt>
                <c:pt idx="32">
                  <c:v>39.927502468999997</c:v>
                </c:pt>
                <c:pt idx="33">
                  <c:v>37.59705769</c:v>
                </c:pt>
                <c:pt idx="34">
                  <c:v>33.480189691</c:v>
                </c:pt>
                <c:pt idx="35">
                  <c:v>33.396147272999997</c:v>
                </c:pt>
                <c:pt idx="36">
                  <c:v>31.412969077</c:v>
                </c:pt>
                <c:pt idx="37">
                  <c:v>31.412969077</c:v>
                </c:pt>
              </c:numCache>
            </c:numRef>
          </c:yVal>
          <c:smooth val="0"/>
          <c:extLst>
            <c:ext xmlns:c16="http://schemas.microsoft.com/office/drawing/2014/chart" uri="{C3380CC4-5D6E-409C-BE32-E72D297353CC}">
              <c16:uniqueId val="{00000003-3E3F-3D4D-A4A0-33E69A341B57}"/>
            </c:ext>
          </c:extLst>
        </c:ser>
        <c:ser>
          <c:idx val="4"/>
          <c:order val="4"/>
          <c:tx>
            <c:strRef>
              <c:f>NOX!$A$11</c:f>
              <c:strCache>
                <c:ptCount val="1"/>
                <c:pt idx="0">
                  <c:v>METALS PROCESSING</c:v>
                </c:pt>
              </c:strCache>
            </c:strRef>
          </c:tx>
          <c:spPr>
            <a:ln w="19050" cap="rnd">
              <a:solidFill>
                <a:schemeClr val="accent5"/>
              </a:solidFill>
              <a:round/>
            </a:ln>
            <a:effectLst/>
          </c:spPr>
          <c:marker>
            <c:symbol val="none"/>
          </c:marker>
          <c:xVal>
            <c:numRef>
              <c:f>NOX!$B$6:$AM$6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NOX!$B$11:$AM$11</c:f>
              <c:numCache>
                <c:formatCode>#,##0.000</c:formatCode>
                <c:ptCount val="38"/>
                <c:pt idx="0">
                  <c:v>77</c:v>
                </c:pt>
                <c:pt idx="1">
                  <c:v>73</c:v>
                </c:pt>
                <c:pt idx="2">
                  <c:v>65</c:v>
                </c:pt>
                <c:pt idx="3">
                  <c:v>87</c:v>
                </c:pt>
                <c:pt idx="4">
                  <c:v>97</c:v>
                </c:pt>
                <c:pt idx="5">
                  <c:v>76</c:v>
                </c:pt>
                <c:pt idx="6">
                  <c:v>81</c:v>
                </c:pt>
                <c:pt idx="7">
                  <c:v>83</c:v>
                </c:pt>
                <c:pt idx="8">
                  <c:v>91</c:v>
                </c:pt>
                <c:pt idx="9">
                  <c:v>98</c:v>
                </c:pt>
                <c:pt idx="10">
                  <c:v>83.40795</c:v>
                </c:pt>
                <c:pt idx="11">
                  <c:v>89.052089999999993</c:v>
                </c:pt>
                <c:pt idx="12">
                  <c:v>89.152259999999998</c:v>
                </c:pt>
                <c:pt idx="13">
                  <c:v>85.839584000000002</c:v>
                </c:pt>
                <c:pt idx="14">
                  <c:v>88.854873999999995</c:v>
                </c:pt>
                <c:pt idx="15">
                  <c:v>94.370709000000005</c:v>
                </c:pt>
                <c:pt idx="16">
                  <c:v>68.880899483999997</c:v>
                </c:pt>
                <c:pt idx="17">
                  <c:v>68.880899483999997</c:v>
                </c:pt>
                <c:pt idx="18">
                  <c:v>66.066988260000002</c:v>
                </c:pt>
                <c:pt idx="19">
                  <c:v>66.066988260000002</c:v>
                </c:pt>
                <c:pt idx="20">
                  <c:v>79.211287279999993</c:v>
                </c:pt>
                <c:pt idx="21">
                  <c:v>79.211287279999993</c:v>
                </c:pt>
                <c:pt idx="22">
                  <c:v>79.211287279999993</c:v>
                </c:pt>
                <c:pt idx="23">
                  <c:v>50.909931974000003</c:v>
                </c:pt>
                <c:pt idx="24">
                  <c:v>70.512751055999999</c:v>
                </c:pt>
                <c:pt idx="25">
                  <c:v>70.512751055999999</c:v>
                </c:pt>
                <c:pt idx="26">
                  <c:v>70.512751055999999</c:v>
                </c:pt>
                <c:pt idx="27">
                  <c:v>70.066287426000002</c:v>
                </c:pt>
                <c:pt idx="28">
                  <c:v>69.773485414999996</c:v>
                </c:pt>
                <c:pt idx="29">
                  <c:v>60.034430503999999</c:v>
                </c:pt>
                <c:pt idx="30">
                  <c:v>69.201987243000005</c:v>
                </c:pt>
                <c:pt idx="31">
                  <c:v>65.881860696000004</c:v>
                </c:pt>
                <c:pt idx="32">
                  <c:v>62.536118942000002</c:v>
                </c:pt>
                <c:pt idx="33">
                  <c:v>59.277264301000002</c:v>
                </c:pt>
                <c:pt idx="34">
                  <c:v>51.326573343</c:v>
                </c:pt>
                <c:pt idx="35">
                  <c:v>60.406672210000004</c:v>
                </c:pt>
                <c:pt idx="36">
                  <c:v>56.701682980999998</c:v>
                </c:pt>
                <c:pt idx="37">
                  <c:v>56.701682980999998</c:v>
                </c:pt>
              </c:numCache>
            </c:numRef>
          </c:yVal>
          <c:smooth val="0"/>
          <c:extLst>
            <c:ext xmlns:c16="http://schemas.microsoft.com/office/drawing/2014/chart" uri="{C3380CC4-5D6E-409C-BE32-E72D297353CC}">
              <c16:uniqueId val="{00000004-3E3F-3D4D-A4A0-33E69A341B57}"/>
            </c:ext>
          </c:extLst>
        </c:ser>
        <c:ser>
          <c:idx val="5"/>
          <c:order val="5"/>
          <c:tx>
            <c:strRef>
              <c:f>NOX!$A$12</c:f>
              <c:strCache>
                <c:ptCount val="1"/>
                <c:pt idx="0">
                  <c:v>PETROLEUM &amp; RELATED INDUSTRIES</c:v>
                </c:pt>
              </c:strCache>
            </c:strRef>
          </c:tx>
          <c:spPr>
            <a:ln w="19050" cap="rnd">
              <a:solidFill>
                <a:schemeClr val="accent6"/>
              </a:solidFill>
              <a:round/>
            </a:ln>
            <a:effectLst/>
          </c:spPr>
          <c:marker>
            <c:symbol val="none"/>
          </c:marker>
          <c:xVal>
            <c:numRef>
              <c:f>NOX!$B$6:$AM$6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NOX!$B$12:$AM$12</c:f>
              <c:numCache>
                <c:formatCode>#,##0.000</c:formatCode>
                <c:ptCount val="38"/>
                <c:pt idx="0">
                  <c:v>240</c:v>
                </c:pt>
                <c:pt idx="1">
                  <c:v>63</c:v>
                </c:pt>
                <c:pt idx="2">
                  <c:v>72</c:v>
                </c:pt>
                <c:pt idx="3">
                  <c:v>124</c:v>
                </c:pt>
                <c:pt idx="4">
                  <c:v>153</c:v>
                </c:pt>
                <c:pt idx="5">
                  <c:v>121</c:v>
                </c:pt>
                <c:pt idx="6">
                  <c:v>148</c:v>
                </c:pt>
                <c:pt idx="7">
                  <c:v>123</c:v>
                </c:pt>
                <c:pt idx="8">
                  <c:v>117</c:v>
                </c:pt>
                <c:pt idx="9">
                  <c:v>110</c:v>
                </c:pt>
                <c:pt idx="10">
                  <c:v>139.08267999999998</c:v>
                </c:pt>
                <c:pt idx="11">
                  <c:v>143.15672000000001</c:v>
                </c:pt>
                <c:pt idx="12">
                  <c:v>142.97984</c:v>
                </c:pt>
                <c:pt idx="13">
                  <c:v>120.085521</c:v>
                </c:pt>
                <c:pt idx="14">
                  <c:v>122.131897</c:v>
                </c:pt>
                <c:pt idx="15">
                  <c:v>124.29669899999999</c:v>
                </c:pt>
                <c:pt idx="16">
                  <c:v>571.07890176000001</c:v>
                </c:pt>
                <c:pt idx="17">
                  <c:v>606.26070945000004</c:v>
                </c:pt>
                <c:pt idx="18">
                  <c:v>634.21757506999995</c:v>
                </c:pt>
                <c:pt idx="19">
                  <c:v>667.82478185000002</c:v>
                </c:pt>
                <c:pt idx="20">
                  <c:v>697.19383791999996</c:v>
                </c:pt>
                <c:pt idx="21">
                  <c:v>716.21162820999996</c:v>
                </c:pt>
                <c:pt idx="22">
                  <c:v>773.54398682999999</c:v>
                </c:pt>
                <c:pt idx="23">
                  <c:v>680.05669291000004</c:v>
                </c:pt>
                <c:pt idx="24">
                  <c:v>684.46945386000004</c:v>
                </c:pt>
                <c:pt idx="25">
                  <c:v>763.68738074999999</c:v>
                </c:pt>
                <c:pt idx="26">
                  <c:v>850.91986757999996</c:v>
                </c:pt>
                <c:pt idx="27">
                  <c:v>700.54867574000002</c:v>
                </c:pt>
                <c:pt idx="28">
                  <c:v>748.66114995999999</c:v>
                </c:pt>
                <c:pt idx="29">
                  <c:v>670.28241374000004</c:v>
                </c:pt>
                <c:pt idx="30">
                  <c:v>611.60619869000004</c:v>
                </c:pt>
                <c:pt idx="31">
                  <c:v>579.18249164999997</c:v>
                </c:pt>
                <c:pt idx="32">
                  <c:v>574.47540142000003</c:v>
                </c:pt>
                <c:pt idx="33">
                  <c:v>546.02140878</c:v>
                </c:pt>
                <c:pt idx="34">
                  <c:v>612.91401184999995</c:v>
                </c:pt>
                <c:pt idx="35">
                  <c:v>758.62944093999999</c:v>
                </c:pt>
                <c:pt idx="36">
                  <c:v>758.58224693</c:v>
                </c:pt>
                <c:pt idx="37">
                  <c:v>758.58224693</c:v>
                </c:pt>
              </c:numCache>
            </c:numRef>
          </c:yVal>
          <c:smooth val="0"/>
          <c:extLst>
            <c:ext xmlns:c16="http://schemas.microsoft.com/office/drawing/2014/chart" uri="{C3380CC4-5D6E-409C-BE32-E72D297353CC}">
              <c16:uniqueId val="{00000005-3E3F-3D4D-A4A0-33E69A341B57}"/>
            </c:ext>
          </c:extLst>
        </c:ser>
        <c:ser>
          <c:idx val="6"/>
          <c:order val="6"/>
          <c:tx>
            <c:strRef>
              <c:f>NOX!$A$13</c:f>
              <c:strCache>
                <c:ptCount val="1"/>
                <c:pt idx="0">
                  <c:v>OTHER INDUSTRIAL PROCESSES</c:v>
                </c:pt>
              </c:strCache>
            </c:strRef>
          </c:tx>
          <c:spPr>
            <a:ln w="19050" cap="rnd">
              <a:solidFill>
                <a:schemeClr val="accent1">
                  <a:lumMod val="60000"/>
                </a:schemeClr>
              </a:solidFill>
              <a:round/>
            </a:ln>
            <a:effectLst/>
          </c:spPr>
          <c:marker>
            <c:symbol val="none"/>
          </c:marker>
          <c:xVal>
            <c:numRef>
              <c:f>NOX!$B$6:$AM$6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NOX!$B$13:$AM$13</c:f>
              <c:numCache>
                <c:formatCode>#,##0.000</c:formatCode>
                <c:ptCount val="38"/>
                <c:pt idx="0">
                  <c:v>187</c:v>
                </c:pt>
                <c:pt idx="1">
                  <c:v>182</c:v>
                </c:pt>
                <c:pt idx="2">
                  <c:v>205</c:v>
                </c:pt>
                <c:pt idx="3">
                  <c:v>327</c:v>
                </c:pt>
                <c:pt idx="4">
                  <c:v>378</c:v>
                </c:pt>
                <c:pt idx="5">
                  <c:v>352</c:v>
                </c:pt>
                <c:pt idx="6">
                  <c:v>361</c:v>
                </c:pt>
                <c:pt idx="7">
                  <c:v>370</c:v>
                </c:pt>
                <c:pt idx="8">
                  <c:v>389</c:v>
                </c:pt>
                <c:pt idx="9">
                  <c:v>399</c:v>
                </c:pt>
                <c:pt idx="10">
                  <c:v>432.79967999999997</c:v>
                </c:pt>
                <c:pt idx="11">
                  <c:v>460.22217000000001</c:v>
                </c:pt>
                <c:pt idx="12">
                  <c:v>466.66404999999997</c:v>
                </c:pt>
                <c:pt idx="13">
                  <c:v>451.14304299999998</c:v>
                </c:pt>
                <c:pt idx="14">
                  <c:v>478.78160800000001</c:v>
                </c:pt>
                <c:pt idx="15">
                  <c:v>504.27396999999996</c:v>
                </c:pt>
                <c:pt idx="16">
                  <c:v>432.08292911000001</c:v>
                </c:pt>
                <c:pt idx="17">
                  <c:v>432.02986965000002</c:v>
                </c:pt>
                <c:pt idx="18">
                  <c:v>479.55387020000001</c:v>
                </c:pt>
                <c:pt idx="19">
                  <c:v>479.61233915000003</c:v>
                </c:pt>
                <c:pt idx="20">
                  <c:v>419.88243648999998</c:v>
                </c:pt>
                <c:pt idx="21">
                  <c:v>416.58786621000002</c:v>
                </c:pt>
                <c:pt idx="22">
                  <c:v>416.57631421999997</c:v>
                </c:pt>
                <c:pt idx="23">
                  <c:v>354.10100225000002</c:v>
                </c:pt>
                <c:pt idx="24">
                  <c:v>346.46723421000002</c:v>
                </c:pt>
                <c:pt idx="25">
                  <c:v>355.07907599999999</c:v>
                </c:pt>
                <c:pt idx="26">
                  <c:v>356.58091804999998</c:v>
                </c:pt>
                <c:pt idx="27">
                  <c:v>353.52519531000002</c:v>
                </c:pt>
                <c:pt idx="28">
                  <c:v>331.60158551000001</c:v>
                </c:pt>
                <c:pt idx="29">
                  <c:v>314.53314438000001</c:v>
                </c:pt>
                <c:pt idx="30">
                  <c:v>317.70154621</c:v>
                </c:pt>
                <c:pt idx="31">
                  <c:v>321.05070276999999</c:v>
                </c:pt>
                <c:pt idx="32">
                  <c:v>329.27423697</c:v>
                </c:pt>
                <c:pt idx="33">
                  <c:v>312.63447065000003</c:v>
                </c:pt>
                <c:pt idx="34">
                  <c:v>283.07534582</c:v>
                </c:pt>
                <c:pt idx="35">
                  <c:v>280.18562154</c:v>
                </c:pt>
                <c:pt idx="36">
                  <c:v>271.05261314000001</c:v>
                </c:pt>
                <c:pt idx="37">
                  <c:v>270.72730130999997</c:v>
                </c:pt>
              </c:numCache>
            </c:numRef>
          </c:yVal>
          <c:smooth val="0"/>
          <c:extLst>
            <c:ext xmlns:c16="http://schemas.microsoft.com/office/drawing/2014/chart" uri="{C3380CC4-5D6E-409C-BE32-E72D297353CC}">
              <c16:uniqueId val="{00000006-3E3F-3D4D-A4A0-33E69A341B57}"/>
            </c:ext>
          </c:extLst>
        </c:ser>
        <c:ser>
          <c:idx val="7"/>
          <c:order val="7"/>
          <c:tx>
            <c:strRef>
              <c:f>NOX!$A$14</c:f>
              <c:strCache>
                <c:ptCount val="1"/>
                <c:pt idx="0">
                  <c:v>SOLVENT UTILIZATION</c:v>
                </c:pt>
              </c:strCache>
            </c:strRef>
          </c:tx>
          <c:spPr>
            <a:ln w="19050" cap="rnd">
              <a:solidFill>
                <a:schemeClr val="accent2">
                  <a:lumMod val="60000"/>
                </a:schemeClr>
              </a:solidFill>
              <a:round/>
            </a:ln>
            <a:effectLst/>
          </c:spPr>
          <c:marker>
            <c:symbol val="none"/>
          </c:marker>
          <c:xVal>
            <c:numRef>
              <c:f>NOX!$B$6:$AM$6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NOX!$B$14:$AM$14</c:f>
              <c:numCache>
                <c:formatCode>#,##0.000</c:formatCode>
                <c:ptCount val="38"/>
                <c:pt idx="0">
                  <c:v>0</c:v>
                </c:pt>
                <c:pt idx="1">
                  <c:v>0</c:v>
                </c:pt>
                <c:pt idx="2">
                  <c:v>0</c:v>
                </c:pt>
                <c:pt idx="3">
                  <c:v>2</c:v>
                </c:pt>
                <c:pt idx="4">
                  <c:v>1</c:v>
                </c:pt>
                <c:pt idx="5">
                  <c:v>2</c:v>
                </c:pt>
                <c:pt idx="6">
                  <c:v>3</c:v>
                </c:pt>
                <c:pt idx="7">
                  <c:v>3</c:v>
                </c:pt>
                <c:pt idx="8">
                  <c:v>3</c:v>
                </c:pt>
                <c:pt idx="9">
                  <c:v>3</c:v>
                </c:pt>
                <c:pt idx="10">
                  <c:v>2.3939499999999998</c:v>
                </c:pt>
                <c:pt idx="11">
                  <c:v>2.5049999999999999</c:v>
                </c:pt>
                <c:pt idx="12">
                  <c:v>2.55593</c:v>
                </c:pt>
                <c:pt idx="13">
                  <c:v>4.2687879999999998</c:v>
                </c:pt>
                <c:pt idx="14">
                  <c:v>4.3423470000000002</c:v>
                </c:pt>
                <c:pt idx="15">
                  <c:v>4.4422690000000005</c:v>
                </c:pt>
                <c:pt idx="16">
                  <c:v>1E-4</c:v>
                </c:pt>
                <c:pt idx="17">
                  <c:v>1E-4</c:v>
                </c:pt>
                <c:pt idx="18">
                  <c:v>7.3450399999999997E-3</c:v>
                </c:pt>
                <c:pt idx="19">
                  <c:v>7.3450399999999997E-3</c:v>
                </c:pt>
                <c:pt idx="20">
                  <c:v>1.8840000999999999E-2</c:v>
                </c:pt>
                <c:pt idx="21">
                  <c:v>1.8840000999999999E-2</c:v>
                </c:pt>
                <c:pt idx="22">
                  <c:v>1.8840000999999999E-2</c:v>
                </c:pt>
                <c:pt idx="23">
                  <c:v>1.8840000999999999E-2</c:v>
                </c:pt>
                <c:pt idx="24">
                  <c:v>1.5592010000000001E-3</c:v>
                </c:pt>
                <c:pt idx="25">
                  <c:v>9.9019495599999993E-2</c:v>
                </c:pt>
                <c:pt idx="26">
                  <c:v>0.10221711579999999</c:v>
                </c:pt>
                <c:pt idx="27">
                  <c:v>4.5717172E-2</c:v>
                </c:pt>
                <c:pt idx="28">
                  <c:v>3.665001E-4</c:v>
                </c:pt>
                <c:pt idx="29">
                  <c:v>5.0913209999999996E-4</c:v>
                </c:pt>
                <c:pt idx="30">
                  <c:v>1.3288294259</c:v>
                </c:pt>
                <c:pt idx="31">
                  <c:v>2.99420052E-2</c:v>
                </c:pt>
                <c:pt idx="32">
                  <c:v>3.7209986299999998E-2</c:v>
                </c:pt>
                <c:pt idx="33">
                  <c:v>4.8893923399999997E-2</c:v>
                </c:pt>
                <c:pt idx="34">
                  <c:v>0.87962364019999995</c:v>
                </c:pt>
                <c:pt idx="35">
                  <c:v>0.93401021419999997</c:v>
                </c:pt>
                <c:pt idx="36">
                  <c:v>1.0801190845999999</c:v>
                </c:pt>
                <c:pt idx="37">
                  <c:v>1.0795625846000001</c:v>
                </c:pt>
              </c:numCache>
            </c:numRef>
          </c:yVal>
          <c:smooth val="0"/>
          <c:extLst>
            <c:ext xmlns:c16="http://schemas.microsoft.com/office/drawing/2014/chart" uri="{C3380CC4-5D6E-409C-BE32-E72D297353CC}">
              <c16:uniqueId val="{00000007-3E3F-3D4D-A4A0-33E69A341B57}"/>
            </c:ext>
          </c:extLst>
        </c:ser>
        <c:ser>
          <c:idx val="8"/>
          <c:order val="8"/>
          <c:tx>
            <c:strRef>
              <c:f>NOX!$A$15</c:f>
              <c:strCache>
                <c:ptCount val="1"/>
                <c:pt idx="0">
                  <c:v>STORAGE &amp; TRANSPORT</c:v>
                </c:pt>
              </c:strCache>
            </c:strRef>
          </c:tx>
          <c:spPr>
            <a:ln w="19050" cap="rnd">
              <a:solidFill>
                <a:schemeClr val="accent3">
                  <a:lumMod val="60000"/>
                </a:schemeClr>
              </a:solidFill>
              <a:round/>
            </a:ln>
            <a:effectLst/>
          </c:spPr>
          <c:marker>
            <c:symbol val="none"/>
          </c:marker>
          <c:xVal>
            <c:numRef>
              <c:f>NOX!$B$6:$AM$6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NOX!$B$15:$AM$15</c:f>
              <c:numCache>
                <c:formatCode>#,##0.000</c:formatCode>
                <c:ptCount val="38"/>
                <c:pt idx="0">
                  <c:v>0</c:v>
                </c:pt>
                <c:pt idx="1">
                  <c:v>0</c:v>
                </c:pt>
                <c:pt idx="2">
                  <c:v>0</c:v>
                </c:pt>
                <c:pt idx="3">
                  <c:v>2</c:v>
                </c:pt>
                <c:pt idx="4">
                  <c:v>3</c:v>
                </c:pt>
                <c:pt idx="5">
                  <c:v>6</c:v>
                </c:pt>
                <c:pt idx="6">
                  <c:v>5</c:v>
                </c:pt>
                <c:pt idx="7">
                  <c:v>5</c:v>
                </c:pt>
                <c:pt idx="8">
                  <c:v>5</c:v>
                </c:pt>
                <c:pt idx="9">
                  <c:v>6</c:v>
                </c:pt>
                <c:pt idx="10">
                  <c:v>15.41628</c:v>
                </c:pt>
                <c:pt idx="11">
                  <c:v>15.87298</c:v>
                </c:pt>
                <c:pt idx="12">
                  <c:v>16.109929999999999</c:v>
                </c:pt>
                <c:pt idx="13">
                  <c:v>14.487960999999999</c:v>
                </c:pt>
                <c:pt idx="14">
                  <c:v>15.477937000000001</c:v>
                </c:pt>
                <c:pt idx="15">
                  <c:v>16.054811999999998</c:v>
                </c:pt>
                <c:pt idx="16">
                  <c:v>19.073714494000001</c:v>
                </c:pt>
                <c:pt idx="17">
                  <c:v>19.073714494000001</c:v>
                </c:pt>
                <c:pt idx="18">
                  <c:v>16.017688333999999</c:v>
                </c:pt>
                <c:pt idx="19">
                  <c:v>16.017672708999999</c:v>
                </c:pt>
                <c:pt idx="20">
                  <c:v>8.3707393815</c:v>
                </c:pt>
                <c:pt idx="21">
                  <c:v>8.7728258465</c:v>
                </c:pt>
                <c:pt idx="22">
                  <c:v>8.6678463926999996</c:v>
                </c:pt>
                <c:pt idx="23">
                  <c:v>10.708844088999999</c:v>
                </c:pt>
                <c:pt idx="24">
                  <c:v>19.553354794000001</c:v>
                </c:pt>
                <c:pt idx="25">
                  <c:v>19.578715134999999</c:v>
                </c:pt>
                <c:pt idx="26">
                  <c:v>19.59754268</c:v>
                </c:pt>
                <c:pt idx="27">
                  <c:v>19.192872676</c:v>
                </c:pt>
                <c:pt idx="28">
                  <c:v>5.9382250870000002</c:v>
                </c:pt>
                <c:pt idx="29">
                  <c:v>2.8767633342000001</c:v>
                </c:pt>
                <c:pt idx="30">
                  <c:v>5.1350651609</c:v>
                </c:pt>
                <c:pt idx="31">
                  <c:v>5.2288038774999999</c:v>
                </c:pt>
                <c:pt idx="32">
                  <c:v>5.0085913027000002</c:v>
                </c:pt>
                <c:pt idx="33">
                  <c:v>5.4656733750999997</c:v>
                </c:pt>
                <c:pt idx="34">
                  <c:v>2.5020207352999999</c:v>
                </c:pt>
                <c:pt idx="35">
                  <c:v>2.8180556370000001</c:v>
                </c:pt>
                <c:pt idx="36">
                  <c:v>2.8689383405000002</c:v>
                </c:pt>
                <c:pt idx="37">
                  <c:v>2.8678126405</c:v>
                </c:pt>
              </c:numCache>
            </c:numRef>
          </c:yVal>
          <c:smooth val="0"/>
          <c:extLst>
            <c:ext xmlns:c16="http://schemas.microsoft.com/office/drawing/2014/chart" uri="{C3380CC4-5D6E-409C-BE32-E72D297353CC}">
              <c16:uniqueId val="{00000008-3E3F-3D4D-A4A0-33E69A341B57}"/>
            </c:ext>
          </c:extLst>
        </c:ser>
        <c:ser>
          <c:idx val="9"/>
          <c:order val="9"/>
          <c:tx>
            <c:strRef>
              <c:f>NOX!$A$16</c:f>
              <c:strCache>
                <c:ptCount val="1"/>
                <c:pt idx="0">
                  <c:v>WASTE DISPOSAL &amp; RECYCLING</c:v>
                </c:pt>
              </c:strCache>
            </c:strRef>
          </c:tx>
          <c:spPr>
            <a:ln w="19050" cap="rnd">
              <a:solidFill>
                <a:schemeClr val="accent4">
                  <a:lumMod val="60000"/>
                </a:schemeClr>
              </a:solidFill>
              <a:round/>
            </a:ln>
            <a:effectLst/>
          </c:spPr>
          <c:marker>
            <c:symbol val="none"/>
          </c:marker>
          <c:xVal>
            <c:numRef>
              <c:f>NOX!$B$6:$AM$6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NOX!$B$16:$AM$16</c:f>
              <c:numCache>
                <c:formatCode>#,##0.000</c:formatCode>
                <c:ptCount val="38"/>
                <c:pt idx="0">
                  <c:v>440</c:v>
                </c:pt>
                <c:pt idx="1">
                  <c:v>159</c:v>
                </c:pt>
                <c:pt idx="2">
                  <c:v>111</c:v>
                </c:pt>
                <c:pt idx="3">
                  <c:v>87</c:v>
                </c:pt>
                <c:pt idx="4">
                  <c:v>91</c:v>
                </c:pt>
                <c:pt idx="5">
                  <c:v>95</c:v>
                </c:pt>
                <c:pt idx="6">
                  <c:v>96</c:v>
                </c:pt>
                <c:pt idx="7">
                  <c:v>123</c:v>
                </c:pt>
                <c:pt idx="8">
                  <c:v>114</c:v>
                </c:pt>
                <c:pt idx="9">
                  <c:v>99</c:v>
                </c:pt>
                <c:pt idx="10">
                  <c:v>152.58750000000001</c:v>
                </c:pt>
                <c:pt idx="11">
                  <c:v>156.72121999999999</c:v>
                </c:pt>
                <c:pt idx="12">
                  <c:v>163.25598000000002</c:v>
                </c:pt>
                <c:pt idx="13">
                  <c:v>161.662462</c:v>
                </c:pt>
                <c:pt idx="14">
                  <c:v>128.73061100000001</c:v>
                </c:pt>
                <c:pt idx="15">
                  <c:v>130.05542399999999</c:v>
                </c:pt>
                <c:pt idx="16">
                  <c:v>55.461705174000002</c:v>
                </c:pt>
                <c:pt idx="17">
                  <c:v>55.461705174000002</c:v>
                </c:pt>
                <c:pt idx="18">
                  <c:v>56.350722974999996</c:v>
                </c:pt>
                <c:pt idx="19">
                  <c:v>56.349712726</c:v>
                </c:pt>
                <c:pt idx="20">
                  <c:v>56.116249056999997</c:v>
                </c:pt>
                <c:pt idx="21">
                  <c:v>55.471945257000002</c:v>
                </c:pt>
                <c:pt idx="22">
                  <c:v>55.471945257000002</c:v>
                </c:pt>
                <c:pt idx="23">
                  <c:v>55.455135370999997</c:v>
                </c:pt>
                <c:pt idx="24">
                  <c:v>55.445631593999998</c:v>
                </c:pt>
                <c:pt idx="25">
                  <c:v>77.868788811000002</c:v>
                </c:pt>
                <c:pt idx="26">
                  <c:v>80.506846881000001</c:v>
                </c:pt>
                <c:pt idx="27">
                  <c:v>80.098726173000003</c:v>
                </c:pt>
                <c:pt idx="28">
                  <c:v>79.059697916000005</c:v>
                </c:pt>
                <c:pt idx="29">
                  <c:v>78.643353415000007</c:v>
                </c:pt>
                <c:pt idx="30">
                  <c:v>83.526520016000006</c:v>
                </c:pt>
                <c:pt idx="31">
                  <c:v>81.093035334999996</c:v>
                </c:pt>
                <c:pt idx="32">
                  <c:v>80.153071515999997</c:v>
                </c:pt>
                <c:pt idx="33">
                  <c:v>80.216778822999999</c:v>
                </c:pt>
                <c:pt idx="34">
                  <c:v>83.619012503999997</c:v>
                </c:pt>
                <c:pt idx="35">
                  <c:v>84.036906549999998</c:v>
                </c:pt>
                <c:pt idx="36">
                  <c:v>82.753141033000006</c:v>
                </c:pt>
                <c:pt idx="37">
                  <c:v>82.753141033000006</c:v>
                </c:pt>
              </c:numCache>
            </c:numRef>
          </c:yVal>
          <c:smooth val="0"/>
          <c:extLst>
            <c:ext xmlns:c16="http://schemas.microsoft.com/office/drawing/2014/chart" uri="{C3380CC4-5D6E-409C-BE32-E72D297353CC}">
              <c16:uniqueId val="{00000009-3E3F-3D4D-A4A0-33E69A341B57}"/>
            </c:ext>
          </c:extLst>
        </c:ser>
        <c:ser>
          <c:idx val="10"/>
          <c:order val="10"/>
          <c:tx>
            <c:strRef>
              <c:f>NOX!$A$17</c:f>
              <c:strCache>
                <c:ptCount val="1"/>
                <c:pt idx="0">
                  <c:v>HIGHWAY VEHICLES</c:v>
                </c:pt>
              </c:strCache>
            </c:strRef>
          </c:tx>
          <c:spPr>
            <a:ln w="19050" cap="rnd">
              <a:solidFill>
                <a:srgbClr val="C00000"/>
              </a:solidFill>
              <a:round/>
            </a:ln>
            <a:effectLst/>
          </c:spPr>
          <c:marker>
            <c:symbol val="none"/>
          </c:marker>
          <c:xVal>
            <c:numRef>
              <c:f>NOX!$B$6:$AM$6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NOX!$B$17:$AM$17</c:f>
              <c:numCache>
                <c:formatCode>#,##0.000</c:formatCode>
                <c:ptCount val="38"/>
                <c:pt idx="0">
                  <c:v>12624</c:v>
                </c:pt>
                <c:pt idx="1">
                  <c:v>12061</c:v>
                </c:pt>
                <c:pt idx="2">
                  <c:v>11493</c:v>
                </c:pt>
                <c:pt idx="3">
                  <c:v>10932</c:v>
                </c:pt>
                <c:pt idx="4">
                  <c:v>9592</c:v>
                </c:pt>
                <c:pt idx="5">
                  <c:v>9449</c:v>
                </c:pt>
                <c:pt idx="6">
                  <c:v>9306</c:v>
                </c:pt>
                <c:pt idx="7">
                  <c:v>9162</c:v>
                </c:pt>
                <c:pt idx="8">
                  <c:v>9019</c:v>
                </c:pt>
                <c:pt idx="9">
                  <c:v>8876</c:v>
                </c:pt>
                <c:pt idx="10">
                  <c:v>8732.7439600000016</c:v>
                </c:pt>
                <c:pt idx="11">
                  <c:v>8791.7872799999986</c:v>
                </c:pt>
                <c:pt idx="12">
                  <c:v>8619.2681699999994</c:v>
                </c:pt>
                <c:pt idx="13">
                  <c:v>8371.3374299999996</c:v>
                </c:pt>
                <c:pt idx="14">
                  <c:v>8393.5218599999989</c:v>
                </c:pt>
                <c:pt idx="15">
                  <c:v>7774.1959100000004</c:v>
                </c:pt>
                <c:pt idx="16">
                  <c:v>7466.7967426057703</c:v>
                </c:pt>
                <c:pt idx="17">
                  <c:v>7419.6077479939704</c:v>
                </c:pt>
                <c:pt idx="18">
                  <c:v>7041.8352921587302</c:v>
                </c:pt>
                <c:pt idx="19">
                  <c:v>6771.97386127953</c:v>
                </c:pt>
                <c:pt idx="20">
                  <c:v>6478.5861987244098</c:v>
                </c:pt>
                <c:pt idx="21">
                  <c:v>6218.1336072191498</c:v>
                </c:pt>
                <c:pt idx="22">
                  <c:v>5614.7697309590303</c:v>
                </c:pt>
                <c:pt idx="23">
                  <c:v>5025.4275610057502</c:v>
                </c:pt>
                <c:pt idx="24">
                  <c:v>5041.3189848367301</c:v>
                </c:pt>
                <c:pt idx="25">
                  <c:v>4753.3670576935101</c:v>
                </c:pt>
                <c:pt idx="26">
                  <c:v>4285.3813645689097</c:v>
                </c:pt>
                <c:pt idx="27">
                  <c:v>4222.1217490068902</c:v>
                </c:pt>
                <c:pt idx="28">
                  <c:v>3826.13712866894</c:v>
                </c:pt>
                <c:pt idx="29">
                  <c:v>3678.7981578304698</c:v>
                </c:pt>
                <c:pt idx="30">
                  <c:v>3357.6509566110199</c:v>
                </c:pt>
                <c:pt idx="31">
                  <c:v>3099.45279645849</c:v>
                </c:pt>
                <c:pt idx="32">
                  <c:v>2881.5289761426402</c:v>
                </c:pt>
                <c:pt idx="33">
                  <c:v>2820.5925926999998</c:v>
                </c:pt>
                <c:pt idx="34">
                  <c:v>2344.9975617999999</c:v>
                </c:pt>
                <c:pt idx="35">
                  <c:v>2279.8636182</c:v>
                </c:pt>
                <c:pt idx="36">
                  <c:v>1972.6975064000001</c:v>
                </c:pt>
                <c:pt idx="37">
                  <c:v>1665.5313945</c:v>
                </c:pt>
              </c:numCache>
            </c:numRef>
          </c:yVal>
          <c:smooth val="0"/>
          <c:extLst>
            <c:ext xmlns:c16="http://schemas.microsoft.com/office/drawing/2014/chart" uri="{C3380CC4-5D6E-409C-BE32-E72D297353CC}">
              <c16:uniqueId val="{0000000A-3E3F-3D4D-A4A0-33E69A341B57}"/>
            </c:ext>
          </c:extLst>
        </c:ser>
        <c:ser>
          <c:idx val="11"/>
          <c:order val="11"/>
          <c:tx>
            <c:strRef>
              <c:f>NOX!$A$18</c:f>
              <c:strCache>
                <c:ptCount val="1"/>
                <c:pt idx="0">
                  <c:v>OFF-HIGHWAY</c:v>
                </c:pt>
              </c:strCache>
            </c:strRef>
          </c:tx>
          <c:spPr>
            <a:ln w="19050" cap="rnd">
              <a:solidFill>
                <a:schemeClr val="accent6">
                  <a:lumMod val="60000"/>
                </a:schemeClr>
              </a:solidFill>
              <a:round/>
            </a:ln>
            <a:effectLst/>
          </c:spPr>
          <c:marker>
            <c:symbol val="none"/>
          </c:marker>
          <c:xVal>
            <c:numRef>
              <c:f>NOX!$B$6:$AM$6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NOX!$B$18:$AM$18</c:f>
              <c:numCache>
                <c:formatCode>#,##0.000</c:formatCode>
                <c:ptCount val="38"/>
                <c:pt idx="0">
                  <c:v>2652</c:v>
                </c:pt>
                <c:pt idx="1">
                  <c:v>2968</c:v>
                </c:pt>
                <c:pt idx="2">
                  <c:v>3353</c:v>
                </c:pt>
                <c:pt idx="3">
                  <c:v>3576</c:v>
                </c:pt>
                <c:pt idx="4">
                  <c:v>3781</c:v>
                </c:pt>
                <c:pt idx="5">
                  <c:v>3849</c:v>
                </c:pt>
                <c:pt idx="6">
                  <c:v>3915</c:v>
                </c:pt>
                <c:pt idx="7">
                  <c:v>3981</c:v>
                </c:pt>
                <c:pt idx="8">
                  <c:v>4047</c:v>
                </c:pt>
                <c:pt idx="9">
                  <c:v>4113</c:v>
                </c:pt>
                <c:pt idx="10">
                  <c:v>4179.20856</c:v>
                </c:pt>
                <c:pt idx="11">
                  <c:v>4178.1268799999998</c:v>
                </c:pt>
                <c:pt idx="12">
                  <c:v>4156.3456699999997</c:v>
                </c:pt>
                <c:pt idx="13">
                  <c:v>4084.4155989999999</c:v>
                </c:pt>
                <c:pt idx="14">
                  <c:v>4166.9662539999999</c:v>
                </c:pt>
                <c:pt idx="15">
                  <c:v>4156.0193380000001</c:v>
                </c:pt>
                <c:pt idx="16">
                  <c:v>3559.3517333999998</c:v>
                </c:pt>
                <c:pt idx="17">
                  <c:v>3641.8725653000001</c:v>
                </c:pt>
                <c:pt idx="18">
                  <c:v>3453.3141962</c:v>
                </c:pt>
                <c:pt idx="19">
                  <c:v>3504.5742630999998</c:v>
                </c:pt>
                <c:pt idx="20">
                  <c:v>3398.6093707</c:v>
                </c:pt>
                <c:pt idx="21">
                  <c:v>3286.589285</c:v>
                </c:pt>
                <c:pt idx="22">
                  <c:v>3081.2281932999999</c:v>
                </c:pt>
                <c:pt idx="23">
                  <c:v>2810.2007434000002</c:v>
                </c:pt>
                <c:pt idx="24">
                  <c:v>2727.5765704999999</c:v>
                </c:pt>
                <c:pt idx="25">
                  <c:v>2642.0198314999998</c:v>
                </c:pt>
                <c:pt idx="26">
                  <c:v>2501.9360359000002</c:v>
                </c:pt>
                <c:pt idx="27">
                  <c:v>2428.3325946999998</c:v>
                </c:pt>
                <c:pt idx="28">
                  <c:v>2374.2764041</c:v>
                </c:pt>
                <c:pt idx="29">
                  <c:v>2326.2312301000002</c:v>
                </c:pt>
                <c:pt idx="30">
                  <c:v>2151.4034796000001</c:v>
                </c:pt>
                <c:pt idx="31">
                  <c:v>2103.9895544000001</c:v>
                </c:pt>
                <c:pt idx="32">
                  <c:v>2061.3169825</c:v>
                </c:pt>
                <c:pt idx="33">
                  <c:v>1943.0572810000001</c:v>
                </c:pt>
                <c:pt idx="34">
                  <c:v>1643.4631277999999</c:v>
                </c:pt>
                <c:pt idx="35">
                  <c:v>1629.2356265999999</c:v>
                </c:pt>
                <c:pt idx="36">
                  <c:v>1585.5157629</c:v>
                </c:pt>
                <c:pt idx="37">
                  <c:v>1557.3955274</c:v>
                </c:pt>
              </c:numCache>
            </c:numRef>
          </c:yVal>
          <c:smooth val="0"/>
          <c:extLst>
            <c:ext xmlns:c16="http://schemas.microsoft.com/office/drawing/2014/chart" uri="{C3380CC4-5D6E-409C-BE32-E72D297353CC}">
              <c16:uniqueId val="{0000000B-3E3F-3D4D-A4A0-33E69A341B57}"/>
            </c:ext>
          </c:extLst>
        </c:ser>
        <c:ser>
          <c:idx val="12"/>
          <c:order val="12"/>
          <c:tx>
            <c:strRef>
              <c:f>NOX!$A$19</c:f>
              <c:strCache>
                <c:ptCount val="1"/>
                <c:pt idx="0">
                  <c:v>MISCELLANEOUS</c:v>
                </c:pt>
              </c:strCache>
            </c:strRef>
          </c:tx>
          <c:spPr>
            <a:ln w="19050" cap="rnd">
              <a:solidFill>
                <a:schemeClr val="accent1">
                  <a:lumMod val="80000"/>
                  <a:lumOff val="20000"/>
                </a:schemeClr>
              </a:solidFill>
              <a:round/>
            </a:ln>
            <a:effectLst/>
          </c:spPr>
          <c:marker>
            <c:symbol val="none"/>
          </c:marker>
          <c:xVal>
            <c:numRef>
              <c:f>NOX!$B$6:$AM$6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NOX!$B$19:$AM$19</c:f>
              <c:numCache>
                <c:formatCode>#,##0.000</c:formatCode>
                <c:ptCount val="38"/>
                <c:pt idx="0">
                  <c:v>330</c:v>
                </c:pt>
                <c:pt idx="1">
                  <c:v>165</c:v>
                </c:pt>
                <c:pt idx="2">
                  <c:v>248</c:v>
                </c:pt>
                <c:pt idx="3">
                  <c:v>310</c:v>
                </c:pt>
                <c:pt idx="4">
                  <c:v>369</c:v>
                </c:pt>
                <c:pt idx="5">
                  <c:v>286</c:v>
                </c:pt>
                <c:pt idx="6">
                  <c:v>255</c:v>
                </c:pt>
                <c:pt idx="7">
                  <c:v>241</c:v>
                </c:pt>
                <c:pt idx="8">
                  <c:v>390</c:v>
                </c:pt>
                <c:pt idx="9">
                  <c:v>267</c:v>
                </c:pt>
                <c:pt idx="10">
                  <c:v>412.36083000000002</c:v>
                </c:pt>
                <c:pt idx="11">
                  <c:v>186.56205</c:v>
                </c:pt>
                <c:pt idx="12">
                  <c:v>179.48262</c:v>
                </c:pt>
                <c:pt idx="13">
                  <c:v>251.008478</c:v>
                </c:pt>
                <c:pt idx="14">
                  <c:v>276.02077600000001</c:v>
                </c:pt>
                <c:pt idx="15">
                  <c:v>184.00074600000002</c:v>
                </c:pt>
                <c:pt idx="16">
                  <c:v>179.8955129</c:v>
                </c:pt>
                <c:pt idx="17">
                  <c:v>215.99446470000001</c:v>
                </c:pt>
                <c:pt idx="18">
                  <c:v>268.39347287999999</c:v>
                </c:pt>
                <c:pt idx="19">
                  <c:v>276.56810092000001</c:v>
                </c:pt>
                <c:pt idx="20">
                  <c:v>234.19063216999999</c:v>
                </c:pt>
                <c:pt idx="21">
                  <c:v>267.17234309999998</c:v>
                </c:pt>
                <c:pt idx="22">
                  <c:v>219.76793472</c:v>
                </c:pt>
                <c:pt idx="23">
                  <c:v>243.54577954000001</c:v>
                </c:pt>
                <c:pt idx="24">
                  <c:v>197.33024427999999</c:v>
                </c:pt>
                <c:pt idx="25">
                  <c:v>270.98792096</c:v>
                </c:pt>
                <c:pt idx="26">
                  <c:v>223.18619428</c:v>
                </c:pt>
                <c:pt idx="27">
                  <c:v>186.90044585000001</c:v>
                </c:pt>
                <c:pt idx="28">
                  <c:v>180.51415138999999</c:v>
                </c:pt>
                <c:pt idx="29">
                  <c:v>252.17060952</c:v>
                </c:pt>
                <c:pt idx="30">
                  <c:v>268.76751582999998</c:v>
                </c:pt>
                <c:pt idx="31">
                  <c:v>391.98626329000001</c:v>
                </c:pt>
                <c:pt idx="32">
                  <c:v>382.32656723999997</c:v>
                </c:pt>
                <c:pt idx="33">
                  <c:v>268.72513937000002</c:v>
                </c:pt>
                <c:pt idx="34">
                  <c:v>426.01271237999998</c:v>
                </c:pt>
                <c:pt idx="35">
                  <c:v>347.79101356000001</c:v>
                </c:pt>
                <c:pt idx="36">
                  <c:v>254.47788255</c:v>
                </c:pt>
                <c:pt idx="37">
                  <c:v>254.47788255</c:v>
                </c:pt>
              </c:numCache>
            </c:numRef>
          </c:yVal>
          <c:smooth val="0"/>
          <c:extLst>
            <c:ext xmlns:c16="http://schemas.microsoft.com/office/drawing/2014/chart" uri="{C3380CC4-5D6E-409C-BE32-E72D297353CC}">
              <c16:uniqueId val="{0000000C-3E3F-3D4D-A4A0-33E69A341B57}"/>
            </c:ext>
          </c:extLst>
        </c:ser>
        <c:dLbls>
          <c:showLegendKey val="0"/>
          <c:showVal val="0"/>
          <c:showCatName val="0"/>
          <c:showSerName val="0"/>
          <c:showPercent val="0"/>
          <c:showBubbleSize val="0"/>
        </c:dLbls>
        <c:axId val="866001039"/>
        <c:axId val="865877343"/>
      </c:scatterChart>
      <c:valAx>
        <c:axId val="866001039"/>
        <c:scaling>
          <c:orientation val="minMax"/>
          <c:max val="2025"/>
          <c:min val="197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877343"/>
        <c:crosses val="autoZero"/>
        <c:crossBetween val="midCat"/>
      </c:valAx>
      <c:valAx>
        <c:axId val="86587734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0010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 VOC</a:t>
            </a:r>
            <a:r>
              <a:rPr lang="en-US" baseline="0"/>
              <a:t> Emissions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1714785651793"/>
          <c:y val="8.9942124092495898E-2"/>
          <c:w val="0.83329396325459315"/>
          <c:h val="0.48182488088849973"/>
        </c:manualLayout>
      </c:layout>
      <c:scatterChart>
        <c:scatterStyle val="lineMarker"/>
        <c:varyColors val="0"/>
        <c:ser>
          <c:idx val="0"/>
          <c:order val="0"/>
          <c:tx>
            <c:strRef>
              <c:f>VOC!$A$7</c:f>
              <c:strCache>
                <c:ptCount val="1"/>
                <c:pt idx="0">
                  <c:v>FUEL COMB. ELEC. UTIL.</c:v>
                </c:pt>
              </c:strCache>
            </c:strRef>
          </c:tx>
          <c:spPr>
            <a:ln w="19050" cap="rnd">
              <a:solidFill>
                <a:schemeClr val="accent1"/>
              </a:solidFill>
              <a:round/>
            </a:ln>
            <a:effectLst/>
          </c:spPr>
          <c:marker>
            <c:symbol val="none"/>
          </c:marker>
          <c:xVal>
            <c:numRef>
              <c:f>VOC!$B$6:$AM$6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VOC!$B$7:$AM$7</c:f>
              <c:numCache>
                <c:formatCode>#,##0</c:formatCode>
                <c:ptCount val="38"/>
                <c:pt idx="0">
                  <c:v>30</c:v>
                </c:pt>
                <c:pt idx="1">
                  <c:v>40</c:v>
                </c:pt>
                <c:pt idx="2">
                  <c:v>45</c:v>
                </c:pt>
                <c:pt idx="3">
                  <c:v>32</c:v>
                </c:pt>
                <c:pt idx="4">
                  <c:v>47</c:v>
                </c:pt>
                <c:pt idx="5">
                  <c:v>44</c:v>
                </c:pt>
                <c:pt idx="6">
                  <c:v>44</c:v>
                </c:pt>
                <c:pt idx="7">
                  <c:v>45</c:v>
                </c:pt>
                <c:pt idx="8">
                  <c:v>45</c:v>
                </c:pt>
                <c:pt idx="9">
                  <c:v>44</c:v>
                </c:pt>
                <c:pt idx="10">
                  <c:v>49.74</c:v>
                </c:pt>
                <c:pt idx="11">
                  <c:v>52.225999999999999</c:v>
                </c:pt>
                <c:pt idx="12">
                  <c:v>56.347000000000001</c:v>
                </c:pt>
                <c:pt idx="13">
                  <c:v>54.057000000000002</c:v>
                </c:pt>
                <c:pt idx="14">
                  <c:v>61.850999999999999</c:v>
                </c:pt>
                <c:pt idx="15">
                  <c:v>60.517000000000003</c:v>
                </c:pt>
                <c:pt idx="16" formatCode="#,##0.00">
                  <c:v>49.463375767999999</c:v>
                </c:pt>
                <c:pt idx="17" formatCode="#,##0.00">
                  <c:v>49.403489065000002</c:v>
                </c:pt>
                <c:pt idx="18" formatCode="#,##0.00">
                  <c:v>48.082957243999999</c:v>
                </c:pt>
                <c:pt idx="19" formatCode="#,##0.00">
                  <c:v>48.082957243999999</c:v>
                </c:pt>
                <c:pt idx="20" formatCode="#,##0.00">
                  <c:v>45.147299281000002</c:v>
                </c:pt>
                <c:pt idx="21" formatCode="#,##0.00">
                  <c:v>44.353920686999999</c:v>
                </c:pt>
                <c:pt idx="22" formatCode="#,##0.00">
                  <c:v>44.353920686999999</c:v>
                </c:pt>
                <c:pt idx="23" formatCode="#,##0.00">
                  <c:v>39.121200236</c:v>
                </c:pt>
                <c:pt idx="24" formatCode="#,##0.00">
                  <c:v>40.537182905000002</c:v>
                </c:pt>
                <c:pt idx="25" formatCode="#,##0.00">
                  <c:v>40.488766867000002</c:v>
                </c:pt>
                <c:pt idx="26" formatCode="#,##0.00">
                  <c:v>39.990857417999997</c:v>
                </c:pt>
                <c:pt idx="27" formatCode="#,##0.00">
                  <c:v>39.691013730999998</c:v>
                </c:pt>
                <c:pt idx="28" formatCode="#,##0.00">
                  <c:v>38.040288549000003</c:v>
                </c:pt>
                <c:pt idx="29" formatCode="#,##0.00">
                  <c:v>35.737511349999998</c:v>
                </c:pt>
                <c:pt idx="30" formatCode="#,##0.00">
                  <c:v>34.632096451000002</c:v>
                </c:pt>
                <c:pt idx="31" formatCode="#,##0.00">
                  <c:v>31.727088404</c:v>
                </c:pt>
                <c:pt idx="32" formatCode="#,##0.00">
                  <c:v>32.873280799</c:v>
                </c:pt>
                <c:pt idx="33" formatCode="#,##0.00">
                  <c:v>31.545595341999999</c:v>
                </c:pt>
                <c:pt idx="34" formatCode="#,##0.00">
                  <c:v>28.647484163000001</c:v>
                </c:pt>
                <c:pt idx="35" formatCode="#,##0.00">
                  <c:v>30.094497101000002</c:v>
                </c:pt>
                <c:pt idx="36" formatCode="#,##0.00">
                  <c:v>29.219022923000001</c:v>
                </c:pt>
                <c:pt idx="37" formatCode="#,##0.00">
                  <c:v>29.219022923000001</c:v>
                </c:pt>
              </c:numCache>
            </c:numRef>
          </c:yVal>
          <c:smooth val="0"/>
          <c:extLst>
            <c:ext xmlns:c16="http://schemas.microsoft.com/office/drawing/2014/chart" uri="{C3380CC4-5D6E-409C-BE32-E72D297353CC}">
              <c16:uniqueId val="{00000000-4552-664C-8C95-0997BD660DE7}"/>
            </c:ext>
          </c:extLst>
        </c:ser>
        <c:ser>
          <c:idx val="1"/>
          <c:order val="1"/>
          <c:tx>
            <c:strRef>
              <c:f>VOC!$A$8</c:f>
              <c:strCache>
                <c:ptCount val="1"/>
                <c:pt idx="0">
                  <c:v>FUEL COMB. INDUSTRIAL</c:v>
                </c:pt>
              </c:strCache>
            </c:strRef>
          </c:tx>
          <c:spPr>
            <a:ln w="19050" cap="rnd">
              <a:solidFill>
                <a:schemeClr val="accent2"/>
              </a:solidFill>
              <a:round/>
            </a:ln>
            <a:effectLst/>
          </c:spPr>
          <c:marker>
            <c:symbol val="none"/>
          </c:marker>
          <c:xVal>
            <c:numRef>
              <c:f>VOC!$B$6:$AM$6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VOC!$B$8:$AM$8</c:f>
              <c:numCache>
                <c:formatCode>#,##0</c:formatCode>
                <c:ptCount val="38"/>
                <c:pt idx="0">
                  <c:v>150</c:v>
                </c:pt>
                <c:pt idx="1">
                  <c:v>150</c:v>
                </c:pt>
                <c:pt idx="2">
                  <c:v>157</c:v>
                </c:pt>
                <c:pt idx="3">
                  <c:v>134</c:v>
                </c:pt>
                <c:pt idx="4">
                  <c:v>182</c:v>
                </c:pt>
                <c:pt idx="5">
                  <c:v>196</c:v>
                </c:pt>
                <c:pt idx="6">
                  <c:v>187</c:v>
                </c:pt>
                <c:pt idx="7">
                  <c:v>186</c:v>
                </c:pt>
                <c:pt idx="8">
                  <c:v>196</c:v>
                </c:pt>
                <c:pt idx="9">
                  <c:v>206</c:v>
                </c:pt>
                <c:pt idx="10">
                  <c:v>179.14500000000001</c:v>
                </c:pt>
                <c:pt idx="11">
                  <c:v>175.39599999999999</c:v>
                </c:pt>
                <c:pt idx="12">
                  <c:v>173.78899999999999</c:v>
                </c:pt>
                <c:pt idx="13">
                  <c:v>171.715</c:v>
                </c:pt>
                <c:pt idx="14">
                  <c:v>173.036</c:v>
                </c:pt>
                <c:pt idx="15">
                  <c:v>175.53899999999999</c:v>
                </c:pt>
                <c:pt idx="16" formatCode="#,##0.00">
                  <c:v>148.85021166000001</c:v>
                </c:pt>
                <c:pt idx="17" formatCode="#,##0.00">
                  <c:v>148.70996823999999</c:v>
                </c:pt>
                <c:pt idx="18" formatCode="#,##0.00">
                  <c:v>129.53876471000001</c:v>
                </c:pt>
                <c:pt idx="19" formatCode="#,##0.00">
                  <c:v>129.47597680999999</c:v>
                </c:pt>
                <c:pt idx="20" formatCode="#,##0.00">
                  <c:v>113.94580417</c:v>
                </c:pt>
                <c:pt idx="21" formatCode="#,##0.00">
                  <c:v>114.5092689</c:v>
                </c:pt>
                <c:pt idx="22" formatCode="#,##0.00">
                  <c:v>114.31502731</c:v>
                </c:pt>
                <c:pt idx="23" formatCode="#,##0.00">
                  <c:v>117.14675962</c:v>
                </c:pt>
                <c:pt idx="24" formatCode="#,##0.00">
                  <c:v>107.16420223</c:v>
                </c:pt>
                <c:pt idx="25" formatCode="#,##0.00">
                  <c:v>110.05175787</c:v>
                </c:pt>
                <c:pt idx="26" formatCode="#,##0.00">
                  <c:v>110.39659462</c:v>
                </c:pt>
                <c:pt idx="27" formatCode="#,##0.00">
                  <c:v>107.48876454000001</c:v>
                </c:pt>
                <c:pt idx="28" formatCode="#,##0.00">
                  <c:v>108.01443102</c:v>
                </c:pt>
                <c:pt idx="29" formatCode="#,##0.00">
                  <c:v>109.14023149000001</c:v>
                </c:pt>
                <c:pt idx="30" formatCode="#,##0.00">
                  <c:v>120.53299994</c:v>
                </c:pt>
                <c:pt idx="31" formatCode="#,##0.00">
                  <c:v>110.80539235000001</c:v>
                </c:pt>
                <c:pt idx="32" formatCode="#,##0.00">
                  <c:v>114.97752842</c:v>
                </c:pt>
                <c:pt idx="33" formatCode="#,##0.00">
                  <c:v>117.40909881</c:v>
                </c:pt>
                <c:pt idx="34" formatCode="#,##0.00">
                  <c:v>112.51035324999999</c:v>
                </c:pt>
                <c:pt idx="35" formatCode="#,##0.00">
                  <c:v>111.67666884</c:v>
                </c:pt>
                <c:pt idx="36" formatCode="#,##0.00">
                  <c:v>112.81955519</c:v>
                </c:pt>
                <c:pt idx="37" formatCode="#,##0.00">
                  <c:v>112.81955519</c:v>
                </c:pt>
              </c:numCache>
            </c:numRef>
          </c:yVal>
          <c:smooth val="0"/>
          <c:extLst>
            <c:ext xmlns:c16="http://schemas.microsoft.com/office/drawing/2014/chart" uri="{C3380CC4-5D6E-409C-BE32-E72D297353CC}">
              <c16:uniqueId val="{00000001-4552-664C-8C95-0997BD660DE7}"/>
            </c:ext>
          </c:extLst>
        </c:ser>
        <c:ser>
          <c:idx val="2"/>
          <c:order val="2"/>
          <c:tx>
            <c:strRef>
              <c:f>VOC!$A$9</c:f>
              <c:strCache>
                <c:ptCount val="1"/>
                <c:pt idx="0">
                  <c:v>FUEL COMB. OTHER</c:v>
                </c:pt>
              </c:strCache>
            </c:strRef>
          </c:tx>
          <c:spPr>
            <a:ln w="19050" cap="rnd">
              <a:solidFill>
                <a:schemeClr val="accent3"/>
              </a:solidFill>
              <a:round/>
            </a:ln>
            <a:effectLst/>
          </c:spPr>
          <c:marker>
            <c:symbol val="none"/>
          </c:marker>
          <c:xVal>
            <c:numRef>
              <c:f>VOC!$B$6:$AM$6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VOC!$B$9:$AM$9</c:f>
              <c:numCache>
                <c:formatCode>#,##0</c:formatCode>
                <c:ptCount val="38"/>
                <c:pt idx="0">
                  <c:v>541</c:v>
                </c:pt>
                <c:pt idx="1">
                  <c:v>470</c:v>
                </c:pt>
                <c:pt idx="2">
                  <c:v>848</c:v>
                </c:pt>
                <c:pt idx="3">
                  <c:v>1403</c:v>
                </c:pt>
                <c:pt idx="4">
                  <c:v>776</c:v>
                </c:pt>
                <c:pt idx="5">
                  <c:v>834.99999999999989</c:v>
                </c:pt>
                <c:pt idx="6">
                  <c:v>818.12174245569679</c:v>
                </c:pt>
                <c:pt idx="7">
                  <c:v>648.42707636027365</c:v>
                </c:pt>
                <c:pt idx="8">
                  <c:v>580.77057700292278</c:v>
                </c:pt>
                <c:pt idx="9">
                  <c:v>577.67056127166745</c:v>
                </c:pt>
                <c:pt idx="10">
                  <c:v>560.45406224714793</c:v>
                </c:pt>
                <c:pt idx="11">
                  <c:v>493.56081444347126</c:v>
                </c:pt>
                <c:pt idx="12">
                  <c:v>425.4706281032461</c:v>
                </c:pt>
                <c:pt idx="13">
                  <c:v>371.10752322882729</c:v>
                </c:pt>
                <c:pt idx="14">
                  <c:v>312.5010935484562</c:v>
                </c:pt>
                <c:pt idx="15">
                  <c:v>241.99637745730502</c:v>
                </c:pt>
                <c:pt idx="16" formatCode="#,##0.00">
                  <c:v>340.52683139999999</c:v>
                </c:pt>
                <c:pt idx="17" formatCode="#,##0.00">
                  <c:v>356.05859591000001</c:v>
                </c:pt>
                <c:pt idx="18" formatCode="#,##0.00">
                  <c:v>362.66415991000002</c:v>
                </c:pt>
                <c:pt idx="19" formatCode="#,##0.00">
                  <c:v>378.33566925000002</c:v>
                </c:pt>
                <c:pt idx="20" formatCode="#,##0.00">
                  <c:v>326.85621522999998</c:v>
                </c:pt>
                <c:pt idx="21" formatCode="#,##0.00">
                  <c:v>357.89129797999999</c:v>
                </c:pt>
                <c:pt idx="22" formatCode="#,##0.00">
                  <c:v>396.76610751999999</c:v>
                </c:pt>
                <c:pt idx="23" formatCode="#,##0.00">
                  <c:v>422.49225251000001</c:v>
                </c:pt>
                <c:pt idx="24" formatCode="#,##0.00">
                  <c:v>450.59477738999999</c:v>
                </c:pt>
                <c:pt idx="25" formatCode="#,##0.00">
                  <c:v>438.09294976000001</c:v>
                </c:pt>
                <c:pt idx="26" formatCode="#,##0.00">
                  <c:v>371.81219249999998</c:v>
                </c:pt>
                <c:pt idx="27" formatCode="#,##0.00">
                  <c:v>474.88870035000002</c:v>
                </c:pt>
                <c:pt idx="28" formatCode="#,##0.00">
                  <c:v>480.33966693000002</c:v>
                </c:pt>
                <c:pt idx="29" formatCode="#,##0.00">
                  <c:v>426.49705125999998</c:v>
                </c:pt>
                <c:pt idx="30" formatCode="#,##0.00">
                  <c:v>373.08894006000003</c:v>
                </c:pt>
                <c:pt idx="31" formatCode="#,##0.00">
                  <c:v>361.8491755</c:v>
                </c:pt>
                <c:pt idx="32" formatCode="#,##0.00">
                  <c:v>435.18835437000001</c:v>
                </c:pt>
                <c:pt idx="33" formatCode="#,##0.00">
                  <c:v>452.20693227999999</c:v>
                </c:pt>
                <c:pt idx="34" formatCode="#,##0.00">
                  <c:v>488.84536162000001</c:v>
                </c:pt>
                <c:pt idx="35" formatCode="#,##0.00">
                  <c:v>486.78789685999999</c:v>
                </c:pt>
                <c:pt idx="36" formatCode="#,##0.00">
                  <c:v>486.80010715999998</c:v>
                </c:pt>
                <c:pt idx="37" formatCode="#,##0.00">
                  <c:v>486.80010715999998</c:v>
                </c:pt>
              </c:numCache>
            </c:numRef>
          </c:yVal>
          <c:smooth val="0"/>
          <c:extLst>
            <c:ext xmlns:c16="http://schemas.microsoft.com/office/drawing/2014/chart" uri="{C3380CC4-5D6E-409C-BE32-E72D297353CC}">
              <c16:uniqueId val="{00000002-4552-664C-8C95-0997BD660DE7}"/>
            </c:ext>
          </c:extLst>
        </c:ser>
        <c:ser>
          <c:idx val="3"/>
          <c:order val="3"/>
          <c:tx>
            <c:strRef>
              <c:f>VOC!$A$10</c:f>
              <c:strCache>
                <c:ptCount val="1"/>
                <c:pt idx="0">
                  <c:v>CHEMICAL &amp; ALLIED PRODUCT MFG</c:v>
                </c:pt>
              </c:strCache>
            </c:strRef>
          </c:tx>
          <c:spPr>
            <a:ln w="19050" cap="rnd">
              <a:solidFill>
                <a:schemeClr val="accent4"/>
              </a:solidFill>
              <a:round/>
            </a:ln>
            <a:effectLst/>
          </c:spPr>
          <c:marker>
            <c:symbol val="none"/>
          </c:marker>
          <c:xVal>
            <c:numRef>
              <c:f>VOC!$B$6:$AM$6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VOC!$B$10:$AM$10</c:f>
              <c:numCache>
                <c:formatCode>#,##0</c:formatCode>
                <c:ptCount val="38"/>
                <c:pt idx="0">
                  <c:v>1341</c:v>
                </c:pt>
                <c:pt idx="1">
                  <c:v>1351</c:v>
                </c:pt>
                <c:pt idx="2">
                  <c:v>1595</c:v>
                </c:pt>
                <c:pt idx="3">
                  <c:v>881</c:v>
                </c:pt>
                <c:pt idx="4">
                  <c:v>634</c:v>
                </c:pt>
                <c:pt idx="5">
                  <c:v>710</c:v>
                </c:pt>
                <c:pt idx="6">
                  <c:v>715</c:v>
                </c:pt>
                <c:pt idx="7">
                  <c:v>701</c:v>
                </c:pt>
                <c:pt idx="8">
                  <c:v>691</c:v>
                </c:pt>
                <c:pt idx="9">
                  <c:v>660</c:v>
                </c:pt>
                <c:pt idx="10">
                  <c:v>388.25900000000001</c:v>
                </c:pt>
                <c:pt idx="11">
                  <c:v>388.024</c:v>
                </c:pt>
                <c:pt idx="12">
                  <c:v>394.33199999999999</c:v>
                </c:pt>
                <c:pt idx="13">
                  <c:v>251.119</c:v>
                </c:pt>
                <c:pt idx="14">
                  <c:v>253.53700000000001</c:v>
                </c:pt>
                <c:pt idx="15">
                  <c:v>261.86799999999999</c:v>
                </c:pt>
                <c:pt idx="16" formatCode="#,##0.00">
                  <c:v>250.02631410999999</c:v>
                </c:pt>
                <c:pt idx="17" formatCode="#,##0.00">
                  <c:v>250.02631410999999</c:v>
                </c:pt>
                <c:pt idx="18" formatCode="#,##0.00">
                  <c:v>235.90025542999999</c:v>
                </c:pt>
                <c:pt idx="19" formatCode="#,##0.00">
                  <c:v>235.90025542999999</c:v>
                </c:pt>
                <c:pt idx="20" formatCode="#,##0.00">
                  <c:v>88.469045761000004</c:v>
                </c:pt>
                <c:pt idx="21" formatCode="#,##0.00">
                  <c:v>91.393505578000003</c:v>
                </c:pt>
                <c:pt idx="22" formatCode="#,##0.00">
                  <c:v>91.393505578000003</c:v>
                </c:pt>
                <c:pt idx="23" formatCode="#,##0.00">
                  <c:v>84.109887791999995</c:v>
                </c:pt>
                <c:pt idx="24" formatCode="#,##0.00">
                  <c:v>82.956125846999996</c:v>
                </c:pt>
                <c:pt idx="25" formatCode="#,##0.00">
                  <c:v>82.978884847000003</c:v>
                </c:pt>
                <c:pt idx="26" formatCode="#,##0.00">
                  <c:v>82.956125846999996</c:v>
                </c:pt>
                <c:pt idx="27" formatCode="#,##0.00">
                  <c:v>81.597348007999997</c:v>
                </c:pt>
                <c:pt idx="28" formatCode="#,##0.00">
                  <c:v>76.874533966000001</c:v>
                </c:pt>
                <c:pt idx="29" formatCode="#,##0.00">
                  <c:v>76.875562505999994</c:v>
                </c:pt>
                <c:pt idx="30" formatCode="#,##0.00">
                  <c:v>81.927249939000006</c:v>
                </c:pt>
                <c:pt idx="31" formatCode="#,##0.00">
                  <c:v>75.240760573000003</c:v>
                </c:pt>
                <c:pt idx="32" formatCode="#,##0.00">
                  <c:v>77.095705602999999</c:v>
                </c:pt>
                <c:pt idx="33" formatCode="#,##0.00">
                  <c:v>74.452916720999994</c:v>
                </c:pt>
                <c:pt idx="34" formatCode="#,##0.00">
                  <c:v>70.263188928999995</c:v>
                </c:pt>
                <c:pt idx="35" formatCode="#,##0.00">
                  <c:v>70.920639770999998</c:v>
                </c:pt>
                <c:pt idx="36" formatCode="#,##0.00">
                  <c:v>69.761685360000001</c:v>
                </c:pt>
                <c:pt idx="37" formatCode="#,##0.00">
                  <c:v>69.761685360000001</c:v>
                </c:pt>
              </c:numCache>
            </c:numRef>
          </c:yVal>
          <c:smooth val="0"/>
          <c:extLst>
            <c:ext xmlns:c16="http://schemas.microsoft.com/office/drawing/2014/chart" uri="{C3380CC4-5D6E-409C-BE32-E72D297353CC}">
              <c16:uniqueId val="{00000003-4552-664C-8C95-0997BD660DE7}"/>
            </c:ext>
          </c:extLst>
        </c:ser>
        <c:ser>
          <c:idx val="4"/>
          <c:order val="4"/>
          <c:tx>
            <c:strRef>
              <c:f>VOC!$A$11</c:f>
              <c:strCache>
                <c:ptCount val="1"/>
                <c:pt idx="0">
                  <c:v>METALS PROCESSING</c:v>
                </c:pt>
              </c:strCache>
            </c:strRef>
          </c:tx>
          <c:spPr>
            <a:ln w="19050" cap="rnd">
              <a:solidFill>
                <a:schemeClr val="accent5"/>
              </a:solidFill>
              <a:round/>
            </a:ln>
            <a:effectLst/>
          </c:spPr>
          <c:marker>
            <c:symbol val="none"/>
          </c:marker>
          <c:xVal>
            <c:numRef>
              <c:f>VOC!$B$6:$AM$6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VOC!$B$11:$AM$11</c:f>
              <c:numCache>
                <c:formatCode>#,##0</c:formatCode>
                <c:ptCount val="38"/>
                <c:pt idx="0">
                  <c:v>394</c:v>
                </c:pt>
                <c:pt idx="1">
                  <c:v>336</c:v>
                </c:pt>
                <c:pt idx="2">
                  <c:v>273</c:v>
                </c:pt>
                <c:pt idx="3">
                  <c:v>76</c:v>
                </c:pt>
                <c:pt idx="4">
                  <c:v>122</c:v>
                </c:pt>
                <c:pt idx="5">
                  <c:v>123</c:v>
                </c:pt>
                <c:pt idx="6">
                  <c:v>124</c:v>
                </c:pt>
                <c:pt idx="7">
                  <c:v>124</c:v>
                </c:pt>
                <c:pt idx="8">
                  <c:v>126</c:v>
                </c:pt>
                <c:pt idx="9">
                  <c:v>125</c:v>
                </c:pt>
                <c:pt idx="10">
                  <c:v>73.394999999999996</c:v>
                </c:pt>
                <c:pt idx="11">
                  <c:v>77.908000000000001</c:v>
                </c:pt>
                <c:pt idx="12">
                  <c:v>77.581000000000003</c:v>
                </c:pt>
                <c:pt idx="13">
                  <c:v>65.686999999999998</c:v>
                </c:pt>
                <c:pt idx="14">
                  <c:v>67.388000000000005</c:v>
                </c:pt>
                <c:pt idx="15">
                  <c:v>71.278000000000006</c:v>
                </c:pt>
                <c:pt idx="16" formatCode="#,##0.00">
                  <c:v>44.983220023999998</c:v>
                </c:pt>
                <c:pt idx="17" formatCode="#,##0.00">
                  <c:v>44.983220023999998</c:v>
                </c:pt>
                <c:pt idx="18" formatCode="#,##0.00">
                  <c:v>48.629629733000002</c:v>
                </c:pt>
                <c:pt idx="19" formatCode="#,##0.00">
                  <c:v>48.629629733000002</c:v>
                </c:pt>
                <c:pt idx="20" formatCode="#,##0.00">
                  <c:v>37.535586160000001</c:v>
                </c:pt>
                <c:pt idx="21" formatCode="#,##0.00">
                  <c:v>37.535586160000001</c:v>
                </c:pt>
                <c:pt idx="22" formatCode="#,##0.00">
                  <c:v>37.535586160000001</c:v>
                </c:pt>
                <c:pt idx="23" formatCode="#,##0.00">
                  <c:v>28.659614455</c:v>
                </c:pt>
                <c:pt idx="24" formatCode="#,##0.00">
                  <c:v>34.147688238000001</c:v>
                </c:pt>
                <c:pt idx="25" formatCode="#,##0.00">
                  <c:v>34.147688238000001</c:v>
                </c:pt>
                <c:pt idx="26" formatCode="#,##0.00">
                  <c:v>34.147688238000001</c:v>
                </c:pt>
                <c:pt idx="27" formatCode="#,##0.00">
                  <c:v>28.249901771000001</c:v>
                </c:pt>
                <c:pt idx="28" formatCode="#,##0.00">
                  <c:v>28.716806732999999</c:v>
                </c:pt>
                <c:pt idx="29" formatCode="#,##0.00">
                  <c:v>26.285270454999999</c:v>
                </c:pt>
                <c:pt idx="30" formatCode="#,##0.00">
                  <c:v>22.590422782000001</c:v>
                </c:pt>
                <c:pt idx="31" formatCode="#,##0.00">
                  <c:v>22.098625691999999</c:v>
                </c:pt>
                <c:pt idx="32" formatCode="#,##0.00">
                  <c:v>23.638174054</c:v>
                </c:pt>
                <c:pt idx="33" formatCode="#,##0.00">
                  <c:v>23.416840004000001</c:v>
                </c:pt>
                <c:pt idx="34" formatCode="#,##0.00">
                  <c:v>19.280096313000001</c:v>
                </c:pt>
                <c:pt idx="35" formatCode="#,##0.00">
                  <c:v>20.845477367000001</c:v>
                </c:pt>
                <c:pt idx="36" formatCode="#,##0.00">
                  <c:v>21.379695891000001</c:v>
                </c:pt>
                <c:pt idx="37" formatCode="#,##0.00">
                  <c:v>21.379695891000001</c:v>
                </c:pt>
              </c:numCache>
            </c:numRef>
          </c:yVal>
          <c:smooth val="0"/>
          <c:extLst>
            <c:ext xmlns:c16="http://schemas.microsoft.com/office/drawing/2014/chart" uri="{C3380CC4-5D6E-409C-BE32-E72D297353CC}">
              <c16:uniqueId val="{00000004-4552-664C-8C95-0997BD660DE7}"/>
            </c:ext>
          </c:extLst>
        </c:ser>
        <c:ser>
          <c:idx val="5"/>
          <c:order val="5"/>
          <c:tx>
            <c:strRef>
              <c:f>VOC!$A$12</c:f>
              <c:strCache>
                <c:ptCount val="1"/>
                <c:pt idx="0">
                  <c:v>PETROLEUM &amp; RELATED INDUSTRIES</c:v>
                </c:pt>
              </c:strCache>
            </c:strRef>
          </c:tx>
          <c:spPr>
            <a:ln w="19050" cap="rnd">
              <a:solidFill>
                <a:schemeClr val="accent6"/>
              </a:solidFill>
              <a:round/>
            </a:ln>
            <a:effectLst/>
          </c:spPr>
          <c:marker>
            <c:symbol val="none"/>
          </c:marker>
          <c:xVal>
            <c:numRef>
              <c:f>VOC!$B$6:$AM$6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VOC!$B$12:$AM$12</c:f>
              <c:numCache>
                <c:formatCode>#,##0</c:formatCode>
                <c:ptCount val="38"/>
                <c:pt idx="0">
                  <c:v>1194</c:v>
                </c:pt>
                <c:pt idx="1">
                  <c:v>1342</c:v>
                </c:pt>
                <c:pt idx="2">
                  <c:v>1440</c:v>
                </c:pt>
                <c:pt idx="3">
                  <c:v>703</c:v>
                </c:pt>
                <c:pt idx="4">
                  <c:v>611</c:v>
                </c:pt>
                <c:pt idx="5">
                  <c:v>640.00000000000023</c:v>
                </c:pt>
                <c:pt idx="6">
                  <c:v>796.09342214543744</c:v>
                </c:pt>
                <c:pt idx="7">
                  <c:v>986.01465497591437</c:v>
                </c:pt>
                <c:pt idx="8">
                  <c:v>1150.9641335194524</c:v>
                </c:pt>
                <c:pt idx="9">
                  <c:v>1308.7593482112075</c:v>
                </c:pt>
                <c:pt idx="10">
                  <c:v>1096.1277468262992</c:v>
                </c:pt>
                <c:pt idx="11">
                  <c:v>1246.3911914852929</c:v>
                </c:pt>
                <c:pt idx="12">
                  <c:v>1365.2290778066088</c:v>
                </c:pt>
                <c:pt idx="13">
                  <c:v>1405.5230869979559</c:v>
                </c:pt>
                <c:pt idx="14">
                  <c:v>1429.7073058226263</c:v>
                </c:pt>
                <c:pt idx="15">
                  <c:v>1585.4399513476651</c:v>
                </c:pt>
                <c:pt idx="16" formatCode="#,##0.00">
                  <c:v>2116.2065966999999</c:v>
                </c:pt>
                <c:pt idx="17" formatCode="#,##0.00">
                  <c:v>2158.2301213000001</c:v>
                </c:pt>
                <c:pt idx="18" formatCode="#,##0.00">
                  <c:v>2214.3123065</c:v>
                </c:pt>
                <c:pt idx="19" formatCode="#,##0.00">
                  <c:v>2286.3866357000002</c:v>
                </c:pt>
                <c:pt idx="20" formatCode="#,##0.00">
                  <c:v>2385.1828415999998</c:v>
                </c:pt>
                <c:pt idx="21" formatCode="#,##0.00">
                  <c:v>2436.5813753000002</c:v>
                </c:pt>
                <c:pt idx="22" formatCode="#,##0.00">
                  <c:v>2564.4628075999999</c:v>
                </c:pt>
                <c:pt idx="23" formatCode="#,##0.00">
                  <c:v>2349.9213565999999</c:v>
                </c:pt>
                <c:pt idx="24" formatCode="#,##0.00">
                  <c:v>2367.6967500999999</c:v>
                </c:pt>
                <c:pt idx="25" formatCode="#,##0.00">
                  <c:v>2623.6227604000001</c:v>
                </c:pt>
                <c:pt idx="26" formatCode="#,##0.00">
                  <c:v>3055.6962874000001</c:v>
                </c:pt>
                <c:pt idx="27" formatCode="#,##0.00">
                  <c:v>2723.9572460999998</c:v>
                </c:pt>
                <c:pt idx="28" formatCode="#,##0.00">
                  <c:v>3080.7584691000002</c:v>
                </c:pt>
                <c:pt idx="29" formatCode="#,##0.00">
                  <c:v>3109.3586411000001</c:v>
                </c:pt>
                <c:pt idx="30" formatCode="#,##0.00">
                  <c:v>2669.4057968000002</c:v>
                </c:pt>
                <c:pt idx="31" formatCode="#,##0.00">
                  <c:v>2579.1983042000002</c:v>
                </c:pt>
                <c:pt idx="32" formatCode="#,##0.00">
                  <c:v>2699.4920696999998</c:v>
                </c:pt>
                <c:pt idx="33" formatCode="#,##0.00">
                  <c:v>2671.7297821000002</c:v>
                </c:pt>
                <c:pt idx="34" formatCode="#,##0.00">
                  <c:v>2710.2503861</c:v>
                </c:pt>
                <c:pt idx="35" formatCode="#,##0.00">
                  <c:v>3018.1698290999998</c:v>
                </c:pt>
                <c:pt idx="36" formatCode="#,##0.00">
                  <c:v>3017.6030818999998</c:v>
                </c:pt>
                <c:pt idx="37" formatCode="#,##0.00">
                  <c:v>3017.6030818999998</c:v>
                </c:pt>
              </c:numCache>
            </c:numRef>
          </c:yVal>
          <c:smooth val="0"/>
          <c:extLst>
            <c:ext xmlns:c16="http://schemas.microsoft.com/office/drawing/2014/chart" uri="{C3380CC4-5D6E-409C-BE32-E72D297353CC}">
              <c16:uniqueId val="{00000005-4552-664C-8C95-0997BD660DE7}"/>
            </c:ext>
          </c:extLst>
        </c:ser>
        <c:ser>
          <c:idx val="6"/>
          <c:order val="6"/>
          <c:tx>
            <c:strRef>
              <c:f>VOC!$A$13</c:f>
              <c:strCache>
                <c:ptCount val="1"/>
                <c:pt idx="0">
                  <c:v>OTHER INDUSTRIAL PROCESSES</c:v>
                </c:pt>
              </c:strCache>
            </c:strRef>
          </c:tx>
          <c:spPr>
            <a:ln w="19050" cap="rnd">
              <a:solidFill>
                <a:schemeClr val="accent1">
                  <a:lumMod val="60000"/>
                </a:schemeClr>
              </a:solidFill>
              <a:round/>
            </a:ln>
            <a:effectLst/>
          </c:spPr>
          <c:marker>
            <c:symbol val="none"/>
          </c:marker>
          <c:xVal>
            <c:numRef>
              <c:f>VOC!$B$6:$AM$6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VOC!$B$13:$AM$13</c:f>
              <c:numCache>
                <c:formatCode>#,##0</c:formatCode>
                <c:ptCount val="38"/>
                <c:pt idx="0">
                  <c:v>270</c:v>
                </c:pt>
                <c:pt idx="1">
                  <c:v>235</c:v>
                </c:pt>
                <c:pt idx="2">
                  <c:v>237</c:v>
                </c:pt>
                <c:pt idx="3">
                  <c:v>390</c:v>
                </c:pt>
                <c:pt idx="4">
                  <c:v>401</c:v>
                </c:pt>
                <c:pt idx="5">
                  <c:v>391</c:v>
                </c:pt>
                <c:pt idx="6">
                  <c:v>414</c:v>
                </c:pt>
                <c:pt idx="7">
                  <c:v>442</c:v>
                </c:pt>
                <c:pt idx="8">
                  <c:v>438</c:v>
                </c:pt>
                <c:pt idx="9">
                  <c:v>450</c:v>
                </c:pt>
                <c:pt idx="10">
                  <c:v>434.733</c:v>
                </c:pt>
                <c:pt idx="11">
                  <c:v>437.59800000000001</c:v>
                </c:pt>
                <c:pt idx="12">
                  <c:v>443.11099999999999</c:v>
                </c:pt>
                <c:pt idx="13">
                  <c:v>438.488</c:v>
                </c:pt>
                <c:pt idx="14">
                  <c:v>454.01</c:v>
                </c:pt>
                <c:pt idx="15">
                  <c:v>420.28800000000001</c:v>
                </c:pt>
                <c:pt idx="16" formatCode="#,##0.00">
                  <c:v>447.22382334999998</c:v>
                </c:pt>
                <c:pt idx="17" formatCode="#,##0.00">
                  <c:v>447.22382334999998</c:v>
                </c:pt>
                <c:pt idx="18" formatCode="#,##0.00">
                  <c:v>446.02155132000001</c:v>
                </c:pt>
                <c:pt idx="19" formatCode="#,##0.00">
                  <c:v>446.02155132000001</c:v>
                </c:pt>
                <c:pt idx="20" formatCode="#,##0.00">
                  <c:v>370.56105236000002</c:v>
                </c:pt>
                <c:pt idx="21" formatCode="#,##0.00">
                  <c:v>370.69380539999997</c:v>
                </c:pt>
                <c:pt idx="22" formatCode="#,##0.00">
                  <c:v>370.69380539999997</c:v>
                </c:pt>
                <c:pt idx="23" formatCode="#,##0.00">
                  <c:v>334.97229362000002</c:v>
                </c:pt>
                <c:pt idx="24" formatCode="#,##0.00">
                  <c:v>332.64777022999999</c:v>
                </c:pt>
                <c:pt idx="25" formatCode="#,##0.00">
                  <c:v>333.12496707000003</c:v>
                </c:pt>
                <c:pt idx="26" formatCode="#,##0.00">
                  <c:v>332.95258961000002</c:v>
                </c:pt>
                <c:pt idx="27" formatCode="#,##0.00">
                  <c:v>341.69955091999998</c:v>
                </c:pt>
                <c:pt idx="28" formatCode="#,##0.00">
                  <c:v>346.49852935000001</c:v>
                </c:pt>
                <c:pt idx="29" formatCode="#,##0.00">
                  <c:v>349.28747880999998</c:v>
                </c:pt>
                <c:pt idx="30" formatCode="#,##0.00">
                  <c:v>344.06949135000002</c:v>
                </c:pt>
                <c:pt idx="31" formatCode="#,##0.00">
                  <c:v>345.84729539</c:v>
                </c:pt>
                <c:pt idx="32" formatCode="#,##0.00">
                  <c:v>362.99005407999999</c:v>
                </c:pt>
                <c:pt idx="33" formatCode="#,##0.00">
                  <c:v>371.25551066000003</c:v>
                </c:pt>
                <c:pt idx="34" formatCode="#,##0.00">
                  <c:v>371.40091362999999</c:v>
                </c:pt>
                <c:pt idx="35" formatCode="#,##0.00">
                  <c:v>379.85068472</c:v>
                </c:pt>
                <c:pt idx="36" formatCode="#,##0.00">
                  <c:v>375.60088865</c:v>
                </c:pt>
                <c:pt idx="37" formatCode="#,##0.00">
                  <c:v>375.60088865</c:v>
                </c:pt>
              </c:numCache>
            </c:numRef>
          </c:yVal>
          <c:smooth val="0"/>
          <c:extLst>
            <c:ext xmlns:c16="http://schemas.microsoft.com/office/drawing/2014/chart" uri="{C3380CC4-5D6E-409C-BE32-E72D297353CC}">
              <c16:uniqueId val="{00000006-4552-664C-8C95-0997BD660DE7}"/>
            </c:ext>
          </c:extLst>
        </c:ser>
        <c:ser>
          <c:idx val="8"/>
          <c:order val="8"/>
          <c:tx>
            <c:strRef>
              <c:f>VOC!$A$15</c:f>
              <c:strCache>
                <c:ptCount val="1"/>
                <c:pt idx="0">
                  <c:v>STORAGE &amp; TRANSPORT</c:v>
                </c:pt>
              </c:strCache>
            </c:strRef>
          </c:tx>
          <c:spPr>
            <a:ln w="19050" cap="rnd">
              <a:solidFill>
                <a:schemeClr val="accent3">
                  <a:lumMod val="60000"/>
                </a:schemeClr>
              </a:solidFill>
              <a:round/>
            </a:ln>
            <a:effectLst/>
          </c:spPr>
          <c:marker>
            <c:symbol val="none"/>
          </c:marker>
          <c:xVal>
            <c:numRef>
              <c:f>VOC!$B$6:$AM$6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VOC!$B$15:$AM$15</c:f>
              <c:numCache>
                <c:formatCode>#,##0</c:formatCode>
                <c:ptCount val="38"/>
                <c:pt idx="0">
                  <c:v>1954</c:v>
                </c:pt>
                <c:pt idx="1">
                  <c:v>2181</c:v>
                </c:pt>
                <c:pt idx="2">
                  <c:v>1975</c:v>
                </c:pt>
                <c:pt idx="3">
                  <c:v>1747</c:v>
                </c:pt>
                <c:pt idx="4">
                  <c:v>1490</c:v>
                </c:pt>
                <c:pt idx="5">
                  <c:v>1532</c:v>
                </c:pt>
                <c:pt idx="6">
                  <c:v>1583</c:v>
                </c:pt>
                <c:pt idx="7">
                  <c:v>1600</c:v>
                </c:pt>
                <c:pt idx="8">
                  <c:v>1629</c:v>
                </c:pt>
                <c:pt idx="9">
                  <c:v>1652</c:v>
                </c:pt>
                <c:pt idx="10">
                  <c:v>1293.915</c:v>
                </c:pt>
                <c:pt idx="11">
                  <c:v>1327.527</c:v>
                </c:pt>
                <c:pt idx="12">
                  <c:v>1327.3420000000001</c:v>
                </c:pt>
                <c:pt idx="13">
                  <c:v>1236.7850000000001</c:v>
                </c:pt>
                <c:pt idx="14">
                  <c:v>1176.02</c:v>
                </c:pt>
                <c:pt idx="15">
                  <c:v>1192.3130000000001</c:v>
                </c:pt>
                <c:pt idx="16" formatCode="#,##0.00">
                  <c:v>974.08084554000004</c:v>
                </c:pt>
                <c:pt idx="17" formatCode="#,##0.00">
                  <c:v>962.89740563999999</c:v>
                </c:pt>
                <c:pt idx="18" formatCode="#,##0.00">
                  <c:v>905.24120348999998</c:v>
                </c:pt>
                <c:pt idx="19" formatCode="#,##0.00">
                  <c:v>894.05776217000005</c:v>
                </c:pt>
                <c:pt idx="20" formatCode="#,##0.00">
                  <c:v>866.00495062000005</c:v>
                </c:pt>
                <c:pt idx="21" formatCode="#,##0.00">
                  <c:v>855.21191705000001</c:v>
                </c:pt>
                <c:pt idx="22" formatCode="#,##0.00">
                  <c:v>844.02847612999994</c:v>
                </c:pt>
                <c:pt idx="23" formatCode="#,##0.00">
                  <c:v>831.13154121000002</c:v>
                </c:pt>
                <c:pt idx="24" formatCode="#,##0.00">
                  <c:v>818.21910000000003</c:v>
                </c:pt>
                <c:pt idx="25" formatCode="#,##0.00">
                  <c:v>807.06497356</c:v>
                </c:pt>
                <c:pt idx="26" formatCode="#,##0.00">
                  <c:v>795.86153778000005</c:v>
                </c:pt>
                <c:pt idx="27" formatCode="#,##0.00">
                  <c:v>783.23572405000004</c:v>
                </c:pt>
                <c:pt idx="28" formatCode="#,##0.00">
                  <c:v>737.42978003999997</c:v>
                </c:pt>
                <c:pt idx="29" formatCode="#,##0.00">
                  <c:v>734.08932359000005</c:v>
                </c:pt>
                <c:pt idx="30" formatCode="#,##0.00">
                  <c:v>734.09406607999995</c:v>
                </c:pt>
                <c:pt idx="31" formatCode="#,##0.00">
                  <c:v>697.07166810000001</c:v>
                </c:pt>
                <c:pt idx="32" formatCode="#,##0.00">
                  <c:v>701.82382985000004</c:v>
                </c:pt>
                <c:pt idx="33" formatCode="#,##0.00">
                  <c:v>702.15537578999999</c:v>
                </c:pt>
                <c:pt idx="34" formatCode="#,##0.00">
                  <c:v>571.19087467999998</c:v>
                </c:pt>
                <c:pt idx="35" formatCode="#,##0.00">
                  <c:v>570.32323412999995</c:v>
                </c:pt>
                <c:pt idx="36" formatCode="#,##0.00">
                  <c:v>570.35639779999997</c:v>
                </c:pt>
                <c:pt idx="37" formatCode="#,##0.00">
                  <c:v>570.35639779999997</c:v>
                </c:pt>
              </c:numCache>
            </c:numRef>
          </c:yVal>
          <c:smooth val="0"/>
          <c:extLst>
            <c:ext xmlns:c16="http://schemas.microsoft.com/office/drawing/2014/chart" uri="{C3380CC4-5D6E-409C-BE32-E72D297353CC}">
              <c16:uniqueId val="{00000008-4552-664C-8C95-0997BD660DE7}"/>
            </c:ext>
          </c:extLst>
        </c:ser>
        <c:ser>
          <c:idx val="9"/>
          <c:order val="9"/>
          <c:tx>
            <c:strRef>
              <c:f>VOC!$A$16</c:f>
              <c:strCache>
                <c:ptCount val="1"/>
                <c:pt idx="0">
                  <c:v>WASTE DISPOSAL &amp; RECYCLING</c:v>
                </c:pt>
              </c:strCache>
            </c:strRef>
          </c:tx>
          <c:spPr>
            <a:ln w="19050" cap="rnd">
              <a:solidFill>
                <a:schemeClr val="accent4">
                  <a:lumMod val="60000"/>
                </a:schemeClr>
              </a:solidFill>
              <a:round/>
            </a:ln>
            <a:effectLst/>
          </c:spPr>
          <c:marker>
            <c:symbol val="none"/>
          </c:marker>
          <c:xVal>
            <c:numRef>
              <c:f>VOC!$B$6:$AM$6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VOC!$B$16:$AM$16</c:f>
              <c:numCache>
                <c:formatCode>#,##0</c:formatCode>
                <c:ptCount val="38"/>
                <c:pt idx="0">
                  <c:v>1984</c:v>
                </c:pt>
                <c:pt idx="1">
                  <c:v>984</c:v>
                </c:pt>
                <c:pt idx="2">
                  <c:v>758</c:v>
                </c:pt>
                <c:pt idx="3">
                  <c:v>979</c:v>
                </c:pt>
                <c:pt idx="4">
                  <c:v>986</c:v>
                </c:pt>
                <c:pt idx="5">
                  <c:v>999</c:v>
                </c:pt>
                <c:pt idx="6">
                  <c:v>1010</c:v>
                </c:pt>
                <c:pt idx="7">
                  <c:v>1046</c:v>
                </c:pt>
                <c:pt idx="8">
                  <c:v>1046</c:v>
                </c:pt>
                <c:pt idx="9">
                  <c:v>1067</c:v>
                </c:pt>
                <c:pt idx="10">
                  <c:v>508.95600000000002</c:v>
                </c:pt>
                <c:pt idx="11">
                  <c:v>517.50599999999997</c:v>
                </c:pt>
                <c:pt idx="12">
                  <c:v>535.23599999999999</c:v>
                </c:pt>
                <c:pt idx="13">
                  <c:v>487.46199999999999</c:v>
                </c:pt>
                <c:pt idx="14">
                  <c:v>415.47899999999998</c:v>
                </c:pt>
                <c:pt idx="15">
                  <c:v>419.60300000000001</c:v>
                </c:pt>
                <c:pt idx="16" formatCode="#,##0.00">
                  <c:v>168.20685546999999</c:v>
                </c:pt>
                <c:pt idx="17" formatCode="#,##0.00">
                  <c:v>170.18759294</c:v>
                </c:pt>
                <c:pt idx="18" formatCode="#,##0.00">
                  <c:v>171.57726288999999</c:v>
                </c:pt>
                <c:pt idx="19" formatCode="#,##0.00">
                  <c:v>173.55800009999999</c:v>
                </c:pt>
                <c:pt idx="20" formatCode="#,##0.00">
                  <c:v>173.10931034999999</c:v>
                </c:pt>
                <c:pt idx="21" formatCode="#,##0.00">
                  <c:v>172.96055487000001</c:v>
                </c:pt>
                <c:pt idx="22" formatCode="#,##0.00">
                  <c:v>172.82236419</c:v>
                </c:pt>
                <c:pt idx="23" formatCode="#,##0.00">
                  <c:v>171.89378533999999</c:v>
                </c:pt>
                <c:pt idx="24" formatCode="#,##0.00">
                  <c:v>173.24676706</c:v>
                </c:pt>
                <c:pt idx="25" formatCode="#,##0.00">
                  <c:v>174.16249952999999</c:v>
                </c:pt>
                <c:pt idx="26" formatCode="#,##0.00">
                  <c:v>175.52419968999999</c:v>
                </c:pt>
                <c:pt idx="27" formatCode="#,##0.00">
                  <c:v>177.62599671000001</c:v>
                </c:pt>
                <c:pt idx="28" formatCode="#,##0.00">
                  <c:v>177.97337142999999</c:v>
                </c:pt>
                <c:pt idx="29" formatCode="#,##0.00">
                  <c:v>178.23899220000001</c:v>
                </c:pt>
                <c:pt idx="30" formatCode="#,##0.00">
                  <c:v>208.78767719000001</c:v>
                </c:pt>
                <c:pt idx="31" formatCode="#,##0.00">
                  <c:v>177.33291212</c:v>
                </c:pt>
                <c:pt idx="32" formatCode="#,##0.00">
                  <c:v>177.36809160999999</c:v>
                </c:pt>
                <c:pt idx="33" formatCode="#,##0.00">
                  <c:v>177.70997362</c:v>
                </c:pt>
                <c:pt idx="34" formatCode="#,##0.00">
                  <c:v>195.5704245</c:v>
                </c:pt>
                <c:pt idx="35" formatCode="#,##0.00">
                  <c:v>195.19000986</c:v>
                </c:pt>
                <c:pt idx="36" formatCode="#,##0.00">
                  <c:v>194.69660981999999</c:v>
                </c:pt>
                <c:pt idx="37" formatCode="#,##0.00">
                  <c:v>194.69660981999999</c:v>
                </c:pt>
              </c:numCache>
            </c:numRef>
          </c:yVal>
          <c:smooth val="0"/>
          <c:extLst>
            <c:ext xmlns:c16="http://schemas.microsoft.com/office/drawing/2014/chart" uri="{C3380CC4-5D6E-409C-BE32-E72D297353CC}">
              <c16:uniqueId val="{00000009-4552-664C-8C95-0997BD660DE7}"/>
            </c:ext>
          </c:extLst>
        </c:ser>
        <c:ser>
          <c:idx val="11"/>
          <c:order val="11"/>
          <c:tx>
            <c:strRef>
              <c:f>VOC!$A$18</c:f>
              <c:strCache>
                <c:ptCount val="1"/>
                <c:pt idx="0">
                  <c:v>OFF-HIGHWAY</c:v>
                </c:pt>
              </c:strCache>
            </c:strRef>
          </c:tx>
          <c:spPr>
            <a:ln w="19050" cap="rnd">
              <a:solidFill>
                <a:schemeClr val="accent6">
                  <a:lumMod val="60000"/>
                </a:schemeClr>
              </a:solidFill>
              <a:round/>
            </a:ln>
            <a:effectLst/>
          </c:spPr>
          <c:marker>
            <c:symbol val="none"/>
          </c:marker>
          <c:xVal>
            <c:numRef>
              <c:f>VOC!$B$6:$AM$6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VOC!$B$18:$AM$18</c:f>
              <c:numCache>
                <c:formatCode>#,##0</c:formatCode>
                <c:ptCount val="38"/>
                <c:pt idx="0">
                  <c:v>1616</c:v>
                </c:pt>
                <c:pt idx="1">
                  <c:v>1917</c:v>
                </c:pt>
                <c:pt idx="2">
                  <c:v>2192</c:v>
                </c:pt>
                <c:pt idx="3">
                  <c:v>2439</c:v>
                </c:pt>
                <c:pt idx="4">
                  <c:v>2662</c:v>
                </c:pt>
                <c:pt idx="5">
                  <c:v>2709</c:v>
                </c:pt>
                <c:pt idx="6">
                  <c:v>2754</c:v>
                </c:pt>
                <c:pt idx="7">
                  <c:v>2799</c:v>
                </c:pt>
                <c:pt idx="8">
                  <c:v>2845</c:v>
                </c:pt>
                <c:pt idx="9">
                  <c:v>2890</c:v>
                </c:pt>
                <c:pt idx="10">
                  <c:v>2934.9830000000002</c:v>
                </c:pt>
                <c:pt idx="11">
                  <c:v>2751.8519999999999</c:v>
                </c:pt>
                <c:pt idx="12">
                  <c:v>2673.2869999999998</c:v>
                </c:pt>
                <c:pt idx="13">
                  <c:v>2681.7049999999999</c:v>
                </c:pt>
                <c:pt idx="14">
                  <c:v>2643.7060000000001</c:v>
                </c:pt>
                <c:pt idx="15">
                  <c:v>2622.3560000000002</c:v>
                </c:pt>
                <c:pt idx="16" formatCode="#,##0.00">
                  <c:v>2820.160363</c:v>
                </c:pt>
                <c:pt idx="17" formatCode="#,##0.00">
                  <c:v>2733.2853884000001</c:v>
                </c:pt>
                <c:pt idx="18" formatCode="#,##0.00">
                  <c:v>2631.6258149</c:v>
                </c:pt>
                <c:pt idx="19" formatCode="#,##0.00">
                  <c:v>2543.5731421999999</c:v>
                </c:pt>
                <c:pt idx="20" formatCode="#,##0.00">
                  <c:v>2412.6926057999999</c:v>
                </c:pt>
                <c:pt idx="21" formatCode="#,##0.00">
                  <c:v>2279.3958904000001</c:v>
                </c:pt>
                <c:pt idx="22" formatCode="#,##0.00">
                  <c:v>2145.8506593000002</c:v>
                </c:pt>
                <c:pt idx="23" formatCode="#,##0.00">
                  <c:v>2015.9041769</c:v>
                </c:pt>
                <c:pt idx="24" formatCode="#,##0.00">
                  <c:v>1897.5296149000001</c:v>
                </c:pt>
                <c:pt idx="25" formatCode="#,##0.00">
                  <c:v>1777.0744775000001</c:v>
                </c:pt>
                <c:pt idx="26" formatCode="#,##0.00">
                  <c:v>1660.4309912000001</c:v>
                </c:pt>
                <c:pt idx="27" formatCode="#,##0.00">
                  <c:v>1547.1105826999999</c:v>
                </c:pt>
                <c:pt idx="28" formatCode="#,##0.00">
                  <c:v>1435.3184325</c:v>
                </c:pt>
                <c:pt idx="29" formatCode="#,##0.00">
                  <c:v>1351.6419159</c:v>
                </c:pt>
                <c:pt idx="30" formatCode="#,##0.00">
                  <c:v>1260.2105615</c:v>
                </c:pt>
                <c:pt idx="31" formatCode="#,##0.00">
                  <c:v>1188.9900305000001</c:v>
                </c:pt>
                <c:pt idx="32" formatCode="#,##0.00">
                  <c:v>1140.2858887</c:v>
                </c:pt>
                <c:pt idx="33" formatCode="#,##0.00">
                  <c:v>1095.6680272999999</c:v>
                </c:pt>
                <c:pt idx="34" formatCode="#,##0.00">
                  <c:v>1079.2356967000001</c:v>
                </c:pt>
                <c:pt idx="35" formatCode="#,##0.00">
                  <c:v>1049.7914459000001</c:v>
                </c:pt>
                <c:pt idx="36" formatCode="#,##0.00">
                  <c:v>1027.7969945</c:v>
                </c:pt>
                <c:pt idx="37" formatCode="#,##0.00">
                  <c:v>1000.2024489</c:v>
                </c:pt>
              </c:numCache>
            </c:numRef>
          </c:yVal>
          <c:smooth val="0"/>
          <c:extLst>
            <c:ext xmlns:c16="http://schemas.microsoft.com/office/drawing/2014/chart" uri="{C3380CC4-5D6E-409C-BE32-E72D297353CC}">
              <c16:uniqueId val="{0000000B-4552-664C-8C95-0997BD660DE7}"/>
            </c:ext>
          </c:extLst>
        </c:ser>
        <c:ser>
          <c:idx val="12"/>
          <c:order val="12"/>
          <c:tx>
            <c:strRef>
              <c:f>VOC!$A$19</c:f>
              <c:strCache>
                <c:ptCount val="1"/>
                <c:pt idx="0">
                  <c:v>MISCELLANEOUS</c:v>
                </c:pt>
              </c:strCache>
            </c:strRef>
          </c:tx>
          <c:spPr>
            <a:ln w="19050" cap="rnd">
              <a:solidFill>
                <a:schemeClr val="accent1">
                  <a:lumMod val="80000"/>
                  <a:lumOff val="20000"/>
                </a:schemeClr>
              </a:solidFill>
              <a:round/>
            </a:ln>
            <a:effectLst/>
          </c:spPr>
          <c:marker>
            <c:symbol val="none"/>
          </c:marker>
          <c:xVal>
            <c:numRef>
              <c:f>VOC!$B$6:$AM$6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VOC!$B$19:$AM$19</c:f>
              <c:numCache>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formatCode="#,##0.0000">
                  <c:v>211.69126681</c:v>
                </c:pt>
                <c:pt idx="17" formatCode="#,##0.0000">
                  <c:v>212.96986906999999</c:v>
                </c:pt>
                <c:pt idx="18" formatCode="#,##0.0000">
                  <c:v>212.11398582999999</c:v>
                </c:pt>
                <c:pt idx="19" formatCode="#,##0.0000">
                  <c:v>214.31176185999999</c:v>
                </c:pt>
                <c:pt idx="20" formatCode="#,##0.0000">
                  <c:v>216.06652617999998</c:v>
                </c:pt>
                <c:pt idx="21" formatCode="#,##0.0000">
                  <c:v>219.13859280000003</c:v>
                </c:pt>
                <c:pt idx="22" formatCode="#,##0.0000">
                  <c:v>222.24163579999998</c:v>
                </c:pt>
                <c:pt idx="23" formatCode="#,##0.0000">
                  <c:v>218.64889744999999</c:v>
                </c:pt>
                <c:pt idx="24" formatCode="#,##0.0000">
                  <c:v>215.13284443000001</c:v>
                </c:pt>
                <c:pt idx="25" formatCode="#,##0.0000">
                  <c:v>216.00036270999999</c:v>
                </c:pt>
                <c:pt idx="26" formatCode="#,##0.0000">
                  <c:v>216.90249982</c:v>
                </c:pt>
                <c:pt idx="27" formatCode="#,##0.0000">
                  <c:v>215.11049181999999</c:v>
                </c:pt>
                <c:pt idx="28" formatCode="#,##0.0000">
                  <c:v>213.25061679000001</c:v>
                </c:pt>
                <c:pt idx="29" formatCode="#,##0.0000">
                  <c:v>216.07242334</c:v>
                </c:pt>
                <c:pt idx="30" formatCode="#,##0.0000">
                  <c:v>220.21849921999998</c:v>
                </c:pt>
                <c:pt idx="31" formatCode="#,##0.0000">
                  <c:v>223.20744917000002</c:v>
                </c:pt>
                <c:pt idx="32" formatCode="#,##0.0000">
                  <c:v>226.69907900000001</c:v>
                </c:pt>
                <c:pt idx="33" formatCode="#,##0.0000">
                  <c:v>229.13934387</c:v>
                </c:pt>
                <c:pt idx="34" formatCode="#,##0.0000">
                  <c:v>215.75482432999999</c:v>
                </c:pt>
                <c:pt idx="35" formatCode="#,##0.0000">
                  <c:v>226.76599945999999</c:v>
                </c:pt>
                <c:pt idx="36" formatCode="#,##0.0000">
                  <c:v>226.76608712999999</c:v>
                </c:pt>
                <c:pt idx="37" formatCode="#,##0.0000">
                  <c:v>226.76608712999999</c:v>
                </c:pt>
              </c:numCache>
            </c:numRef>
          </c:yVal>
          <c:smooth val="0"/>
          <c:extLst>
            <c:ext xmlns:c16="http://schemas.microsoft.com/office/drawing/2014/chart" uri="{C3380CC4-5D6E-409C-BE32-E72D297353CC}">
              <c16:uniqueId val="{0000000C-4552-664C-8C95-0997BD660DE7}"/>
            </c:ext>
          </c:extLst>
        </c:ser>
        <c:dLbls>
          <c:showLegendKey val="0"/>
          <c:showVal val="0"/>
          <c:showCatName val="0"/>
          <c:showSerName val="0"/>
          <c:showPercent val="0"/>
          <c:showBubbleSize val="0"/>
        </c:dLbls>
        <c:axId val="866001039"/>
        <c:axId val="865877343"/>
      </c:scatterChart>
      <c:scatterChart>
        <c:scatterStyle val="lineMarker"/>
        <c:varyColors val="0"/>
        <c:ser>
          <c:idx val="7"/>
          <c:order val="7"/>
          <c:tx>
            <c:strRef>
              <c:f>VOC!$A$14</c:f>
              <c:strCache>
                <c:ptCount val="1"/>
                <c:pt idx="0">
                  <c:v>SOLVENT UTILIZATION</c:v>
                </c:pt>
              </c:strCache>
            </c:strRef>
          </c:tx>
          <c:spPr>
            <a:ln w="31750" cap="rnd">
              <a:solidFill>
                <a:schemeClr val="accent2">
                  <a:lumMod val="60000"/>
                </a:schemeClr>
              </a:solidFill>
              <a:prstDash val="sysDash"/>
              <a:round/>
            </a:ln>
            <a:effectLst/>
          </c:spPr>
          <c:marker>
            <c:symbol val="none"/>
          </c:marker>
          <c:xVal>
            <c:numRef>
              <c:f>VOC!$B$6:$AM$6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VOC!$B$14:$AM$14</c:f>
              <c:numCache>
                <c:formatCode>#,##0</c:formatCode>
                <c:ptCount val="38"/>
                <c:pt idx="0">
                  <c:v>7174</c:v>
                </c:pt>
                <c:pt idx="1">
                  <c:v>5651</c:v>
                </c:pt>
                <c:pt idx="2">
                  <c:v>6584</c:v>
                </c:pt>
                <c:pt idx="3">
                  <c:v>5699</c:v>
                </c:pt>
                <c:pt idx="4">
                  <c:v>5750</c:v>
                </c:pt>
                <c:pt idx="5">
                  <c:v>5782</c:v>
                </c:pt>
                <c:pt idx="6">
                  <c:v>5685.3762294595172</c:v>
                </c:pt>
                <c:pt idx="7">
                  <c:v>5576.3482109569422</c:v>
                </c:pt>
                <c:pt idx="8">
                  <c:v>5486.5177050989068</c:v>
                </c:pt>
                <c:pt idx="9">
                  <c:v>5279.2875626152845</c:v>
                </c:pt>
                <c:pt idx="10">
                  <c:v>4476.0439887687498</c:v>
                </c:pt>
                <c:pt idx="11">
                  <c:v>4388.483310027912</c:v>
                </c:pt>
                <c:pt idx="12">
                  <c:v>3832.2119716704506</c:v>
                </c:pt>
                <c:pt idx="13">
                  <c:v>3563.5191932919956</c:v>
                </c:pt>
                <c:pt idx="14">
                  <c:v>3242.5447821944099</c:v>
                </c:pt>
                <c:pt idx="15">
                  <c:v>3180.7443599755716</c:v>
                </c:pt>
                <c:pt idx="16" formatCode="#,##0.00">
                  <c:v>2729.0028167</c:v>
                </c:pt>
                <c:pt idx="17" formatCode="#,##0.00">
                  <c:v>2693.6577232999998</c:v>
                </c:pt>
                <c:pt idx="18" formatCode="#,##0.00">
                  <c:v>2945.5890241000002</c:v>
                </c:pt>
                <c:pt idx="19" formatCode="#,##0.00">
                  <c:v>2969.1156679999999</c:v>
                </c:pt>
                <c:pt idx="20" formatCode="#,##0.00">
                  <c:v>2981.9127091999999</c:v>
                </c:pt>
                <c:pt idx="21" formatCode="#,##0.00">
                  <c:v>2956.3005702999999</c:v>
                </c:pt>
                <c:pt idx="22" formatCode="#,##0.00">
                  <c:v>2771.1717269999999</c:v>
                </c:pt>
                <c:pt idx="23" formatCode="#,##0.00">
                  <c:v>2424.5603348</c:v>
                </c:pt>
                <c:pt idx="24" formatCode="#,##0.00">
                  <c:v>2472.9333428</c:v>
                </c:pt>
                <c:pt idx="25" formatCode="#,##0.00">
                  <c:v>2502.6521376000001</c:v>
                </c:pt>
                <c:pt idx="26" formatCode="#,##0.00">
                  <c:v>2652.9667450000002</c:v>
                </c:pt>
                <c:pt idx="27" formatCode="#,##0.00">
                  <c:v>2596.5950213000001</c:v>
                </c:pt>
                <c:pt idx="28" formatCode="#,##0.00">
                  <c:v>2534.9735946999999</c:v>
                </c:pt>
                <c:pt idx="29" formatCode="#,##0.00">
                  <c:v>2545.3041300999998</c:v>
                </c:pt>
                <c:pt idx="30" formatCode="#,##0.00">
                  <c:v>2822.4121828000002</c:v>
                </c:pt>
                <c:pt idx="31" formatCode="#,##0.00">
                  <c:v>2741.3726284999998</c:v>
                </c:pt>
                <c:pt idx="32" formatCode="#,##0.00">
                  <c:v>2708.0669699999999</c:v>
                </c:pt>
                <c:pt idx="33" formatCode="#,##0.00">
                  <c:v>2567.4110590999999</c:v>
                </c:pt>
                <c:pt idx="34" formatCode="#,##0.00">
                  <c:v>2761.1086857999999</c:v>
                </c:pt>
                <c:pt idx="35" formatCode="#,##0.00">
                  <c:v>2906.587258</c:v>
                </c:pt>
                <c:pt idx="36" formatCode="#,##0.00">
                  <c:v>2908.2484863</c:v>
                </c:pt>
                <c:pt idx="37" formatCode="#,##0.00">
                  <c:v>2908.2484863</c:v>
                </c:pt>
              </c:numCache>
            </c:numRef>
          </c:yVal>
          <c:smooth val="0"/>
          <c:extLst>
            <c:ext xmlns:c16="http://schemas.microsoft.com/office/drawing/2014/chart" uri="{C3380CC4-5D6E-409C-BE32-E72D297353CC}">
              <c16:uniqueId val="{00000007-4552-664C-8C95-0997BD660DE7}"/>
            </c:ext>
          </c:extLst>
        </c:ser>
        <c:ser>
          <c:idx val="10"/>
          <c:order val="10"/>
          <c:tx>
            <c:strRef>
              <c:f>VOC!$A$17</c:f>
              <c:strCache>
                <c:ptCount val="1"/>
                <c:pt idx="0">
                  <c:v>HIGHWAY VEHICLES</c:v>
                </c:pt>
              </c:strCache>
            </c:strRef>
          </c:tx>
          <c:spPr>
            <a:ln w="31750" cap="rnd">
              <a:solidFill>
                <a:srgbClr val="C00000"/>
              </a:solidFill>
              <a:prstDash val="sysDash"/>
              <a:round/>
            </a:ln>
            <a:effectLst/>
          </c:spPr>
          <c:marker>
            <c:symbol val="none"/>
          </c:marker>
          <c:xVal>
            <c:numRef>
              <c:f>VOC!$B$6:$AM$6</c:f>
              <c:numCache>
                <c:formatCode>General</c:formatCode>
                <c:ptCount val="38"/>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VOC!$B$17:$AM$17</c:f>
              <c:numCache>
                <c:formatCode>#,##0</c:formatCode>
                <c:ptCount val="38"/>
                <c:pt idx="0">
                  <c:v>16910</c:v>
                </c:pt>
                <c:pt idx="1">
                  <c:v>15392</c:v>
                </c:pt>
                <c:pt idx="2">
                  <c:v>13869</c:v>
                </c:pt>
                <c:pt idx="3">
                  <c:v>12354</c:v>
                </c:pt>
                <c:pt idx="4">
                  <c:v>9388</c:v>
                </c:pt>
                <c:pt idx="5">
                  <c:v>8860</c:v>
                </c:pt>
                <c:pt idx="6">
                  <c:v>8332</c:v>
                </c:pt>
                <c:pt idx="7">
                  <c:v>7804</c:v>
                </c:pt>
                <c:pt idx="8">
                  <c:v>7277</c:v>
                </c:pt>
                <c:pt idx="9">
                  <c:v>6749</c:v>
                </c:pt>
                <c:pt idx="10">
                  <c:v>6220.77</c:v>
                </c:pt>
                <c:pt idx="11">
                  <c:v>5985.4059999999999</c:v>
                </c:pt>
                <c:pt idx="12">
                  <c:v>5859.2250000000004</c:v>
                </c:pt>
                <c:pt idx="13">
                  <c:v>5680.576</c:v>
                </c:pt>
                <c:pt idx="14">
                  <c:v>5325.3969999999999</c:v>
                </c:pt>
                <c:pt idx="15">
                  <c:v>4952.0940000000001</c:v>
                </c:pt>
                <c:pt idx="16" formatCode="#,##0.00">
                  <c:v>4751.9448738000001</c:v>
                </c:pt>
                <c:pt idx="17" formatCode="#,##0.00">
                  <c:v>4454.4519348000003</c:v>
                </c:pt>
                <c:pt idx="18" formatCode="#,##0.00">
                  <c:v>4008.8243953000001</c:v>
                </c:pt>
                <c:pt idx="19" formatCode="#,##0.00">
                  <c:v>3638.4983412000001</c:v>
                </c:pt>
                <c:pt idx="20" formatCode="#,##0.00">
                  <c:v>3349.1518540000002</c:v>
                </c:pt>
                <c:pt idx="21" formatCode="#,##0.00">
                  <c:v>3004.3626683000002</c:v>
                </c:pt>
                <c:pt idx="22" formatCode="#,##0.00">
                  <c:v>2720.8713125999998</c:v>
                </c:pt>
                <c:pt idx="23" formatCode="#,##0.00">
                  <c:v>2545.9528249</c:v>
                </c:pt>
                <c:pt idx="24" formatCode="#,##0.00">
                  <c:v>2285.1904365</c:v>
                </c:pt>
                <c:pt idx="25" formatCode="#,##0.00">
                  <c:v>2114.3940637000001</c:v>
                </c:pt>
                <c:pt idx="26" formatCode="#,##0.00">
                  <c:v>1964.3255739000001</c:v>
                </c:pt>
                <c:pt idx="27" formatCode="#,##0.00">
                  <c:v>1902.6109431</c:v>
                </c:pt>
                <c:pt idx="28" formatCode="#,##0.00">
                  <c:v>1779.3136729</c:v>
                </c:pt>
                <c:pt idx="29" formatCode="#,##0.00">
                  <c:v>1642.1401533999999</c:v>
                </c:pt>
                <c:pt idx="30" formatCode="#,##0.00">
                  <c:v>1344.4273502000001</c:v>
                </c:pt>
                <c:pt idx="31" formatCode="#,##0.00">
                  <c:v>1310.3535670000001</c:v>
                </c:pt>
                <c:pt idx="32" formatCode="#,##0.00">
                  <c:v>1204.2546359</c:v>
                </c:pt>
                <c:pt idx="33" formatCode="#,##0.00">
                  <c:v>1188.7976894000001</c:v>
                </c:pt>
                <c:pt idx="34" formatCode="#,##0.00">
                  <c:v>1044.3695177</c:v>
                </c:pt>
                <c:pt idx="35" formatCode="#,##0.00">
                  <c:v>1057.3493278999999</c:v>
                </c:pt>
                <c:pt idx="36" formatCode="#,##0.00">
                  <c:v>940.88654496000004</c:v>
                </c:pt>
                <c:pt idx="37" formatCode="#,##0.00">
                  <c:v>824.42376197999999</c:v>
                </c:pt>
              </c:numCache>
            </c:numRef>
          </c:yVal>
          <c:smooth val="0"/>
          <c:extLst>
            <c:ext xmlns:c16="http://schemas.microsoft.com/office/drawing/2014/chart" uri="{C3380CC4-5D6E-409C-BE32-E72D297353CC}">
              <c16:uniqueId val="{0000000A-4552-664C-8C95-0997BD660DE7}"/>
            </c:ext>
          </c:extLst>
        </c:ser>
        <c:dLbls>
          <c:showLegendKey val="0"/>
          <c:showVal val="0"/>
          <c:showCatName val="0"/>
          <c:showSerName val="0"/>
          <c:showPercent val="0"/>
          <c:showBubbleSize val="0"/>
        </c:dLbls>
        <c:axId val="1200003407"/>
        <c:axId val="1711401295"/>
      </c:scatterChart>
      <c:valAx>
        <c:axId val="866001039"/>
        <c:scaling>
          <c:orientation val="minMax"/>
          <c:max val="2025"/>
          <c:min val="197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877343"/>
        <c:crosses val="autoZero"/>
        <c:crossBetween val="midCat"/>
      </c:valAx>
      <c:valAx>
        <c:axId val="8658773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001039"/>
        <c:crosses val="autoZero"/>
        <c:crossBetween val="midCat"/>
      </c:valAx>
      <c:valAx>
        <c:axId val="1711401295"/>
        <c:scaling>
          <c:orientation val="minMax"/>
        </c:scaling>
        <c:delete val="0"/>
        <c:axPos val="r"/>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003407"/>
        <c:crosses val="max"/>
        <c:crossBetween val="midCat"/>
      </c:valAx>
      <c:valAx>
        <c:axId val="1200003407"/>
        <c:scaling>
          <c:orientation val="minMax"/>
        </c:scaling>
        <c:delete val="1"/>
        <c:axPos val="b"/>
        <c:numFmt formatCode="General" sourceLinked="1"/>
        <c:majorTickMark val="out"/>
        <c:minorTickMark val="none"/>
        <c:tickLblPos val="nextTo"/>
        <c:crossAx val="1711401295"/>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'NH3'!$A$26</c:f>
              <c:strCache>
                <c:ptCount val="1"/>
                <c:pt idx="0">
                  <c:v>Miscellaneous</c:v>
                </c:pt>
              </c:strCache>
            </c:strRef>
          </c:tx>
          <c:spPr>
            <a:ln w="19050" cap="rnd">
              <a:solidFill>
                <a:schemeClr val="accent1"/>
              </a:solidFill>
              <a:round/>
            </a:ln>
            <a:effectLst/>
          </c:spPr>
          <c:marker>
            <c:symbol val="none"/>
          </c:marker>
          <c:xVal>
            <c:numRef>
              <c:f>'NH3'!$B$7:$AH$7</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xVal>
          <c:yVal>
            <c:numRef>
              <c:f>'NH3'!$B$26:$AH$26</c:f>
              <c:numCache>
                <c:formatCode>#,##0</c:formatCode>
                <c:ptCount val="33"/>
                <c:pt idx="0">
                  <c:v>3757</c:v>
                </c:pt>
                <c:pt idx="1">
                  <c:v>3799</c:v>
                </c:pt>
                <c:pt idx="2">
                  <c:v>3841</c:v>
                </c:pt>
                <c:pt idx="3">
                  <c:v>3897</c:v>
                </c:pt>
                <c:pt idx="4">
                  <c:v>3953</c:v>
                </c:pt>
                <c:pt idx="5">
                  <c:v>4009</c:v>
                </c:pt>
                <c:pt idx="6">
                  <c:v>4138</c:v>
                </c:pt>
                <c:pt idx="7">
                  <c:v>4195</c:v>
                </c:pt>
                <c:pt idx="8">
                  <c:v>4318</c:v>
                </c:pt>
                <c:pt idx="9">
                  <c:v>4366</c:v>
                </c:pt>
                <c:pt idx="10">
                  <c:v>4403</c:v>
                </c:pt>
                <c:pt idx="11">
                  <c:v>4179.2164697500002</c:v>
                </c:pt>
                <c:pt idx="12">
                  <c:v>3955.4329395</c:v>
                </c:pt>
                <c:pt idx="13">
                  <c:v>4036.8826914000001</c:v>
                </c:pt>
                <c:pt idx="14">
                  <c:v>3951.7139097999998</c:v>
                </c:pt>
                <c:pt idx="15">
                  <c:v>4266.4095942000004</c:v>
                </c:pt>
                <c:pt idx="16">
                  <c:v>4158.5218155000002</c:v>
                </c:pt>
                <c:pt idx="17">
                  <c:v>4419.3366538</c:v>
                </c:pt>
                <c:pt idx="18">
                  <c:v>4238.6857035000003</c:v>
                </c:pt>
                <c:pt idx="19">
                  <c:v>4011.3732795000001</c:v>
                </c:pt>
                <c:pt idx="20">
                  <c:v>4105.2719340000003</c:v>
                </c:pt>
                <c:pt idx="21">
                  <c:v>4225.1811761999998</c:v>
                </c:pt>
                <c:pt idx="22">
                  <c:v>4222.3720079000004</c:v>
                </c:pt>
                <c:pt idx="23">
                  <c:v>4114.0939645999997</c:v>
                </c:pt>
                <c:pt idx="24">
                  <c:v>4022.2457043999998</c:v>
                </c:pt>
                <c:pt idx="25">
                  <c:v>4236.6717314999996</c:v>
                </c:pt>
                <c:pt idx="26">
                  <c:v>4322.8626604999999</c:v>
                </c:pt>
                <c:pt idx="27">
                  <c:v>4461.584108</c:v>
                </c:pt>
                <c:pt idx="28">
                  <c:v>4942.6567445000001</c:v>
                </c:pt>
                <c:pt idx="29">
                  <c:v>4857.2859313999998</c:v>
                </c:pt>
                <c:pt idx="30">
                  <c:v>5130.1936413000003</c:v>
                </c:pt>
                <c:pt idx="31">
                  <c:v>4692.1279328000001</c:v>
                </c:pt>
                <c:pt idx="32">
                  <c:v>4587.5649943999997</c:v>
                </c:pt>
              </c:numCache>
            </c:numRef>
          </c:yVal>
          <c:smooth val="0"/>
          <c:extLst>
            <c:ext xmlns:c16="http://schemas.microsoft.com/office/drawing/2014/chart" uri="{C3380CC4-5D6E-409C-BE32-E72D297353CC}">
              <c16:uniqueId val="{00000000-0716-564E-9733-DA5CCB4D1AC5}"/>
            </c:ext>
          </c:extLst>
        </c:ser>
        <c:dLbls>
          <c:showLegendKey val="0"/>
          <c:showVal val="0"/>
          <c:showCatName val="0"/>
          <c:showSerName val="0"/>
          <c:showPercent val="0"/>
          <c:showBubbleSize val="0"/>
        </c:dLbls>
        <c:axId val="1491951488"/>
        <c:axId val="1492046720"/>
      </c:scatterChart>
      <c:valAx>
        <c:axId val="1491951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046720"/>
        <c:crosses val="autoZero"/>
        <c:crossBetween val="midCat"/>
      </c:valAx>
      <c:valAx>
        <c:axId val="1492046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51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25</xdr:col>
      <xdr:colOff>0</xdr:colOff>
      <xdr:row>53</xdr:row>
      <xdr:rowOff>63500</xdr:rowOff>
    </xdr:from>
    <xdr:to>
      <xdr:col>31</xdr:col>
      <xdr:colOff>381000</xdr:colOff>
      <xdr:row>72</xdr:row>
      <xdr:rowOff>25400</xdr:rowOff>
    </xdr:to>
    <xdr:graphicFrame macro="">
      <xdr:nvGraphicFramePr>
        <xdr:cNvPr id="2" name="Chart 1">
          <a:extLst>
            <a:ext uri="{FF2B5EF4-FFF2-40B4-BE49-F238E27FC236}">
              <a16:creationId xmlns:a16="http://schemas.microsoft.com/office/drawing/2014/main" id="{1D69B084-5B67-9846-88AC-7C0F3275F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80819</xdr:colOff>
      <xdr:row>36</xdr:row>
      <xdr:rowOff>144319</xdr:rowOff>
    </xdr:from>
    <xdr:to>
      <xdr:col>26</xdr:col>
      <xdr:colOff>461818</xdr:colOff>
      <xdr:row>55</xdr:row>
      <xdr:rowOff>106219</xdr:rowOff>
    </xdr:to>
    <xdr:graphicFrame macro="">
      <xdr:nvGraphicFramePr>
        <xdr:cNvPr id="2" name="Chart 1">
          <a:extLst>
            <a:ext uri="{FF2B5EF4-FFF2-40B4-BE49-F238E27FC236}">
              <a16:creationId xmlns:a16="http://schemas.microsoft.com/office/drawing/2014/main" id="{6217CB2E-75E3-C44F-A655-1D519B1D1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357909</xdr:colOff>
      <xdr:row>2</xdr:row>
      <xdr:rowOff>34640</xdr:rowOff>
    </xdr:from>
    <xdr:to>
      <xdr:col>46</xdr:col>
      <xdr:colOff>126999</xdr:colOff>
      <xdr:row>29</xdr:row>
      <xdr:rowOff>103909</xdr:rowOff>
    </xdr:to>
    <xdr:graphicFrame macro="">
      <xdr:nvGraphicFramePr>
        <xdr:cNvPr id="3" name="Chart 2">
          <a:extLst>
            <a:ext uri="{FF2B5EF4-FFF2-40B4-BE49-F238E27FC236}">
              <a16:creationId xmlns:a16="http://schemas.microsoft.com/office/drawing/2014/main" id="{7EF791F4-5D43-9677-3C79-76F1DE4D5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40</xdr:col>
      <xdr:colOff>12700</xdr:colOff>
      <xdr:row>4</xdr:row>
      <xdr:rowOff>63500</xdr:rowOff>
    </xdr:from>
    <xdr:to>
      <xdr:col>47</xdr:col>
      <xdr:colOff>50800</xdr:colOff>
      <xdr:row>32</xdr:row>
      <xdr:rowOff>152400</xdr:rowOff>
    </xdr:to>
    <xdr:graphicFrame macro="">
      <xdr:nvGraphicFramePr>
        <xdr:cNvPr id="2" name="Chart 1">
          <a:extLst>
            <a:ext uri="{FF2B5EF4-FFF2-40B4-BE49-F238E27FC236}">
              <a16:creationId xmlns:a16="http://schemas.microsoft.com/office/drawing/2014/main" id="{715DC35A-1C90-2B4E-8506-061D58523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40</xdr:row>
      <xdr:rowOff>0</xdr:rowOff>
    </xdr:from>
    <xdr:to>
      <xdr:col>10</xdr:col>
      <xdr:colOff>381000</xdr:colOff>
      <xdr:row>56</xdr:row>
      <xdr:rowOff>101600</xdr:rowOff>
    </xdr:to>
    <xdr:graphicFrame macro="">
      <xdr:nvGraphicFramePr>
        <xdr:cNvPr id="3" name="Chart 2">
          <a:extLst>
            <a:ext uri="{FF2B5EF4-FFF2-40B4-BE49-F238E27FC236}">
              <a16:creationId xmlns:a16="http://schemas.microsoft.com/office/drawing/2014/main" id="{718B63D5-FB4F-F14C-8DD7-38AC65ED4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d3k117/Documents/Information%20&amp;%20Documents/CEDS_Project/CEDS/input/emissions-inventories/USA/national_tier1_caps_no_mods.xlsx" TargetMode="External"/><Relationship Id="rId1" Type="http://schemas.openxmlformats.org/officeDocument/2006/relationships/externalLinkPath" Target="national_tier1_caps_no_mod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d3k117/Documents/Information%20&amp;%20Documents/CEDS_Project/CEDS/input/emissions-inventories/USA/New%20vs%20Prev%20EPA%20Trends.xlsx" TargetMode="External"/><Relationship Id="rId1" Type="http://schemas.openxmlformats.org/officeDocument/2006/relationships/externalLinkPath" Target="New%20vs%20Prev%20EPA%20Trend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ME"/>
      <sheetName val="DevelopmentOfData"/>
      <sheetName val="CO"/>
      <sheetName val="NOX"/>
      <sheetName val="PM10Primary"/>
      <sheetName val="PM25Primary"/>
      <sheetName val="SO2"/>
      <sheetName val="VOC"/>
      <sheetName val="NH3"/>
      <sheetName val="Black Carbon"/>
      <sheetName val="Organic Carbon"/>
    </sheetNames>
    <sheetDataSet>
      <sheetData sheetId="0"/>
      <sheetData sheetId="1"/>
      <sheetData sheetId="2">
        <row r="6">
          <cell r="R6">
            <v>2002</v>
          </cell>
          <cell r="S6">
            <v>2003</v>
          </cell>
          <cell r="T6">
            <v>2004</v>
          </cell>
          <cell r="U6">
            <v>2005</v>
          </cell>
          <cell r="V6">
            <v>2006</v>
          </cell>
          <cell r="W6">
            <v>2007</v>
          </cell>
          <cell r="X6">
            <v>2008</v>
          </cell>
          <cell r="Y6">
            <v>2009</v>
          </cell>
          <cell r="Z6">
            <v>2010</v>
          </cell>
          <cell r="AA6">
            <v>2011</v>
          </cell>
          <cell r="AB6">
            <v>2012</v>
          </cell>
          <cell r="AC6">
            <v>2013</v>
          </cell>
          <cell r="AD6">
            <v>2014</v>
          </cell>
          <cell r="AE6">
            <v>2015</v>
          </cell>
          <cell r="AF6">
            <v>2016</v>
          </cell>
          <cell r="AG6">
            <v>2017</v>
          </cell>
          <cell r="AH6">
            <v>2018</v>
          </cell>
          <cell r="AI6">
            <v>2019</v>
          </cell>
          <cell r="AJ6">
            <v>2020</v>
          </cell>
          <cell r="AK6">
            <v>2021</v>
          </cell>
          <cell r="AL6">
            <v>2022</v>
          </cell>
          <cell r="AM6">
            <v>2023</v>
          </cell>
        </row>
        <row r="7">
          <cell r="B7">
            <v>237</v>
          </cell>
          <cell r="C7">
            <v>276</v>
          </cell>
          <cell r="D7">
            <v>322</v>
          </cell>
          <cell r="E7">
            <v>291</v>
          </cell>
          <cell r="F7">
            <v>363</v>
          </cell>
          <cell r="G7">
            <v>349</v>
          </cell>
          <cell r="H7">
            <v>350</v>
          </cell>
          <cell r="I7">
            <v>363</v>
          </cell>
          <cell r="J7">
            <v>370</v>
          </cell>
          <cell r="K7">
            <v>372</v>
          </cell>
          <cell r="L7">
            <v>407.74885999999998</v>
          </cell>
          <cell r="M7">
            <v>422.67057</v>
          </cell>
          <cell r="N7">
            <v>450.78603999999996</v>
          </cell>
          <cell r="O7">
            <v>496.20483899999999</v>
          </cell>
          <cell r="P7">
            <v>483.96913199999995</v>
          </cell>
          <cell r="Q7">
            <v>484.73252000000002</v>
          </cell>
          <cell r="R7">
            <v>656.58874759000003</v>
          </cell>
          <cell r="S7">
            <v>655.73343573</v>
          </cell>
          <cell r="T7">
            <v>641.38574144999995</v>
          </cell>
          <cell r="U7">
            <v>641.38574144999995</v>
          </cell>
          <cell r="V7">
            <v>619.89901636000002</v>
          </cell>
          <cell r="W7">
            <v>748.70989798999994</v>
          </cell>
          <cell r="X7">
            <v>748.70989798999994</v>
          </cell>
          <cell r="Y7">
            <v>728.75057330000004</v>
          </cell>
          <cell r="Z7">
            <v>767.10475413999995</v>
          </cell>
          <cell r="AA7">
            <v>783.85909028000003</v>
          </cell>
          <cell r="AB7">
            <v>792.20679878999999</v>
          </cell>
          <cell r="AC7">
            <v>789.21577285000001</v>
          </cell>
          <cell r="AD7">
            <v>731.06061280999995</v>
          </cell>
          <cell r="AE7">
            <v>625.96972128000004</v>
          </cell>
          <cell r="AF7">
            <v>634.94055603000004</v>
          </cell>
          <cell r="AG7">
            <v>587.57067909</v>
          </cell>
          <cell r="AH7">
            <v>556.14272748999997</v>
          </cell>
          <cell r="AI7">
            <v>471.53480430000002</v>
          </cell>
          <cell r="AJ7">
            <v>398.85146909000002</v>
          </cell>
          <cell r="AK7">
            <v>466.79432063000002</v>
          </cell>
          <cell r="AL7">
            <v>471.57976596999998</v>
          </cell>
          <cell r="AM7">
            <v>471.57976596999998</v>
          </cell>
        </row>
        <row r="8">
          <cell r="B8">
            <v>770</v>
          </cell>
          <cell r="C8">
            <v>763</v>
          </cell>
          <cell r="D8">
            <v>750</v>
          </cell>
          <cell r="E8">
            <v>670</v>
          </cell>
          <cell r="F8">
            <v>879</v>
          </cell>
          <cell r="G8">
            <v>920</v>
          </cell>
          <cell r="H8">
            <v>955</v>
          </cell>
          <cell r="I8">
            <v>1043</v>
          </cell>
          <cell r="J8">
            <v>1041</v>
          </cell>
          <cell r="K8">
            <v>1056</v>
          </cell>
          <cell r="L8">
            <v>1188.11618</v>
          </cell>
          <cell r="M8">
            <v>1162.4085600000001</v>
          </cell>
          <cell r="N8">
            <v>1150.6751999999999</v>
          </cell>
          <cell r="O8">
            <v>1212.6454920000001</v>
          </cell>
          <cell r="P8">
            <v>1219.1205979999995</v>
          </cell>
          <cell r="Q8">
            <v>1252.8060559999994</v>
          </cell>
          <cell r="R8">
            <v>1334.5033618</v>
          </cell>
          <cell r="S8">
            <v>1333.4141674</v>
          </cell>
          <cell r="T8">
            <v>1208.2539039999999</v>
          </cell>
          <cell r="U8">
            <v>1206.0378628999999</v>
          </cell>
          <cell r="V8">
            <v>983.57147649000001</v>
          </cell>
          <cell r="W8">
            <v>989.08841022000001</v>
          </cell>
          <cell r="X8">
            <v>982.23282820999998</v>
          </cell>
          <cell r="Y8">
            <v>951.12901334000003</v>
          </cell>
          <cell r="Z8">
            <v>897.12276325000005</v>
          </cell>
          <cell r="AA8">
            <v>934.22359975999996</v>
          </cell>
          <cell r="AB8">
            <v>940.10851278999996</v>
          </cell>
          <cell r="AC8">
            <v>901.60556964</v>
          </cell>
          <cell r="AD8">
            <v>895.02154588999997</v>
          </cell>
          <cell r="AE8">
            <v>845.55892735999998</v>
          </cell>
          <cell r="AF8">
            <v>867.19218016000002</v>
          </cell>
          <cell r="AG8">
            <v>807.41577805999998</v>
          </cell>
          <cell r="AH8">
            <v>817.15733123999996</v>
          </cell>
          <cell r="AI8">
            <v>811.17463713999996</v>
          </cell>
          <cell r="AJ8">
            <v>884.86812986999996</v>
          </cell>
          <cell r="AK8">
            <v>873.23497562</v>
          </cell>
          <cell r="AL8">
            <v>868.05123748000005</v>
          </cell>
          <cell r="AM8">
            <v>868.05123748000005</v>
          </cell>
        </row>
        <row r="9">
          <cell r="B9">
            <v>3625</v>
          </cell>
          <cell r="C9">
            <v>3441</v>
          </cell>
          <cell r="D9">
            <v>6230</v>
          </cell>
          <cell r="E9">
            <v>7525</v>
          </cell>
          <cell r="F9">
            <v>4269</v>
          </cell>
          <cell r="G9">
            <v>4587</v>
          </cell>
          <cell r="H9">
            <v>4849</v>
          </cell>
          <cell r="I9">
            <v>4181</v>
          </cell>
          <cell r="J9">
            <v>4108</v>
          </cell>
          <cell r="K9">
            <v>4506</v>
          </cell>
          <cell r="L9">
            <v>2740.5335399999999</v>
          </cell>
          <cell r="M9">
            <v>2742.2360299999996</v>
          </cell>
          <cell r="N9">
            <v>2727.4366400000004</v>
          </cell>
          <cell r="O9">
            <v>3828.9991940000018</v>
          </cell>
          <cell r="P9">
            <v>3080.9052110000011</v>
          </cell>
          <cell r="Q9">
            <v>3087.9353070000006</v>
          </cell>
          <cell r="R9">
            <v>2612.4641808000001</v>
          </cell>
          <cell r="S9">
            <v>2725.2546422</v>
          </cell>
          <cell r="T9">
            <v>2762.7486697999998</v>
          </cell>
          <cell r="U9">
            <v>2875.5623682</v>
          </cell>
          <cell r="V9">
            <v>2451.3096479000001</v>
          </cell>
          <cell r="W9">
            <v>2677.572412</v>
          </cell>
          <cell r="X9">
            <v>2957.9038870999998</v>
          </cell>
          <cell r="Y9">
            <v>3143.7034064999998</v>
          </cell>
          <cell r="Z9">
            <v>3343.0232237999999</v>
          </cell>
          <cell r="AA9">
            <v>3252.6500468999998</v>
          </cell>
          <cell r="AB9">
            <v>2771.0521171</v>
          </cell>
          <cell r="AC9">
            <v>3518.127007</v>
          </cell>
          <cell r="AD9">
            <v>3529.8267249</v>
          </cell>
          <cell r="AE9">
            <v>3143.2335962000002</v>
          </cell>
          <cell r="AF9">
            <v>2752.6316876999999</v>
          </cell>
          <cell r="AG9">
            <v>2670.7593827999999</v>
          </cell>
          <cell r="AH9">
            <v>3199.9841664999999</v>
          </cell>
          <cell r="AI9">
            <v>3320.3802526999998</v>
          </cell>
          <cell r="AJ9">
            <v>3436.6226190000002</v>
          </cell>
          <cell r="AK9">
            <v>3420.5080538000002</v>
          </cell>
          <cell r="AL9">
            <v>3424.2995725000001</v>
          </cell>
          <cell r="AM9">
            <v>3424.2995725000001</v>
          </cell>
        </row>
        <row r="10">
          <cell r="B10">
            <v>3397</v>
          </cell>
          <cell r="C10">
            <v>2204</v>
          </cell>
          <cell r="D10">
            <v>2151</v>
          </cell>
          <cell r="E10">
            <v>1845</v>
          </cell>
          <cell r="F10">
            <v>1183</v>
          </cell>
          <cell r="G10">
            <v>1127</v>
          </cell>
          <cell r="H10">
            <v>1112</v>
          </cell>
          <cell r="I10">
            <v>1093</v>
          </cell>
          <cell r="J10">
            <v>1171</v>
          </cell>
          <cell r="K10">
            <v>1223</v>
          </cell>
          <cell r="L10">
            <v>1052.98846</v>
          </cell>
          <cell r="M10">
            <v>1071.1041200000002</v>
          </cell>
          <cell r="N10">
            <v>1081.03072</v>
          </cell>
          <cell r="O10">
            <v>349.960509</v>
          </cell>
          <cell r="P10">
            <v>360.53034700000012</v>
          </cell>
          <cell r="Q10">
            <v>372.45794000000001</v>
          </cell>
          <cell r="R10">
            <v>283.91226607999999</v>
          </cell>
          <cell r="S10">
            <v>283.91226607999999</v>
          </cell>
          <cell r="T10">
            <v>214.94573607999999</v>
          </cell>
          <cell r="U10">
            <v>214.94573607999999</v>
          </cell>
          <cell r="V10">
            <v>185.90002039000001</v>
          </cell>
          <cell r="W10">
            <v>186.95266803000001</v>
          </cell>
          <cell r="X10">
            <v>186.95266803000001</v>
          </cell>
          <cell r="Y10">
            <v>162.85854262000001</v>
          </cell>
          <cell r="Z10">
            <v>167.14575608000001</v>
          </cell>
          <cell r="AA10">
            <v>167.14617208000001</v>
          </cell>
          <cell r="AB10">
            <v>167.14575608000001</v>
          </cell>
          <cell r="AC10">
            <v>143.3065604</v>
          </cell>
          <cell r="AD10">
            <v>129.32386696</v>
          </cell>
          <cell r="AE10">
            <v>124.91489835</v>
          </cell>
          <cell r="AF10">
            <v>123.33118958</v>
          </cell>
          <cell r="AG10">
            <v>117.70949301</v>
          </cell>
          <cell r="AH10">
            <v>122.35311651000001</v>
          </cell>
          <cell r="AI10">
            <v>114.4956298</v>
          </cell>
          <cell r="AJ10">
            <v>114.81891637</v>
          </cell>
          <cell r="AK10">
            <v>130.80025924</v>
          </cell>
          <cell r="AL10">
            <v>127.88474432</v>
          </cell>
          <cell r="AM10">
            <v>127.88474432</v>
          </cell>
        </row>
        <row r="11">
          <cell r="B11">
            <v>3644</v>
          </cell>
          <cell r="C11">
            <v>2496</v>
          </cell>
          <cell r="D11">
            <v>2246</v>
          </cell>
          <cell r="E11">
            <v>2223</v>
          </cell>
          <cell r="F11">
            <v>2640</v>
          </cell>
          <cell r="G11">
            <v>2571</v>
          </cell>
          <cell r="H11">
            <v>2496</v>
          </cell>
          <cell r="I11">
            <v>2536</v>
          </cell>
          <cell r="J11">
            <v>2475</v>
          </cell>
          <cell r="K11">
            <v>2380</v>
          </cell>
          <cell r="L11">
            <v>1598.51695</v>
          </cell>
          <cell r="M11">
            <v>1709.65122</v>
          </cell>
          <cell r="N11">
            <v>1701.9840300000001</v>
          </cell>
          <cell r="O11">
            <v>1254.5538729999998</v>
          </cell>
          <cell r="P11">
            <v>1295.3036599999998</v>
          </cell>
          <cell r="Q11">
            <v>1379.5920000000001</v>
          </cell>
          <cell r="R11">
            <v>986.72426387999997</v>
          </cell>
          <cell r="S11">
            <v>986.72426387999997</v>
          </cell>
          <cell r="T11">
            <v>829.10915642999998</v>
          </cell>
          <cell r="U11">
            <v>829.10915642999998</v>
          </cell>
          <cell r="V11">
            <v>840.07020740999997</v>
          </cell>
          <cell r="W11">
            <v>840.07020740999997</v>
          </cell>
          <cell r="X11">
            <v>840.07020740999997</v>
          </cell>
          <cell r="Y11">
            <v>648.26839426000004</v>
          </cell>
          <cell r="Z11">
            <v>765.78109825000001</v>
          </cell>
          <cell r="AA11">
            <v>765.78109825000001</v>
          </cell>
          <cell r="AB11">
            <v>765.78109825000001</v>
          </cell>
          <cell r="AC11">
            <v>643.58459055000003</v>
          </cell>
          <cell r="AD11">
            <v>609.75936526999999</v>
          </cell>
          <cell r="AE11">
            <v>552.85156883000002</v>
          </cell>
          <cell r="AF11">
            <v>450.59361896000001</v>
          </cell>
          <cell r="AG11">
            <v>468.27068258999998</v>
          </cell>
          <cell r="AH11">
            <v>483.14146015</v>
          </cell>
          <cell r="AI11">
            <v>478.36380283</v>
          </cell>
          <cell r="AJ11">
            <v>358.94414158000001</v>
          </cell>
          <cell r="AK11">
            <v>380.20336262000001</v>
          </cell>
          <cell r="AL11">
            <v>358.71195496000001</v>
          </cell>
          <cell r="AM11">
            <v>358.71195496000001</v>
          </cell>
        </row>
        <row r="12">
          <cell r="B12">
            <v>2179</v>
          </cell>
          <cell r="C12">
            <v>2211</v>
          </cell>
          <cell r="D12">
            <v>1723</v>
          </cell>
          <cell r="E12">
            <v>462</v>
          </cell>
          <cell r="F12">
            <v>333</v>
          </cell>
          <cell r="G12">
            <v>345</v>
          </cell>
          <cell r="H12">
            <v>371</v>
          </cell>
          <cell r="I12">
            <v>371</v>
          </cell>
          <cell r="J12">
            <v>338</v>
          </cell>
          <cell r="K12">
            <v>348</v>
          </cell>
          <cell r="L12">
            <v>353.75628999999998</v>
          </cell>
          <cell r="M12">
            <v>366.94756999999998</v>
          </cell>
          <cell r="N12">
            <v>365.62103000000002</v>
          </cell>
          <cell r="O12">
            <v>159.42779999999999</v>
          </cell>
          <cell r="P12">
            <v>160.59365899999997</v>
          </cell>
          <cell r="Q12">
            <v>161.50072299999999</v>
          </cell>
          <cell r="R12">
            <v>725.04139880000002</v>
          </cell>
          <cell r="S12">
            <v>736.96342478999998</v>
          </cell>
          <cell r="T12">
            <v>765.46623037999996</v>
          </cell>
          <cell r="U12">
            <v>778.65009594000003</v>
          </cell>
          <cell r="V12">
            <v>766.91112467000005</v>
          </cell>
          <cell r="W12">
            <v>796.63328815</v>
          </cell>
          <cell r="X12">
            <v>835.14554156999998</v>
          </cell>
          <cell r="Y12">
            <v>815.94473072000005</v>
          </cell>
          <cell r="Z12">
            <v>781.76748832999999</v>
          </cell>
          <cell r="AA12">
            <v>865.58861624999997</v>
          </cell>
          <cell r="AB12">
            <v>970.46950237999999</v>
          </cell>
          <cell r="AC12">
            <v>785.62160485000004</v>
          </cell>
          <cell r="AD12">
            <v>839.91275032999999</v>
          </cell>
          <cell r="AE12">
            <v>838.82925906000003</v>
          </cell>
          <cell r="AF12">
            <v>806.19967301999998</v>
          </cell>
          <cell r="AG12">
            <v>776.41587478999998</v>
          </cell>
          <cell r="AH12">
            <v>696.05712402999995</v>
          </cell>
          <cell r="AI12">
            <v>670.54645158999995</v>
          </cell>
          <cell r="AJ12">
            <v>678.48017505999997</v>
          </cell>
          <cell r="AK12">
            <v>701.72930727999994</v>
          </cell>
          <cell r="AL12">
            <v>702.61919975000001</v>
          </cell>
          <cell r="AM12">
            <v>702.61919975000001</v>
          </cell>
        </row>
        <row r="13">
          <cell r="B13">
            <v>620</v>
          </cell>
          <cell r="C13">
            <v>630</v>
          </cell>
          <cell r="D13">
            <v>830</v>
          </cell>
          <cell r="E13">
            <v>694</v>
          </cell>
          <cell r="F13">
            <v>537</v>
          </cell>
          <cell r="G13">
            <v>548</v>
          </cell>
          <cell r="H13">
            <v>544</v>
          </cell>
          <cell r="I13">
            <v>594</v>
          </cell>
          <cell r="J13">
            <v>600</v>
          </cell>
          <cell r="K13">
            <v>624</v>
          </cell>
          <cell r="L13">
            <v>560.62594999999999</v>
          </cell>
          <cell r="M13">
            <v>581.50247999999999</v>
          </cell>
          <cell r="N13">
            <v>590.05785000000003</v>
          </cell>
          <cell r="O13">
            <v>571.09001000000001</v>
          </cell>
          <cell r="P13">
            <v>592.49881799999991</v>
          </cell>
          <cell r="Q13">
            <v>615.09772800000007</v>
          </cell>
          <cell r="R13">
            <v>588.54989906000003</v>
          </cell>
          <cell r="S13">
            <v>588.54989906000003</v>
          </cell>
          <cell r="T13">
            <v>616.84064350999995</v>
          </cell>
          <cell r="U13">
            <v>616.84064350999995</v>
          </cell>
          <cell r="V13">
            <v>521.88990539999998</v>
          </cell>
          <cell r="W13">
            <v>518.29724925999994</v>
          </cell>
          <cell r="X13">
            <v>518.29724925999994</v>
          </cell>
          <cell r="Y13">
            <v>440.65461929999998</v>
          </cell>
          <cell r="Z13">
            <v>430.88629664000001</v>
          </cell>
          <cell r="AA13">
            <v>434.86520465000001</v>
          </cell>
          <cell r="AB13">
            <v>437.52542446000001</v>
          </cell>
          <cell r="AC13">
            <v>440.36442131000001</v>
          </cell>
          <cell r="AD13">
            <v>450.12433678999997</v>
          </cell>
          <cell r="AE13">
            <v>450.13522429</v>
          </cell>
          <cell r="AF13">
            <v>468.62234439999997</v>
          </cell>
          <cell r="AG13">
            <v>446.92498604999997</v>
          </cell>
          <cell r="AH13">
            <v>449.33571848999998</v>
          </cell>
          <cell r="AI13">
            <v>435.70091738999997</v>
          </cell>
          <cell r="AJ13">
            <v>436.46325388000002</v>
          </cell>
          <cell r="AK13">
            <v>443.71908457000001</v>
          </cell>
          <cell r="AL13">
            <v>463.16220098999997</v>
          </cell>
          <cell r="AM13">
            <v>463.16220098999997</v>
          </cell>
        </row>
        <row r="14">
          <cell r="B14" t="str">
            <v xml:space="preserve">NA </v>
          </cell>
          <cell r="C14" t="str">
            <v xml:space="preserve">NA </v>
          </cell>
          <cell r="D14" t="str">
            <v xml:space="preserve">NA </v>
          </cell>
          <cell r="E14">
            <v>2</v>
          </cell>
          <cell r="F14">
            <v>5</v>
          </cell>
          <cell r="G14">
            <v>5</v>
          </cell>
          <cell r="H14">
            <v>5</v>
          </cell>
          <cell r="I14">
            <v>5</v>
          </cell>
          <cell r="J14">
            <v>5</v>
          </cell>
          <cell r="K14">
            <v>6</v>
          </cell>
          <cell r="L14">
            <v>1.47204</v>
          </cell>
          <cell r="M14">
            <v>1.52017</v>
          </cell>
          <cell r="N14">
            <v>1.5333800000000002</v>
          </cell>
          <cell r="O14">
            <v>52.140698999999991</v>
          </cell>
          <cell r="P14">
            <v>51.351063000000011</v>
          </cell>
          <cell r="Q14">
            <v>50.479819999999997</v>
          </cell>
          <cell r="R14">
            <v>0</v>
          </cell>
          <cell r="S14">
            <v>0</v>
          </cell>
          <cell r="T14">
            <v>1.9784E-3</v>
          </cell>
          <cell r="U14">
            <v>1.9784E-3</v>
          </cell>
          <cell r="V14">
            <v>9.4199999999999996E-3</v>
          </cell>
          <cell r="W14">
            <v>9.4199999999999996E-3</v>
          </cell>
          <cell r="X14">
            <v>9.4199999999999996E-3</v>
          </cell>
          <cell r="Y14">
            <v>9.4199999999999996E-3</v>
          </cell>
          <cell r="Z14">
            <v>1.3091999999999999E-3</v>
          </cell>
          <cell r="AA14">
            <v>1.3091999999999999E-3</v>
          </cell>
          <cell r="AB14">
            <v>1.3091999999999999E-3</v>
          </cell>
          <cell r="AC14">
            <v>1.2081500000000001E-3</v>
          </cell>
          <cell r="AD14">
            <v>8.41442E-5</v>
          </cell>
          <cell r="AE14">
            <v>2.030042E-4</v>
          </cell>
          <cell r="AF14">
            <v>1.7597670184</v>
          </cell>
          <cell r="AG14">
            <v>0.20366213499999999</v>
          </cell>
          <cell r="AH14">
            <v>0.32836658499999999</v>
          </cell>
          <cell r="AI14">
            <v>0.40680844999999999</v>
          </cell>
          <cell r="AJ14">
            <v>1.6496683694000001</v>
          </cell>
          <cell r="AK14">
            <v>1.5582535129999999</v>
          </cell>
          <cell r="AL14">
            <v>1.7676379805</v>
          </cell>
          <cell r="AM14">
            <v>1.7676379805</v>
          </cell>
        </row>
        <row r="15">
          <cell r="B15" t="str">
            <v xml:space="preserve">NA </v>
          </cell>
          <cell r="C15" t="str">
            <v xml:space="preserve">NA </v>
          </cell>
          <cell r="D15" t="str">
            <v xml:space="preserve">NA </v>
          </cell>
          <cell r="E15">
            <v>49</v>
          </cell>
          <cell r="F15">
            <v>76</v>
          </cell>
          <cell r="G15">
            <v>28</v>
          </cell>
          <cell r="H15">
            <v>17</v>
          </cell>
          <cell r="I15">
            <v>51</v>
          </cell>
          <cell r="J15">
            <v>24</v>
          </cell>
          <cell r="K15">
            <v>25</v>
          </cell>
          <cell r="L15">
            <v>69.770560000000003</v>
          </cell>
          <cell r="M15">
            <v>71.313980000000001</v>
          </cell>
          <cell r="N15">
            <v>72.053939999999997</v>
          </cell>
          <cell r="O15">
            <v>163.24246800000006</v>
          </cell>
          <cell r="P15">
            <v>169.47743599999998</v>
          </cell>
          <cell r="Q15">
            <v>178.08602099999993</v>
          </cell>
          <cell r="R15">
            <v>118.0613108</v>
          </cell>
          <cell r="S15">
            <v>118.0613108</v>
          </cell>
          <cell r="T15">
            <v>107.52880781</v>
          </cell>
          <cell r="U15">
            <v>107.52880781</v>
          </cell>
          <cell r="V15">
            <v>17.647191878000001</v>
          </cell>
          <cell r="W15">
            <v>17.987978907999999</v>
          </cell>
          <cell r="X15">
            <v>17.987978907999999</v>
          </cell>
          <cell r="Y15">
            <v>17.844908059000002</v>
          </cell>
          <cell r="Z15">
            <v>27.060438198</v>
          </cell>
          <cell r="AA15">
            <v>27.139544197999999</v>
          </cell>
          <cell r="AB15">
            <v>27.141618198</v>
          </cell>
          <cell r="AC15">
            <v>26.669565531</v>
          </cell>
          <cell r="AD15">
            <v>7.6420200575999999</v>
          </cell>
          <cell r="AE15">
            <v>8.8764420590000004</v>
          </cell>
          <cell r="AF15">
            <v>6.4340228583999997</v>
          </cell>
          <cell r="AG15">
            <v>7.2086145125999996</v>
          </cell>
          <cell r="AH15">
            <v>7.5796522649</v>
          </cell>
          <cell r="AI15">
            <v>7.8118238007</v>
          </cell>
          <cell r="AJ15">
            <v>5.3873135413000002</v>
          </cell>
          <cell r="AK15">
            <v>6.2970119034999996</v>
          </cell>
          <cell r="AL15">
            <v>6.2087314018999997</v>
          </cell>
          <cell r="AM15">
            <v>6.2087314018999997</v>
          </cell>
        </row>
        <row r="16">
          <cell r="B16">
            <v>7059</v>
          </cell>
          <cell r="C16">
            <v>3230</v>
          </cell>
          <cell r="D16">
            <v>2300</v>
          </cell>
          <cell r="E16">
            <v>1941</v>
          </cell>
          <cell r="F16">
            <v>1079</v>
          </cell>
          <cell r="G16">
            <v>1116</v>
          </cell>
          <cell r="H16">
            <v>1138</v>
          </cell>
          <cell r="I16">
            <v>1248</v>
          </cell>
          <cell r="J16">
            <v>1225</v>
          </cell>
          <cell r="K16">
            <v>1185</v>
          </cell>
          <cell r="L16">
            <v>2903.79052</v>
          </cell>
          <cell r="M16">
            <v>2947.54754</v>
          </cell>
          <cell r="N16">
            <v>3121.3610600000002</v>
          </cell>
          <cell r="O16">
            <v>3018.5570040000007</v>
          </cell>
          <cell r="P16">
            <v>1849.0858400000002</v>
          </cell>
          <cell r="Q16">
            <v>1851.3775740000001</v>
          </cell>
          <cell r="R16">
            <v>1296.3413661</v>
          </cell>
          <cell r="S16">
            <v>1296.3413661</v>
          </cell>
          <cell r="T16">
            <v>1296.4605004</v>
          </cell>
          <cell r="U16">
            <v>1296.4605004</v>
          </cell>
          <cell r="V16">
            <v>1296.4204215</v>
          </cell>
          <cell r="W16">
            <v>1296.1654278000001</v>
          </cell>
          <cell r="X16">
            <v>1296.1654278000001</v>
          </cell>
          <cell r="Y16">
            <v>1296.1504500000001</v>
          </cell>
          <cell r="Z16">
            <v>1296.1383112000001</v>
          </cell>
          <cell r="AA16">
            <v>1299.9155461</v>
          </cell>
          <cell r="AB16">
            <v>1300.0814461</v>
          </cell>
          <cell r="AC16">
            <v>1299.9494738000001</v>
          </cell>
          <cell r="AD16">
            <v>1299.8362973000001</v>
          </cell>
          <cell r="AE16">
            <v>1300.0187817999999</v>
          </cell>
          <cell r="AF16">
            <v>1300.6619716</v>
          </cell>
          <cell r="AG16">
            <v>1300.5515363</v>
          </cell>
          <cell r="AH16">
            <v>1300.3507339</v>
          </cell>
          <cell r="AI16">
            <v>1300.5682088999999</v>
          </cell>
          <cell r="AJ16">
            <v>1479.2452109999999</v>
          </cell>
          <cell r="AK16">
            <v>1480.0172138</v>
          </cell>
          <cell r="AL16">
            <v>1479.7881407</v>
          </cell>
          <cell r="AM16">
            <v>1479.7881407</v>
          </cell>
        </row>
        <row r="17">
          <cell r="B17">
            <v>163231</v>
          </cell>
          <cell r="C17">
            <v>153555</v>
          </cell>
          <cell r="D17">
            <v>143827</v>
          </cell>
          <cell r="E17">
            <v>134187</v>
          </cell>
          <cell r="F17">
            <v>110255</v>
          </cell>
          <cell r="G17">
            <v>104980</v>
          </cell>
          <cell r="H17">
            <v>99705</v>
          </cell>
          <cell r="I17">
            <v>94431</v>
          </cell>
          <cell r="J17">
            <v>89156</v>
          </cell>
          <cell r="K17">
            <v>83881</v>
          </cell>
          <cell r="L17">
            <v>78605.994599999976</v>
          </cell>
          <cell r="M17">
            <v>75849.129540000009</v>
          </cell>
          <cell r="N17">
            <v>73244.49222</v>
          </cell>
          <cell r="O17">
            <v>68708.336649999997</v>
          </cell>
          <cell r="P17">
            <v>68060.943259999985</v>
          </cell>
          <cell r="Q17">
            <v>63476.038739999982</v>
          </cell>
          <cell r="R17">
            <v>59633.840161</v>
          </cell>
          <cell r="S17">
            <v>55328.159153000001</v>
          </cell>
          <cell r="T17">
            <v>49739.019268999997</v>
          </cell>
          <cell r="U17">
            <v>45487.113864999999</v>
          </cell>
          <cell r="V17">
            <v>41915.055084</v>
          </cell>
          <cell r="W17">
            <v>37261.716440999997</v>
          </cell>
          <cell r="X17">
            <v>32948.902009999998</v>
          </cell>
          <cell r="Y17">
            <v>30756.366411999999</v>
          </cell>
          <cell r="Z17">
            <v>27568.720885999999</v>
          </cell>
          <cell r="AA17">
            <v>26093.817481999999</v>
          </cell>
          <cell r="AB17">
            <v>24879.681988</v>
          </cell>
          <cell r="AC17">
            <v>24428.054111000001</v>
          </cell>
          <cell r="AD17">
            <v>23628.533393999998</v>
          </cell>
          <cell r="AE17">
            <v>22359.793615999999</v>
          </cell>
          <cell r="AF17">
            <v>18562.972214000001</v>
          </cell>
          <cell r="AG17">
            <v>18168.026086000002</v>
          </cell>
          <cell r="AH17">
            <v>17318.656611999999</v>
          </cell>
          <cell r="AI17">
            <v>16883.652206999999</v>
          </cell>
          <cell r="AJ17">
            <v>14262.128435000001</v>
          </cell>
          <cell r="AK17">
            <v>14617.170056000001</v>
          </cell>
          <cell r="AL17">
            <v>13811.550855</v>
          </cell>
          <cell r="AM17">
            <v>13005.931654</v>
          </cell>
        </row>
        <row r="18">
          <cell r="B18">
            <v>11371</v>
          </cell>
          <cell r="C18">
            <v>14329</v>
          </cell>
          <cell r="D18">
            <v>16685</v>
          </cell>
          <cell r="E18">
            <v>19029</v>
          </cell>
          <cell r="F18">
            <v>21447</v>
          </cell>
          <cell r="G18">
            <v>21934</v>
          </cell>
          <cell r="H18">
            <v>22419</v>
          </cell>
          <cell r="I18">
            <v>22904</v>
          </cell>
          <cell r="J18">
            <v>23389</v>
          </cell>
          <cell r="K18">
            <v>23874</v>
          </cell>
          <cell r="L18">
            <v>24358.496760000005</v>
          </cell>
          <cell r="M18">
            <v>23667.830380000003</v>
          </cell>
          <cell r="N18">
            <v>23688.959260000007</v>
          </cell>
          <cell r="O18">
            <v>23316.011545999998</v>
          </cell>
          <cell r="P18">
            <v>24178.456670999993</v>
          </cell>
          <cell r="Q18">
            <v>24676.658330000006</v>
          </cell>
          <cell r="R18">
            <v>21410.961771999999</v>
          </cell>
          <cell r="S18">
            <v>20994.709891999999</v>
          </cell>
          <cell r="T18">
            <v>20559.205673</v>
          </cell>
          <cell r="U18">
            <v>20144.677025000001</v>
          </cell>
          <cell r="V18">
            <v>18933.112469</v>
          </cell>
          <cell r="W18">
            <v>17732.426777000001</v>
          </cell>
          <cell r="X18">
            <v>16505.247877999998</v>
          </cell>
          <cell r="Y18">
            <v>15442.480131</v>
          </cell>
          <cell r="Z18">
            <v>14425.184775</v>
          </cell>
          <cell r="AA18">
            <v>13474.920141000001</v>
          </cell>
          <cell r="AB18">
            <v>12944.013878</v>
          </cell>
          <cell r="AC18">
            <v>12418.489002</v>
          </cell>
          <cell r="AD18">
            <v>11891.978292</v>
          </cell>
          <cell r="AE18">
            <v>11702.455629</v>
          </cell>
          <cell r="AF18">
            <v>11462.685106000001</v>
          </cell>
          <cell r="AG18">
            <v>11347.150533</v>
          </cell>
          <cell r="AH18">
            <v>11367.721847999999</v>
          </cell>
          <cell r="AI18">
            <v>11358.867636999999</v>
          </cell>
          <cell r="AJ18">
            <v>11692.667473</v>
          </cell>
          <cell r="AK18">
            <v>11741.650129</v>
          </cell>
          <cell r="AL18">
            <v>11801.138763999999</v>
          </cell>
          <cell r="AM18">
            <v>11632.037557</v>
          </cell>
        </row>
        <row r="25">
          <cell r="R25">
            <v>99415.836046910001</v>
          </cell>
          <cell r="S25">
            <v>99825.216020039996</v>
          </cell>
          <cell r="T25">
            <v>90315.312483260001</v>
          </cell>
          <cell r="U25">
            <v>86662.557724119994</v>
          </cell>
          <cell r="V25">
            <v>81572.290667997993</v>
          </cell>
          <cell r="W25">
            <v>78628.515466768004</v>
          </cell>
          <cell r="X25">
            <v>69976.45621227799</v>
          </cell>
          <cell r="Y25">
            <v>65269.496426099009</v>
          </cell>
          <cell r="Z25">
            <v>60247.286752287997</v>
          </cell>
          <cell r="AA25">
            <v>62141.292218668001</v>
          </cell>
          <cell r="AB25">
            <v>59002.503515347998</v>
          </cell>
          <cell r="AC25">
            <v>55020.204984781005</v>
          </cell>
          <cell r="AD25">
            <v>53733.400438051794</v>
          </cell>
          <cell r="AE25">
            <v>56296.223957233204</v>
          </cell>
          <cell r="AF25">
            <v>54623.079785326801</v>
          </cell>
          <cell r="AG25">
            <v>61422.394562337606</v>
          </cell>
          <cell r="AH25">
            <v>62782.6568831599</v>
          </cell>
          <cell r="AI25">
            <v>48836.056663900701</v>
          </cell>
          <cell r="AJ25">
            <v>62437.452668760699</v>
          </cell>
          <cell r="AK25">
            <v>60978.793351976507</v>
          </cell>
          <cell r="AL25">
            <v>49815.173326052398</v>
          </cell>
          <cell r="AM25">
            <v>48840.452918052404</v>
          </cell>
        </row>
        <row r="26">
          <cell r="R26">
            <v>6118.2928996999999</v>
          </cell>
          <cell r="S26">
            <v>9711.1626211000003</v>
          </cell>
          <cell r="T26">
            <v>4500.7698099999998</v>
          </cell>
          <cell r="U26">
            <v>4819.0452876999998</v>
          </cell>
          <cell r="V26">
            <v>5601.9264541000002</v>
          </cell>
          <cell r="W26">
            <v>7564.1399289999999</v>
          </cell>
          <cell r="X26">
            <v>4267.4317658</v>
          </cell>
          <cell r="Y26">
            <v>3390.4711532000001</v>
          </cell>
          <cell r="Z26">
            <v>1648.2266259</v>
          </cell>
          <cell r="AA26">
            <v>5204.3805560999999</v>
          </cell>
          <cell r="AB26">
            <v>5795.0884286999999</v>
          </cell>
          <cell r="AC26">
            <v>2621.0718791999998</v>
          </cell>
          <cell r="AD26">
            <v>3093.9403974000002</v>
          </cell>
          <cell r="AE26">
            <v>8751.1664908000002</v>
          </cell>
          <cell r="AF26">
            <v>9778.7202192000004</v>
          </cell>
          <cell r="AG26">
            <v>13749.711196</v>
          </cell>
          <cell r="AH26">
            <v>14859.197421999999</v>
          </cell>
          <cell r="AI26">
            <v>3085.6753798</v>
          </cell>
          <cell r="AJ26">
            <v>19619.948091999999</v>
          </cell>
          <cell r="AK26">
            <v>17061.405359</v>
          </cell>
          <cell r="AL26">
            <v>6571.3464770999999</v>
          </cell>
          <cell r="AM26">
            <v>6571.3464770999999</v>
          </cell>
        </row>
        <row r="27">
          <cell r="R27">
            <v>93297.543147210003</v>
          </cell>
          <cell r="S27">
            <v>90114.053398939999</v>
          </cell>
          <cell r="T27">
            <v>85814.542673260003</v>
          </cell>
          <cell r="U27">
            <v>81843.512436419987</v>
          </cell>
          <cell r="V27">
            <v>75970.364213897992</v>
          </cell>
          <cell r="W27">
            <v>71064.375537768006</v>
          </cell>
          <cell r="X27">
            <v>65709.024446477997</v>
          </cell>
          <cell r="Y27">
            <v>61879.025272899009</v>
          </cell>
          <cell r="Z27">
            <v>58599.060126387994</v>
          </cell>
          <cell r="AA27">
            <v>56936.911662568004</v>
          </cell>
          <cell r="AB27">
            <v>53207.415086647998</v>
          </cell>
          <cell r="AC27">
            <v>52399.133105581008</v>
          </cell>
          <cell r="AD27">
            <v>50639.460040651793</v>
          </cell>
          <cell r="AE27">
            <v>47545.057466433202</v>
          </cell>
          <cell r="AF27">
            <v>44844.359566126805</v>
          </cell>
          <cell r="AG27">
            <v>47672.683366337602</v>
          </cell>
          <cell r="AH27">
            <v>47923.459461159902</v>
          </cell>
          <cell r="AI27">
            <v>45750.381284100702</v>
          </cell>
          <cell r="AJ27">
            <v>42817.504576760701</v>
          </cell>
          <cell r="AK27">
            <v>43917.38799297651</v>
          </cell>
          <cell r="AL27">
            <v>43243.826848952398</v>
          </cell>
          <cell r="AM27">
            <v>42269.106440952404</v>
          </cell>
        </row>
        <row r="28">
          <cell r="R28">
            <v>3650.5544193000005</v>
          </cell>
          <cell r="S28">
            <v>5066.2295778999996</v>
          </cell>
          <cell r="T28">
            <v>7073.5763630000001</v>
          </cell>
          <cell r="U28">
            <v>7645.1986552999997</v>
          </cell>
          <cell r="V28">
            <v>7438.5682289000006</v>
          </cell>
          <cell r="W28">
            <v>7998.7453599999999</v>
          </cell>
          <cell r="X28">
            <v>7871.3994521999994</v>
          </cell>
          <cell r="Y28">
            <v>7474.8646718</v>
          </cell>
          <cell r="Z28">
            <v>8129.1230263000007</v>
          </cell>
          <cell r="AA28">
            <v>8837.0038119000019</v>
          </cell>
          <cell r="AB28">
            <v>7212.2056373000005</v>
          </cell>
          <cell r="AC28">
            <v>7004.1442185000005</v>
          </cell>
          <cell r="AD28">
            <v>6626.4407501999995</v>
          </cell>
          <cell r="AE28">
            <v>5592.4195992000004</v>
          </cell>
          <cell r="AF28">
            <v>7406.3352348000008</v>
          </cell>
          <cell r="AG28">
            <v>10974.476058</v>
          </cell>
          <cell r="AH28">
            <v>11604.650604</v>
          </cell>
          <cell r="AI28">
            <v>9896.8781032000006</v>
          </cell>
          <cell r="AJ28">
            <v>9067.3777709999995</v>
          </cell>
          <cell r="AK28">
            <v>9653.705965000001</v>
          </cell>
          <cell r="AL28">
            <v>9727.0640438999999</v>
          </cell>
          <cell r="AM28">
            <v>9727.0640438999999</v>
          </cell>
        </row>
        <row r="31">
          <cell r="R31">
            <v>4603.5562901900003</v>
          </cell>
          <cell r="S31">
            <v>4714.4022453300004</v>
          </cell>
          <cell r="T31">
            <v>4612.3883152500002</v>
          </cell>
          <cell r="U31">
            <v>4722.98597255</v>
          </cell>
          <cell r="V31">
            <v>4054.7801407500001</v>
          </cell>
          <cell r="W31">
            <v>4415.3707202099995</v>
          </cell>
          <cell r="X31">
            <v>4688.8466133000002</v>
          </cell>
          <cell r="Y31">
            <v>4823.5829931400003</v>
          </cell>
          <cell r="Z31">
            <v>5007.2507411899996</v>
          </cell>
          <cell r="AA31">
            <v>4970.73273694</v>
          </cell>
          <cell r="AB31">
            <v>4503.3674286799996</v>
          </cell>
          <cell r="AC31">
            <v>5208.9483494899996</v>
          </cell>
          <cell r="AD31">
            <v>5155.9088836000001</v>
          </cell>
          <cell r="AE31">
            <v>4614.7622448399998</v>
          </cell>
          <cell r="AF31">
            <v>4254.7644238900002</v>
          </cell>
          <cell r="AG31">
            <v>4065.7458399500001</v>
          </cell>
          <cell r="AH31">
            <v>4573.2842252299997</v>
          </cell>
          <cell r="AI31">
            <v>4603.0896941399997</v>
          </cell>
          <cell r="AJ31">
            <v>4720.3422179600002</v>
          </cell>
          <cell r="AK31">
            <v>4760.53735005</v>
          </cell>
          <cell r="AL31">
            <v>4763.9305759500003</v>
          </cell>
          <cell r="AM31">
            <v>4763.9305759500003</v>
          </cell>
        </row>
        <row r="32">
          <cell r="R32">
            <v>3998.6305047199999</v>
          </cell>
          <cell r="S32">
            <v>4010.5525307100002</v>
          </cell>
          <cell r="T32">
            <v>3830.3530530100002</v>
          </cell>
          <cell r="U32">
            <v>3843.5369185700001</v>
          </cell>
          <cell r="V32">
            <v>3628.8482912479994</v>
          </cell>
          <cell r="W32">
            <v>3656.116239558</v>
          </cell>
          <cell r="X32">
            <v>3694.6284929779999</v>
          </cell>
          <cell r="Y32">
            <v>3381.7310649589999</v>
          </cell>
          <cell r="Z32">
            <v>3468.7806978980007</v>
          </cell>
          <cell r="AA32">
            <v>3560.4374907279998</v>
          </cell>
          <cell r="AB32">
            <v>3668.1461546679998</v>
          </cell>
          <cell r="AC32">
            <v>3339.4974245909998</v>
          </cell>
          <cell r="AD32">
            <v>3336.5987208518</v>
          </cell>
          <cell r="AE32">
            <v>3275.6263773932005</v>
          </cell>
          <cell r="AF32">
            <v>3157.6025874367997</v>
          </cell>
          <cell r="AG32">
            <v>3117.2848493875999</v>
          </cell>
          <cell r="AH32">
            <v>3059.1461719299</v>
          </cell>
          <cell r="AI32">
            <v>3007.8936427606995</v>
          </cell>
          <cell r="AJ32">
            <v>3074.9886798007001</v>
          </cell>
          <cell r="AK32">
            <v>3144.3244929265002</v>
          </cell>
          <cell r="AL32">
            <v>3140.1426101023999</v>
          </cell>
          <cell r="AM32">
            <v>3140.1426101023999</v>
          </cell>
        </row>
        <row r="33">
          <cell r="R33">
            <v>81044.801932999995</v>
          </cell>
          <cell r="S33">
            <v>76322.869044999999</v>
          </cell>
          <cell r="T33">
            <v>70298.224942000001</v>
          </cell>
          <cell r="U33">
            <v>65631.790890000004</v>
          </cell>
          <cell r="V33">
            <v>60848.167552999999</v>
          </cell>
          <cell r="W33">
            <v>54994.143217999997</v>
          </cell>
          <cell r="X33">
            <v>49454.149888</v>
          </cell>
          <cell r="Y33">
            <v>46198.846543</v>
          </cell>
          <cell r="Z33">
            <v>41993.905660999997</v>
          </cell>
          <cell r="AA33">
            <v>39568.737623000001</v>
          </cell>
          <cell r="AB33">
            <v>37823.695866000002</v>
          </cell>
          <cell r="AC33">
            <v>36846.543113</v>
          </cell>
          <cell r="AD33">
            <v>35520.511685999998</v>
          </cell>
          <cell r="AE33">
            <v>34062.249244999999</v>
          </cell>
          <cell r="AF33">
            <v>30025.657320000002</v>
          </cell>
          <cell r="AG33">
            <v>29515.176619000002</v>
          </cell>
          <cell r="AH33">
            <v>28686.37846</v>
          </cell>
          <cell r="AI33">
            <v>28242.519843999999</v>
          </cell>
          <cell r="AJ33">
            <v>25954.795908</v>
          </cell>
          <cell r="AK33">
            <v>26358.820185</v>
          </cell>
          <cell r="AL33">
            <v>25612.689618999997</v>
          </cell>
          <cell r="AM33">
            <v>24637.969211</v>
          </cell>
        </row>
        <row r="34">
          <cell r="R34">
            <v>9768.8473190000004</v>
          </cell>
          <cell r="S34">
            <v>14777.392199</v>
          </cell>
          <cell r="T34">
            <v>11574.346173</v>
          </cell>
          <cell r="U34">
            <v>12464.243942999999</v>
          </cell>
          <cell r="V34">
            <v>13040.494683000001</v>
          </cell>
          <cell r="W34">
            <v>15562.885289</v>
          </cell>
          <cell r="X34">
            <v>12138.831217999999</v>
          </cell>
          <cell r="Y34">
            <v>10865.335825</v>
          </cell>
          <cell r="Z34">
            <v>9777.3496522000005</v>
          </cell>
          <cell r="AA34">
            <v>14041.384368000001</v>
          </cell>
          <cell r="AB34">
            <v>13007.294066</v>
          </cell>
          <cell r="AC34">
            <v>9625.2160977000003</v>
          </cell>
          <cell r="AD34">
            <v>9720.3811475999992</v>
          </cell>
          <cell r="AE34">
            <v>14343.586090000001</v>
          </cell>
          <cell r="AF34">
            <v>17185.055454000001</v>
          </cell>
          <cell r="AG34">
            <v>24724.187254</v>
          </cell>
          <cell r="AH34">
            <v>26463.848026</v>
          </cell>
          <cell r="AI34">
            <v>12982.553483</v>
          </cell>
          <cell r="AJ34">
            <v>28687.325862999998</v>
          </cell>
          <cell r="AK34">
            <v>26715.111324000001</v>
          </cell>
          <cell r="AL34">
            <v>16298.410521</v>
          </cell>
          <cell r="AM34">
            <v>16298.410521</v>
          </cell>
        </row>
        <row r="35">
          <cell r="R35">
            <v>99415.836046910001</v>
          </cell>
          <cell r="S35">
            <v>99825.216020039996</v>
          </cell>
          <cell r="T35">
            <v>90315.312483260001</v>
          </cell>
          <cell r="U35">
            <v>86662.557724119994</v>
          </cell>
          <cell r="V35">
            <v>81572.290667997993</v>
          </cell>
          <cell r="W35">
            <v>78628.515466768004</v>
          </cell>
          <cell r="X35">
            <v>69976.45621227799</v>
          </cell>
          <cell r="Y35">
            <v>65269.496426099002</v>
          </cell>
          <cell r="Z35">
            <v>60247.286752287997</v>
          </cell>
          <cell r="AA35">
            <v>62141.292218668001</v>
          </cell>
          <cell r="AB35">
            <v>59002.503515348006</v>
          </cell>
          <cell r="AC35">
            <v>55020.204984780998</v>
          </cell>
          <cell r="AD35">
            <v>53733.400438051794</v>
          </cell>
          <cell r="AE35">
            <v>56296.223957233204</v>
          </cell>
          <cell r="AF35">
            <v>54623.079785326801</v>
          </cell>
          <cell r="AG35">
            <v>61422.394562337606</v>
          </cell>
          <cell r="AH35">
            <v>62782.6568831599</v>
          </cell>
          <cell r="AI35">
            <v>48836.056663900701</v>
          </cell>
          <cell r="AJ35">
            <v>62437.452668760699</v>
          </cell>
          <cell r="AK35">
            <v>60978.793351976507</v>
          </cell>
          <cell r="AL35">
            <v>49815.173326052398</v>
          </cell>
          <cell r="AM35">
            <v>48840.452918052397</v>
          </cell>
        </row>
      </sheetData>
      <sheetData sheetId="3">
        <row r="6">
          <cell r="R6">
            <v>2002</v>
          </cell>
          <cell r="S6">
            <v>2003</v>
          </cell>
          <cell r="T6">
            <v>2004</v>
          </cell>
          <cell r="U6">
            <v>2005</v>
          </cell>
          <cell r="V6">
            <v>2006</v>
          </cell>
          <cell r="W6">
            <v>2007</v>
          </cell>
          <cell r="X6">
            <v>2008</v>
          </cell>
          <cell r="Y6">
            <v>2009</v>
          </cell>
          <cell r="Z6">
            <v>2010</v>
          </cell>
          <cell r="AA6">
            <v>2011</v>
          </cell>
          <cell r="AB6">
            <v>2012</v>
          </cell>
          <cell r="AC6">
            <v>2013</v>
          </cell>
          <cell r="AD6">
            <v>2014</v>
          </cell>
          <cell r="AE6">
            <v>2015</v>
          </cell>
          <cell r="AF6">
            <v>2016</v>
          </cell>
          <cell r="AG6">
            <v>2017</v>
          </cell>
          <cell r="AH6">
            <v>2018</v>
          </cell>
          <cell r="AI6">
            <v>2019</v>
          </cell>
          <cell r="AJ6">
            <v>2020</v>
          </cell>
          <cell r="AK6">
            <v>2021</v>
          </cell>
          <cell r="AL6">
            <v>2022</v>
          </cell>
          <cell r="AM6">
            <v>2023</v>
          </cell>
        </row>
        <row r="7">
          <cell r="B7">
            <v>4900</v>
          </cell>
          <cell r="C7">
            <v>5694</v>
          </cell>
          <cell r="D7">
            <v>7024</v>
          </cell>
          <cell r="E7">
            <v>6127</v>
          </cell>
          <cell r="F7">
            <v>6663</v>
          </cell>
          <cell r="G7">
            <v>6519</v>
          </cell>
          <cell r="H7">
            <v>6504</v>
          </cell>
          <cell r="I7">
            <v>6651</v>
          </cell>
          <cell r="J7">
            <v>6565</v>
          </cell>
          <cell r="K7">
            <v>6384</v>
          </cell>
          <cell r="L7">
            <v>6164.2186600000005</v>
          </cell>
          <cell r="M7">
            <v>6276.4222699999991</v>
          </cell>
          <cell r="N7">
            <v>6232.1956900000005</v>
          </cell>
          <cell r="O7">
            <v>5721.1754069999997</v>
          </cell>
          <cell r="P7">
            <v>5330.201145</v>
          </cell>
          <cell r="Q7">
            <v>4917.2186760000004</v>
          </cell>
          <cell r="R7">
            <v>4710.9786530000001</v>
          </cell>
          <cell r="S7">
            <v>4403.8774667999996</v>
          </cell>
          <cell r="T7">
            <v>3929.3396929</v>
          </cell>
          <cell r="U7">
            <v>3792.4535304000001</v>
          </cell>
          <cell r="V7">
            <v>3585.1725366999999</v>
          </cell>
          <cell r="W7">
            <v>3385.6113529999998</v>
          </cell>
          <cell r="X7">
            <v>3106.8358152999999</v>
          </cell>
          <cell r="Y7">
            <v>2084.0766785000001</v>
          </cell>
          <cell r="Z7">
            <v>2149.0355694</v>
          </cell>
          <cell r="AA7">
            <v>2095.2332660000002</v>
          </cell>
          <cell r="AB7">
            <v>1843.3972441999999</v>
          </cell>
          <cell r="AC7">
            <v>1812.8762127</v>
          </cell>
          <cell r="AD7">
            <v>1781.6498058</v>
          </cell>
          <cell r="AE7">
            <v>1474.0845919000001</v>
          </cell>
          <cell r="AF7">
            <v>1302.8175345</v>
          </cell>
          <cell r="AG7">
            <v>1155.5705003999999</v>
          </cell>
          <cell r="AH7">
            <v>1129.68209</v>
          </cell>
          <cell r="AI7">
            <v>989.34437808999996</v>
          </cell>
          <cell r="AJ7">
            <v>840.15321796000001</v>
          </cell>
          <cell r="AK7">
            <v>889.59053389999997</v>
          </cell>
          <cell r="AL7">
            <v>861.01160671000002</v>
          </cell>
          <cell r="AM7">
            <v>772.79197911000006</v>
          </cell>
        </row>
        <row r="8">
          <cell r="B8">
            <v>4325</v>
          </cell>
          <cell r="C8">
            <v>4007</v>
          </cell>
          <cell r="D8">
            <v>3555</v>
          </cell>
          <cell r="E8">
            <v>3209</v>
          </cell>
          <cell r="F8">
            <v>3035</v>
          </cell>
          <cell r="G8">
            <v>2979</v>
          </cell>
          <cell r="H8">
            <v>3071</v>
          </cell>
          <cell r="I8">
            <v>3151</v>
          </cell>
          <cell r="J8">
            <v>3147</v>
          </cell>
          <cell r="K8">
            <v>3144</v>
          </cell>
          <cell r="L8">
            <v>3151.4075800000001</v>
          </cell>
          <cell r="M8">
            <v>3100.6291200000001</v>
          </cell>
          <cell r="N8">
            <v>3049.7537699999998</v>
          </cell>
          <cell r="O8">
            <v>2708.91635</v>
          </cell>
          <cell r="P8">
            <v>2723.1669440000001</v>
          </cell>
          <cell r="Q8">
            <v>2757.201896</v>
          </cell>
          <cell r="R8">
            <v>2046.2985242</v>
          </cell>
          <cell r="S8">
            <v>2046.4127512</v>
          </cell>
          <cell r="T8">
            <v>1798.3276805999999</v>
          </cell>
          <cell r="U8">
            <v>1797.824437</v>
          </cell>
          <cell r="V8">
            <v>1379.0426485999999</v>
          </cell>
          <cell r="W8">
            <v>1447.2228445000001</v>
          </cell>
          <cell r="X8">
            <v>1437.2850714000001</v>
          </cell>
          <cell r="Y8">
            <v>1366.5766645000001</v>
          </cell>
          <cell r="Z8">
            <v>1242.9996269999999</v>
          </cell>
          <cell r="AA8">
            <v>1259.0975269999999</v>
          </cell>
          <cell r="AB8">
            <v>1248.8599544000001</v>
          </cell>
          <cell r="AC8">
            <v>1185.7695450000001</v>
          </cell>
          <cell r="AD8">
            <v>1120.4566649000001</v>
          </cell>
          <cell r="AE8">
            <v>1067.5558272999999</v>
          </cell>
          <cell r="AF8">
            <v>1104.5850946</v>
          </cell>
          <cell r="AG8">
            <v>1025.9211915999999</v>
          </cell>
          <cell r="AH8">
            <v>1058.7280983000001</v>
          </cell>
          <cell r="AI8">
            <v>1032.1186760000001</v>
          </cell>
          <cell r="AJ8">
            <v>983.29187489000003</v>
          </cell>
          <cell r="AK8">
            <v>949.37815503000002</v>
          </cell>
          <cell r="AL8">
            <v>949.61892982999996</v>
          </cell>
          <cell r="AM8">
            <v>950.24815034000005</v>
          </cell>
        </row>
        <row r="9">
          <cell r="B9">
            <v>836</v>
          </cell>
          <cell r="C9">
            <v>785</v>
          </cell>
          <cell r="D9">
            <v>741</v>
          </cell>
          <cell r="E9">
            <v>712</v>
          </cell>
          <cell r="F9">
            <v>1196</v>
          </cell>
          <cell r="G9">
            <v>1281</v>
          </cell>
          <cell r="H9">
            <v>1353</v>
          </cell>
          <cell r="I9">
            <v>1308</v>
          </cell>
          <cell r="J9">
            <v>1303</v>
          </cell>
          <cell r="K9">
            <v>1298</v>
          </cell>
          <cell r="L9">
            <v>1196.9553500000002</v>
          </cell>
          <cell r="M9">
            <v>1177.0580299999999</v>
          </cell>
          <cell r="N9">
            <v>1100.92275</v>
          </cell>
          <cell r="O9">
            <v>767.93349799999999</v>
          </cell>
          <cell r="P9">
            <v>765.56884000000002</v>
          </cell>
          <cell r="Q9">
            <v>779.19232399999999</v>
          </cell>
          <cell r="R9">
            <v>735.62228747999995</v>
          </cell>
          <cell r="S9">
            <v>736.85318325000003</v>
          </cell>
          <cell r="T9">
            <v>722.99629460999995</v>
          </cell>
          <cell r="U9">
            <v>725.69799313999999</v>
          </cell>
          <cell r="V9">
            <v>584.87697560000004</v>
          </cell>
          <cell r="W9">
            <v>586.54931500999999</v>
          </cell>
          <cell r="X9">
            <v>591.44267057000002</v>
          </cell>
          <cell r="Y9">
            <v>594.36326204</v>
          </cell>
          <cell r="Z9">
            <v>563.22839945999999</v>
          </cell>
          <cell r="AA9">
            <v>567.55441269999994</v>
          </cell>
          <cell r="AB9">
            <v>556.61433215</v>
          </cell>
          <cell r="AC9">
            <v>564.93348537999998</v>
          </cell>
          <cell r="AD9">
            <v>563.28838500999996</v>
          </cell>
          <cell r="AE9">
            <v>555.68800561</v>
          </cell>
          <cell r="AF9">
            <v>499.25071546999999</v>
          </cell>
          <cell r="AG9">
            <v>493.93222020000002</v>
          </cell>
          <cell r="AH9">
            <v>502.68443058000003</v>
          </cell>
          <cell r="AI9">
            <v>506.60727147</v>
          </cell>
          <cell r="AJ9">
            <v>509.93334212000002</v>
          </cell>
          <cell r="AK9">
            <v>512.82413592</v>
          </cell>
          <cell r="AL9">
            <v>511.49918114000002</v>
          </cell>
          <cell r="AM9">
            <v>511.59401593000001</v>
          </cell>
        </row>
        <row r="10">
          <cell r="B10">
            <v>271</v>
          </cell>
          <cell r="C10">
            <v>221</v>
          </cell>
          <cell r="D10">
            <v>213</v>
          </cell>
          <cell r="E10">
            <v>262</v>
          </cell>
          <cell r="F10">
            <v>168</v>
          </cell>
          <cell r="G10">
            <v>165</v>
          </cell>
          <cell r="H10">
            <v>163</v>
          </cell>
          <cell r="I10">
            <v>155</v>
          </cell>
          <cell r="J10">
            <v>160</v>
          </cell>
          <cell r="K10">
            <v>158</v>
          </cell>
          <cell r="L10">
            <v>124.77827000000001</v>
          </cell>
          <cell r="M10">
            <v>126.84078</v>
          </cell>
          <cell r="N10">
            <v>129.07328000000001</v>
          </cell>
          <cell r="O10">
            <v>102.469069</v>
          </cell>
          <cell r="P10">
            <v>104.668492</v>
          </cell>
          <cell r="Q10">
            <v>107.18793700000001</v>
          </cell>
          <cell r="R10">
            <v>69.832240677000001</v>
          </cell>
          <cell r="S10">
            <v>69.832240677000001</v>
          </cell>
          <cell r="T10">
            <v>67.411688936000004</v>
          </cell>
          <cell r="U10">
            <v>67.411688725000005</v>
          </cell>
          <cell r="V10">
            <v>55.098812641999999</v>
          </cell>
          <cell r="W10">
            <v>56.543188049000001</v>
          </cell>
          <cell r="X10">
            <v>56.543188049000001</v>
          </cell>
          <cell r="Y10">
            <v>52.693452739999998</v>
          </cell>
          <cell r="Z10">
            <v>51.263724398000001</v>
          </cell>
          <cell r="AA10">
            <v>51.263921400000001</v>
          </cell>
          <cell r="AB10">
            <v>51.263724398000001</v>
          </cell>
          <cell r="AC10">
            <v>48.719011168000002</v>
          </cell>
          <cell r="AD10">
            <v>46.57575662</v>
          </cell>
          <cell r="AE10">
            <v>42.089035971000001</v>
          </cell>
          <cell r="AF10">
            <v>41.979257021999999</v>
          </cell>
          <cell r="AG10">
            <v>40.874121625000001</v>
          </cell>
          <cell r="AH10">
            <v>39.927502468999997</v>
          </cell>
          <cell r="AI10">
            <v>37.59705769</v>
          </cell>
          <cell r="AJ10">
            <v>33.480189691</v>
          </cell>
          <cell r="AK10">
            <v>33.396147272999997</v>
          </cell>
          <cell r="AL10">
            <v>31.412969077</v>
          </cell>
          <cell r="AM10">
            <v>31.412969077</v>
          </cell>
        </row>
        <row r="11">
          <cell r="B11">
            <v>77</v>
          </cell>
          <cell r="C11">
            <v>73</v>
          </cell>
          <cell r="D11">
            <v>65</v>
          </cell>
          <cell r="E11">
            <v>87</v>
          </cell>
          <cell r="F11">
            <v>97</v>
          </cell>
          <cell r="G11">
            <v>76</v>
          </cell>
          <cell r="H11">
            <v>81</v>
          </cell>
          <cell r="I11">
            <v>83</v>
          </cell>
          <cell r="J11">
            <v>91</v>
          </cell>
          <cell r="K11">
            <v>98</v>
          </cell>
          <cell r="L11">
            <v>83.40795</v>
          </cell>
          <cell r="M11">
            <v>89.052089999999993</v>
          </cell>
          <cell r="N11">
            <v>89.152259999999998</v>
          </cell>
          <cell r="O11">
            <v>85.839584000000002</v>
          </cell>
          <cell r="P11">
            <v>88.854873999999995</v>
          </cell>
          <cell r="Q11">
            <v>94.370709000000005</v>
          </cell>
          <cell r="R11">
            <v>68.880899483999997</v>
          </cell>
          <cell r="S11">
            <v>68.880899483999997</v>
          </cell>
          <cell r="T11">
            <v>66.066988260000002</v>
          </cell>
          <cell r="U11">
            <v>66.066988260000002</v>
          </cell>
          <cell r="V11">
            <v>79.211287279999993</v>
          </cell>
          <cell r="W11">
            <v>79.211287279999993</v>
          </cell>
          <cell r="X11">
            <v>79.211287279999993</v>
          </cell>
          <cell r="Y11">
            <v>50.909931974000003</v>
          </cell>
          <cell r="Z11">
            <v>70.512751055999999</v>
          </cell>
          <cell r="AA11">
            <v>70.512751055999999</v>
          </cell>
          <cell r="AB11">
            <v>70.512751055999999</v>
          </cell>
          <cell r="AC11">
            <v>70.066287426000002</v>
          </cell>
          <cell r="AD11">
            <v>69.773485414999996</v>
          </cell>
          <cell r="AE11">
            <v>60.034430503999999</v>
          </cell>
          <cell r="AF11">
            <v>69.201987243000005</v>
          </cell>
          <cell r="AG11">
            <v>65.881860696000004</v>
          </cell>
          <cell r="AH11">
            <v>62.536118942000002</v>
          </cell>
          <cell r="AI11">
            <v>59.277264301000002</v>
          </cell>
          <cell r="AJ11">
            <v>51.326573343</v>
          </cell>
          <cell r="AK11">
            <v>60.406672210000004</v>
          </cell>
          <cell r="AL11">
            <v>56.701682980999998</v>
          </cell>
          <cell r="AM11">
            <v>56.701682980999998</v>
          </cell>
        </row>
        <row r="12">
          <cell r="B12">
            <v>240</v>
          </cell>
          <cell r="C12">
            <v>63</v>
          </cell>
          <cell r="D12">
            <v>72</v>
          </cell>
          <cell r="E12">
            <v>124</v>
          </cell>
          <cell r="F12">
            <v>153</v>
          </cell>
          <cell r="G12">
            <v>121</v>
          </cell>
          <cell r="H12">
            <v>148</v>
          </cell>
          <cell r="I12">
            <v>123</v>
          </cell>
          <cell r="J12">
            <v>117</v>
          </cell>
          <cell r="K12">
            <v>110</v>
          </cell>
          <cell r="L12">
            <v>139.08267999999998</v>
          </cell>
          <cell r="M12">
            <v>143.15672000000001</v>
          </cell>
          <cell r="N12">
            <v>142.97984</v>
          </cell>
          <cell r="O12">
            <v>120.085521</v>
          </cell>
          <cell r="P12">
            <v>122.131897</v>
          </cell>
          <cell r="Q12">
            <v>124.29669899999999</v>
          </cell>
          <cell r="R12">
            <v>571.07890176000001</v>
          </cell>
          <cell r="S12">
            <v>606.26070945000004</v>
          </cell>
          <cell r="T12">
            <v>634.21757506999995</v>
          </cell>
          <cell r="U12">
            <v>667.82478185000002</v>
          </cell>
          <cell r="V12">
            <v>697.19383791999996</v>
          </cell>
          <cell r="W12">
            <v>716.21162820999996</v>
          </cell>
          <cell r="X12">
            <v>773.54398682999999</v>
          </cell>
          <cell r="Y12">
            <v>680.05669291000004</v>
          </cell>
          <cell r="Z12">
            <v>684.46945386000004</v>
          </cell>
          <cell r="AA12">
            <v>763.68738074999999</v>
          </cell>
          <cell r="AB12">
            <v>850.91986757999996</v>
          </cell>
          <cell r="AC12">
            <v>700.54867574000002</v>
          </cell>
          <cell r="AD12">
            <v>748.66114995999999</v>
          </cell>
          <cell r="AE12">
            <v>670.28241374000004</v>
          </cell>
          <cell r="AF12">
            <v>611.60619869000004</v>
          </cell>
          <cell r="AG12">
            <v>579.18249164999997</v>
          </cell>
          <cell r="AH12">
            <v>574.47540142000003</v>
          </cell>
          <cell r="AI12">
            <v>546.02140878</v>
          </cell>
          <cell r="AJ12">
            <v>612.91401184999995</v>
          </cell>
          <cell r="AK12">
            <v>758.62944093999999</v>
          </cell>
          <cell r="AL12">
            <v>758.58224693</v>
          </cell>
          <cell r="AM12">
            <v>758.58224693</v>
          </cell>
        </row>
        <row r="13">
          <cell r="B13">
            <v>187</v>
          </cell>
          <cell r="C13">
            <v>182</v>
          </cell>
          <cell r="D13">
            <v>205</v>
          </cell>
          <cell r="E13">
            <v>327</v>
          </cell>
          <cell r="F13">
            <v>378</v>
          </cell>
          <cell r="G13">
            <v>352</v>
          </cell>
          <cell r="H13">
            <v>361</v>
          </cell>
          <cell r="I13">
            <v>370</v>
          </cell>
          <cell r="J13">
            <v>389</v>
          </cell>
          <cell r="K13">
            <v>399</v>
          </cell>
          <cell r="L13">
            <v>432.79967999999997</v>
          </cell>
          <cell r="M13">
            <v>460.22217000000001</v>
          </cell>
          <cell r="N13">
            <v>466.66404999999997</v>
          </cell>
          <cell r="O13">
            <v>451.14304299999998</v>
          </cell>
          <cell r="P13">
            <v>478.78160800000001</v>
          </cell>
          <cell r="Q13">
            <v>504.27396999999996</v>
          </cell>
          <cell r="R13">
            <v>432.08292911000001</v>
          </cell>
          <cell r="S13">
            <v>432.02986965000002</v>
          </cell>
          <cell r="T13">
            <v>479.55387020000001</v>
          </cell>
          <cell r="U13">
            <v>479.61233915000003</v>
          </cell>
          <cell r="V13">
            <v>419.88243648999998</v>
          </cell>
          <cell r="W13">
            <v>416.58786621000002</v>
          </cell>
          <cell r="X13">
            <v>416.57631421999997</v>
          </cell>
          <cell r="Y13">
            <v>354.10100225000002</v>
          </cell>
          <cell r="Z13">
            <v>346.46723421000002</v>
          </cell>
          <cell r="AA13">
            <v>355.07907599999999</v>
          </cell>
          <cell r="AB13">
            <v>356.58091804999998</v>
          </cell>
          <cell r="AC13">
            <v>353.52519531000002</v>
          </cell>
          <cell r="AD13">
            <v>331.60158551000001</v>
          </cell>
          <cell r="AE13">
            <v>314.53314438000001</v>
          </cell>
          <cell r="AF13">
            <v>317.70154621</v>
          </cell>
          <cell r="AG13">
            <v>321.05070276999999</v>
          </cell>
          <cell r="AH13">
            <v>329.27423697</v>
          </cell>
          <cell r="AI13">
            <v>312.63447065000003</v>
          </cell>
          <cell r="AJ13">
            <v>283.07534582</v>
          </cell>
          <cell r="AK13">
            <v>280.18562154</v>
          </cell>
          <cell r="AL13">
            <v>271.05261314000001</v>
          </cell>
          <cell r="AM13">
            <v>270.72730130999997</v>
          </cell>
        </row>
        <row r="14">
          <cell r="B14">
            <v>0</v>
          </cell>
          <cell r="C14">
            <v>0</v>
          </cell>
          <cell r="D14">
            <v>0</v>
          </cell>
          <cell r="E14">
            <v>2</v>
          </cell>
          <cell r="F14">
            <v>1</v>
          </cell>
          <cell r="G14">
            <v>2</v>
          </cell>
          <cell r="H14">
            <v>3</v>
          </cell>
          <cell r="I14">
            <v>3</v>
          </cell>
          <cell r="J14">
            <v>3</v>
          </cell>
          <cell r="K14">
            <v>3</v>
          </cell>
          <cell r="L14">
            <v>2.3939499999999998</v>
          </cell>
          <cell r="M14">
            <v>2.5049999999999999</v>
          </cell>
          <cell r="N14">
            <v>2.55593</v>
          </cell>
          <cell r="O14">
            <v>4.2687879999999998</v>
          </cell>
          <cell r="P14">
            <v>4.3423470000000002</v>
          </cell>
          <cell r="Q14">
            <v>4.4422690000000005</v>
          </cell>
          <cell r="R14">
            <v>1E-4</v>
          </cell>
          <cell r="S14">
            <v>1E-4</v>
          </cell>
          <cell r="T14">
            <v>7.3450399999999997E-3</v>
          </cell>
          <cell r="U14">
            <v>7.3450399999999997E-3</v>
          </cell>
          <cell r="V14">
            <v>1.8840000999999999E-2</v>
          </cell>
          <cell r="W14">
            <v>1.8840000999999999E-2</v>
          </cell>
          <cell r="X14">
            <v>1.8840000999999999E-2</v>
          </cell>
          <cell r="Y14">
            <v>1.8840000999999999E-2</v>
          </cell>
          <cell r="Z14">
            <v>1.5592010000000001E-3</v>
          </cell>
          <cell r="AA14">
            <v>9.9019495599999993E-2</v>
          </cell>
          <cell r="AB14">
            <v>0.10221711579999999</v>
          </cell>
          <cell r="AC14">
            <v>4.5717172E-2</v>
          </cell>
          <cell r="AD14">
            <v>3.665001E-4</v>
          </cell>
          <cell r="AE14">
            <v>5.0913209999999996E-4</v>
          </cell>
          <cell r="AF14">
            <v>1.3288294259</v>
          </cell>
          <cell r="AG14">
            <v>2.99420052E-2</v>
          </cell>
          <cell r="AH14">
            <v>3.7209986299999998E-2</v>
          </cell>
          <cell r="AI14">
            <v>4.8893923399999997E-2</v>
          </cell>
          <cell r="AJ14">
            <v>0.87962364019999995</v>
          </cell>
          <cell r="AK14">
            <v>0.93401021419999997</v>
          </cell>
          <cell r="AL14">
            <v>1.0801190845999999</v>
          </cell>
          <cell r="AM14">
            <v>1.0795625846000001</v>
          </cell>
        </row>
        <row r="15">
          <cell r="B15">
            <v>0</v>
          </cell>
          <cell r="C15">
            <v>0</v>
          </cell>
          <cell r="D15">
            <v>0</v>
          </cell>
          <cell r="E15">
            <v>2</v>
          </cell>
          <cell r="F15">
            <v>3</v>
          </cell>
          <cell r="G15">
            <v>6</v>
          </cell>
          <cell r="H15">
            <v>5</v>
          </cell>
          <cell r="I15">
            <v>5</v>
          </cell>
          <cell r="J15">
            <v>5</v>
          </cell>
          <cell r="K15">
            <v>6</v>
          </cell>
          <cell r="L15">
            <v>15.41628</v>
          </cell>
          <cell r="M15">
            <v>15.87298</v>
          </cell>
          <cell r="N15">
            <v>16.109929999999999</v>
          </cell>
          <cell r="O15">
            <v>14.487960999999999</v>
          </cell>
          <cell r="P15">
            <v>15.477937000000001</v>
          </cell>
          <cell r="Q15">
            <v>16.054811999999998</v>
          </cell>
          <cell r="R15">
            <v>19.073714494000001</v>
          </cell>
          <cell r="S15">
            <v>19.073714494000001</v>
          </cell>
          <cell r="T15">
            <v>16.017688333999999</v>
          </cell>
          <cell r="U15">
            <v>16.017672708999999</v>
          </cell>
          <cell r="V15">
            <v>8.3707393815</v>
          </cell>
          <cell r="W15">
            <v>8.7728258465</v>
          </cell>
          <cell r="X15">
            <v>8.6678463926999996</v>
          </cell>
          <cell r="Y15">
            <v>10.708844088999999</v>
          </cell>
          <cell r="Z15">
            <v>19.553354794000001</v>
          </cell>
          <cell r="AA15">
            <v>19.578715134999999</v>
          </cell>
          <cell r="AB15">
            <v>19.59754268</v>
          </cell>
          <cell r="AC15">
            <v>19.192872676</v>
          </cell>
          <cell r="AD15">
            <v>5.9382250870000002</v>
          </cell>
          <cell r="AE15">
            <v>2.8767633342000001</v>
          </cell>
          <cell r="AF15">
            <v>5.1350651609</v>
          </cell>
          <cell r="AG15">
            <v>5.2288038774999999</v>
          </cell>
          <cell r="AH15">
            <v>5.0085913027000002</v>
          </cell>
          <cell r="AI15">
            <v>5.4656733750999997</v>
          </cell>
          <cell r="AJ15">
            <v>2.5020207352999999</v>
          </cell>
          <cell r="AK15">
            <v>2.8180556370000001</v>
          </cell>
          <cell r="AL15">
            <v>2.8689383405000002</v>
          </cell>
          <cell r="AM15">
            <v>2.8678126405</v>
          </cell>
        </row>
        <row r="16">
          <cell r="B16">
            <v>440</v>
          </cell>
          <cell r="C16">
            <v>159</v>
          </cell>
          <cell r="D16">
            <v>111</v>
          </cell>
          <cell r="E16">
            <v>87</v>
          </cell>
          <cell r="F16">
            <v>91</v>
          </cell>
          <cell r="G16">
            <v>95</v>
          </cell>
          <cell r="H16">
            <v>96</v>
          </cell>
          <cell r="I16">
            <v>123</v>
          </cell>
          <cell r="J16">
            <v>114</v>
          </cell>
          <cell r="K16">
            <v>99</v>
          </cell>
          <cell r="L16">
            <v>152.58750000000001</v>
          </cell>
          <cell r="M16">
            <v>156.72121999999999</v>
          </cell>
          <cell r="N16">
            <v>163.25598000000002</v>
          </cell>
          <cell r="O16">
            <v>161.662462</v>
          </cell>
          <cell r="P16">
            <v>128.73061100000001</v>
          </cell>
          <cell r="Q16">
            <v>130.05542399999999</v>
          </cell>
          <cell r="R16">
            <v>55.461705174000002</v>
          </cell>
          <cell r="S16">
            <v>55.461705174000002</v>
          </cell>
          <cell r="T16">
            <v>56.350722974999996</v>
          </cell>
          <cell r="U16">
            <v>56.349712726</v>
          </cell>
          <cell r="V16">
            <v>56.116249056999997</v>
          </cell>
          <cell r="W16">
            <v>55.471945257000002</v>
          </cell>
          <cell r="X16">
            <v>55.471945257000002</v>
          </cell>
          <cell r="Y16">
            <v>55.455135370999997</v>
          </cell>
          <cell r="Z16">
            <v>55.445631593999998</v>
          </cell>
          <cell r="AA16">
            <v>77.868788811000002</v>
          </cell>
          <cell r="AB16">
            <v>80.506846881000001</v>
          </cell>
          <cell r="AC16">
            <v>80.098726173000003</v>
          </cell>
          <cell r="AD16">
            <v>79.059697916000005</v>
          </cell>
          <cell r="AE16">
            <v>78.643353415000007</v>
          </cell>
          <cell r="AF16">
            <v>83.526520016000006</v>
          </cell>
          <cell r="AG16">
            <v>81.093035334999996</v>
          </cell>
          <cell r="AH16">
            <v>80.153071515999997</v>
          </cell>
          <cell r="AI16">
            <v>80.216778822999999</v>
          </cell>
          <cell r="AJ16">
            <v>83.619012503999997</v>
          </cell>
          <cell r="AK16">
            <v>84.036906549999998</v>
          </cell>
          <cell r="AL16">
            <v>82.753141033000006</v>
          </cell>
          <cell r="AM16">
            <v>82.753141033000006</v>
          </cell>
        </row>
        <row r="17">
          <cell r="B17">
            <v>12624</v>
          </cell>
          <cell r="C17">
            <v>12061</v>
          </cell>
          <cell r="D17">
            <v>11493</v>
          </cell>
          <cell r="E17">
            <v>10932</v>
          </cell>
          <cell r="F17">
            <v>9592</v>
          </cell>
          <cell r="G17">
            <v>9449</v>
          </cell>
          <cell r="H17">
            <v>9306</v>
          </cell>
          <cell r="I17">
            <v>9162</v>
          </cell>
          <cell r="J17">
            <v>9019</v>
          </cell>
          <cell r="K17">
            <v>8876</v>
          </cell>
          <cell r="L17">
            <v>8732.7439600000016</v>
          </cell>
          <cell r="M17">
            <v>8791.7872799999986</v>
          </cell>
          <cell r="N17">
            <v>8619.2681699999994</v>
          </cell>
          <cell r="O17">
            <v>8371.3374299999996</v>
          </cell>
          <cell r="P17">
            <v>8393.5218599999989</v>
          </cell>
          <cell r="Q17">
            <v>7774.1959100000004</v>
          </cell>
          <cell r="R17">
            <v>12805.317056</v>
          </cell>
          <cell r="S17">
            <v>12314.087898</v>
          </cell>
          <cell r="T17">
            <v>11365.280153</v>
          </cell>
          <cell r="U17">
            <v>10414.990852000001</v>
          </cell>
          <cell r="V17">
            <v>9775.4400277999994</v>
          </cell>
          <cell r="W17">
            <v>8689.8897840000009</v>
          </cell>
          <cell r="X17">
            <v>8083.5541649999996</v>
          </cell>
          <cell r="Y17">
            <v>7293.9996867999998</v>
          </cell>
          <cell r="Z17">
            <v>7232.3828356000004</v>
          </cell>
          <cell r="AA17">
            <v>6460.6320808999999</v>
          </cell>
          <cell r="AB17">
            <v>5936.6976941000003</v>
          </cell>
          <cell r="AC17">
            <v>5435.3332948999996</v>
          </cell>
          <cell r="AD17">
            <v>4858.1132214999998</v>
          </cell>
          <cell r="AE17">
            <v>4269.8238265999998</v>
          </cell>
          <cell r="AF17">
            <v>3579.2344760000001</v>
          </cell>
          <cell r="AG17">
            <v>3239.8421699</v>
          </cell>
          <cell r="AH17">
            <v>2883.1191779000001</v>
          </cell>
          <cell r="AI17">
            <v>2820.5925926999998</v>
          </cell>
          <cell r="AJ17">
            <v>2344.9975617999999</v>
          </cell>
          <cell r="AK17">
            <v>2279.8636182</v>
          </cell>
          <cell r="AL17">
            <v>1972.6975064000001</v>
          </cell>
          <cell r="AM17">
            <v>1665.5313945</v>
          </cell>
        </row>
        <row r="18">
          <cell r="B18">
            <v>2652</v>
          </cell>
          <cell r="C18">
            <v>2968</v>
          </cell>
          <cell r="D18">
            <v>3353</v>
          </cell>
          <cell r="E18">
            <v>3576</v>
          </cell>
          <cell r="F18">
            <v>3781</v>
          </cell>
          <cell r="G18">
            <v>3849</v>
          </cell>
          <cell r="H18">
            <v>3915</v>
          </cell>
          <cell r="I18">
            <v>3981</v>
          </cell>
          <cell r="J18">
            <v>4047</v>
          </cell>
          <cell r="K18">
            <v>4113</v>
          </cell>
          <cell r="L18">
            <v>4179.20856</v>
          </cell>
          <cell r="M18">
            <v>4178.1268799999998</v>
          </cell>
          <cell r="N18">
            <v>4156.3456699999997</v>
          </cell>
          <cell r="O18">
            <v>4084.4155989999999</v>
          </cell>
          <cell r="P18">
            <v>4166.9662539999999</v>
          </cell>
          <cell r="Q18">
            <v>4156.0193380000001</v>
          </cell>
          <cell r="R18">
            <v>3559.3517333999998</v>
          </cell>
          <cell r="S18">
            <v>3641.8725653000001</v>
          </cell>
          <cell r="T18">
            <v>3453.3141962</v>
          </cell>
          <cell r="U18">
            <v>3504.5742630999998</v>
          </cell>
          <cell r="V18">
            <v>3398.6093707</v>
          </cell>
          <cell r="W18">
            <v>3286.589285</v>
          </cell>
          <cell r="X18">
            <v>3081.2281932999999</v>
          </cell>
          <cell r="Y18">
            <v>2810.2007434000002</v>
          </cell>
          <cell r="Z18">
            <v>2727.5765704999999</v>
          </cell>
          <cell r="AA18">
            <v>2642.0198314999998</v>
          </cell>
          <cell r="AB18">
            <v>2501.9360359000002</v>
          </cell>
          <cell r="AC18">
            <v>2428.3325946999998</v>
          </cell>
          <cell r="AD18">
            <v>2374.2764041</v>
          </cell>
          <cell r="AE18">
            <v>2326.2312301000002</v>
          </cell>
          <cell r="AF18">
            <v>2151.4034796000001</v>
          </cell>
          <cell r="AG18">
            <v>2103.9895544000001</v>
          </cell>
          <cell r="AH18">
            <v>2061.3169825</v>
          </cell>
          <cell r="AI18">
            <v>1943.0572810000001</v>
          </cell>
          <cell r="AJ18">
            <v>1643.4631277999999</v>
          </cell>
          <cell r="AK18">
            <v>1629.2356265999999</v>
          </cell>
          <cell r="AL18">
            <v>1585.5157629</v>
          </cell>
          <cell r="AM18">
            <v>1557.3955274</v>
          </cell>
        </row>
        <row r="19">
          <cell r="B19">
            <v>330</v>
          </cell>
          <cell r="C19">
            <v>165</v>
          </cell>
          <cell r="D19">
            <v>248</v>
          </cell>
          <cell r="E19">
            <v>310</v>
          </cell>
          <cell r="F19">
            <v>369</v>
          </cell>
          <cell r="G19">
            <v>286</v>
          </cell>
          <cell r="H19">
            <v>255</v>
          </cell>
          <cell r="I19">
            <v>241</v>
          </cell>
          <cell r="J19">
            <v>390</v>
          </cell>
          <cell r="K19">
            <v>267</v>
          </cell>
          <cell r="L19">
            <v>412.36083000000002</v>
          </cell>
          <cell r="M19">
            <v>186.56205</v>
          </cell>
          <cell r="N19">
            <v>179.48262</v>
          </cell>
          <cell r="O19">
            <v>251.008478</v>
          </cell>
          <cell r="P19">
            <v>276.02077600000001</v>
          </cell>
          <cell r="Q19">
            <v>184.00074600000002</v>
          </cell>
          <cell r="R19">
            <v>179.8955129</v>
          </cell>
          <cell r="S19">
            <v>215.99446470000001</v>
          </cell>
          <cell r="T19">
            <v>268.39347287999999</v>
          </cell>
          <cell r="U19">
            <v>276.56810092000001</v>
          </cell>
          <cell r="V19">
            <v>234.19063216999999</v>
          </cell>
          <cell r="W19">
            <v>267.17234309999998</v>
          </cell>
          <cell r="X19">
            <v>219.76793472</v>
          </cell>
          <cell r="Y19">
            <v>243.54577954000001</v>
          </cell>
          <cell r="Z19">
            <v>197.33024427999999</v>
          </cell>
          <cell r="AA19">
            <v>270.98792096</v>
          </cell>
          <cell r="AB19">
            <v>223.18619428</v>
          </cell>
          <cell r="AC19">
            <v>186.90044585000001</v>
          </cell>
          <cell r="AD19">
            <v>180.51415138999999</v>
          </cell>
          <cell r="AE19">
            <v>252.17060952</v>
          </cell>
          <cell r="AF19">
            <v>268.76751582999998</v>
          </cell>
          <cell r="AG19">
            <v>391.98626329000001</v>
          </cell>
          <cell r="AH19">
            <v>382.32656723999997</v>
          </cell>
          <cell r="AI19">
            <v>268.72513937000002</v>
          </cell>
          <cell r="AJ19">
            <v>426.01271237999998</v>
          </cell>
          <cell r="AK19">
            <v>347.79101356000001</v>
          </cell>
          <cell r="AL19">
            <v>254.47788255</v>
          </cell>
          <cell r="AM19">
            <v>254.47788255</v>
          </cell>
        </row>
        <row r="25">
          <cell r="R25">
            <v>25253.874257678999</v>
          </cell>
          <cell r="S25">
            <v>24610.637568179001</v>
          </cell>
          <cell r="T25">
            <v>22857.277369005002</v>
          </cell>
          <cell r="U25">
            <v>21865.399705020001</v>
          </cell>
          <cell r="V25">
            <v>20273.224394341498</v>
          </cell>
          <cell r="W25">
            <v>18995.852505463503</v>
          </cell>
          <cell r="X25">
            <v>17910.147258319699</v>
          </cell>
          <cell r="Y25">
            <v>15596.706714115</v>
          </cell>
          <cell r="Z25">
            <v>15340.266955353</v>
          </cell>
          <cell r="AA25">
            <v>14633.614691707598</v>
          </cell>
          <cell r="AB25">
            <v>13740.175322790801</v>
          </cell>
          <cell r="AC25">
            <v>12886.342064195</v>
          </cell>
          <cell r="AD25">
            <v>12159.9088997081</v>
          </cell>
          <cell r="AE25">
            <v>11114.0137415063</v>
          </cell>
          <cell r="AF25">
            <v>10036.538219767801</v>
          </cell>
          <cell r="AG25">
            <v>9504.5828577487009</v>
          </cell>
          <cell r="AH25">
            <v>9109.2694791260001</v>
          </cell>
          <cell r="AI25">
            <v>8601.7068861725002</v>
          </cell>
          <cell r="AJ25">
            <v>7815.6486145334993</v>
          </cell>
          <cell r="AK25">
            <v>7829.0899375741992</v>
          </cell>
          <cell r="AL25">
            <v>7339.2725801160996</v>
          </cell>
          <cell r="AM25">
            <v>6916.1636663860991</v>
          </cell>
        </row>
        <row r="26">
          <cell r="R26">
            <v>106.66491197000001</v>
          </cell>
          <cell r="S26">
            <v>113.58257705</v>
          </cell>
          <cell r="T26">
            <v>136.72949840999999</v>
          </cell>
          <cell r="U26">
            <v>119.96593006000001</v>
          </cell>
          <cell r="V26">
            <v>91.192374203</v>
          </cell>
          <cell r="W26">
            <v>120.44097259999999</v>
          </cell>
          <cell r="X26">
            <v>64.323660580999999</v>
          </cell>
          <cell r="Y26">
            <v>94.847538029000006</v>
          </cell>
          <cell r="Z26">
            <v>37.223332331000002</v>
          </cell>
          <cell r="AA26">
            <v>93.885257413000005</v>
          </cell>
          <cell r="AB26">
            <v>85.903269938999998</v>
          </cell>
          <cell r="AC26">
            <v>56.685217522000002</v>
          </cell>
          <cell r="AD26">
            <v>52.634083935</v>
          </cell>
          <cell r="AE26">
            <v>143.54265566999999</v>
          </cell>
          <cell r="AF26">
            <v>129.26455712999999</v>
          </cell>
          <cell r="AG26">
            <v>184.91575986000001</v>
          </cell>
          <cell r="AH26">
            <v>178.24599708</v>
          </cell>
          <cell r="AI26">
            <v>75.014251229999999</v>
          </cell>
          <cell r="AJ26">
            <v>246.24315390000001</v>
          </cell>
          <cell r="AK26">
            <v>165.81075433999999</v>
          </cell>
          <cell r="AL26">
            <v>69.137015892999997</v>
          </cell>
          <cell r="AM26">
            <v>69.137015892999997</v>
          </cell>
        </row>
        <row r="27">
          <cell r="R27">
            <v>25147.209345708998</v>
          </cell>
          <cell r="S27">
            <v>24497.054991129</v>
          </cell>
          <cell r="T27">
            <v>22720.547870595001</v>
          </cell>
          <cell r="U27">
            <v>21745.433774960002</v>
          </cell>
          <cell r="V27">
            <v>20182.032020138497</v>
          </cell>
          <cell r="W27">
            <v>18875.411532863502</v>
          </cell>
          <cell r="X27">
            <v>17845.823597738698</v>
          </cell>
          <cell r="Y27">
            <v>15501.859176086</v>
          </cell>
          <cell r="Z27">
            <v>15303.043623022</v>
          </cell>
          <cell r="AA27">
            <v>14539.729434294599</v>
          </cell>
          <cell r="AB27">
            <v>13654.2720528518</v>
          </cell>
          <cell r="AC27">
            <v>12829.656846673</v>
          </cell>
          <cell r="AD27">
            <v>12107.2748157731</v>
          </cell>
          <cell r="AE27">
            <v>10970.4710858363</v>
          </cell>
          <cell r="AF27">
            <v>9907.273662637801</v>
          </cell>
          <cell r="AG27">
            <v>9319.6670978887014</v>
          </cell>
          <cell r="AH27">
            <v>8931.0234820460009</v>
          </cell>
          <cell r="AI27">
            <v>8526.6926349424994</v>
          </cell>
          <cell r="AJ27">
            <v>7569.4054606334994</v>
          </cell>
          <cell r="AK27">
            <v>7663.2791832341991</v>
          </cell>
          <cell r="AL27">
            <v>7270.1355642230992</v>
          </cell>
          <cell r="AM27">
            <v>6847.0266504930987</v>
          </cell>
        </row>
        <row r="28">
          <cell r="R28">
            <v>73.230600929999994</v>
          </cell>
          <cell r="S28">
            <v>102.41188765000001</v>
          </cell>
          <cell r="T28">
            <v>131.66397447</v>
          </cell>
          <cell r="U28">
            <v>156.60217086</v>
          </cell>
          <cell r="V28">
            <v>142.99825796699997</v>
          </cell>
          <cell r="W28">
            <v>146.73137049999997</v>
          </cell>
          <cell r="X28">
            <v>155.44427413900002</v>
          </cell>
          <cell r="Y28">
            <v>148.69824151099999</v>
          </cell>
          <cell r="Z28">
            <v>160.10691194899999</v>
          </cell>
          <cell r="AA28">
            <v>177.10266354699999</v>
          </cell>
          <cell r="AB28">
            <v>137.28292434100001</v>
          </cell>
          <cell r="AC28">
            <v>130.21522832800002</v>
          </cell>
          <cell r="AD28">
            <v>127.88006745499999</v>
          </cell>
          <cell r="AE28">
            <v>108.62795385000001</v>
          </cell>
          <cell r="AF28">
            <v>139.50295869999999</v>
          </cell>
          <cell r="AG28">
            <v>207.07050343</v>
          </cell>
          <cell r="AH28">
            <v>204.08057015999998</v>
          </cell>
          <cell r="AI28">
            <v>193.71088814000001</v>
          </cell>
          <cell r="AJ28">
            <v>179.76955847999997</v>
          </cell>
          <cell r="AK28">
            <v>181.98025922000002</v>
          </cell>
          <cell r="AL28">
            <v>185.34086665699999</v>
          </cell>
          <cell r="AM28">
            <v>185.34086665699999</v>
          </cell>
        </row>
        <row r="31">
          <cell r="R31">
            <v>7492.8994646799993</v>
          </cell>
          <cell r="S31">
            <v>7187.1434012500004</v>
          </cell>
          <cell r="T31">
            <v>6450.6636681100008</v>
          </cell>
          <cell r="U31">
            <v>6315.9759605400004</v>
          </cell>
          <cell r="V31">
            <v>5549.0921608999997</v>
          </cell>
          <cell r="W31">
            <v>5419.3835125100004</v>
          </cell>
          <cell r="X31">
            <v>5135.5635572700003</v>
          </cell>
          <cell r="Y31">
            <v>4045.0166050399998</v>
          </cell>
          <cell r="Z31">
            <v>3955.2635958600004</v>
          </cell>
          <cell r="AA31">
            <v>3921.8852056999999</v>
          </cell>
          <cell r="AB31">
            <v>3648.8715307500001</v>
          </cell>
          <cell r="AC31">
            <v>3563.5792430800002</v>
          </cell>
          <cell r="AD31">
            <v>3465.3948557100002</v>
          </cell>
          <cell r="AE31">
            <v>3097.3284248099999</v>
          </cell>
          <cell r="AF31">
            <v>2906.6533445700002</v>
          </cell>
          <cell r="AG31">
            <v>2675.4239121999994</v>
          </cell>
          <cell r="AH31">
            <v>2691.0946188800003</v>
          </cell>
          <cell r="AI31">
            <v>2528.0703255600001</v>
          </cell>
          <cell r="AJ31">
            <v>2333.3784349699999</v>
          </cell>
          <cell r="AK31">
            <v>2351.7928248500002</v>
          </cell>
          <cell r="AL31">
            <v>2322.1297176799999</v>
          </cell>
          <cell r="AM31">
            <v>2234.6341453800001</v>
          </cell>
        </row>
        <row r="32">
          <cell r="R32">
            <v>1216.4104906989999</v>
          </cell>
          <cell r="S32">
            <v>1251.5392389290002</v>
          </cell>
          <cell r="T32">
            <v>1319.6258788150001</v>
          </cell>
          <cell r="U32">
            <v>1353.2905284600001</v>
          </cell>
          <cell r="V32">
            <v>1315.8922027714998</v>
          </cell>
          <cell r="W32">
            <v>1332.8175808534997</v>
          </cell>
          <cell r="X32">
            <v>1390.0334080297</v>
          </cell>
          <cell r="Y32">
            <v>1203.943899335</v>
          </cell>
          <cell r="Z32">
            <v>1227.7137091129998</v>
          </cell>
          <cell r="AA32">
            <v>1338.0896526476001</v>
          </cell>
          <cell r="AB32">
            <v>1429.4838677608</v>
          </cell>
          <cell r="AC32">
            <v>1272.196485665</v>
          </cell>
          <cell r="AD32">
            <v>1281.6102670081</v>
          </cell>
          <cell r="AE32">
            <v>1168.4596504763001</v>
          </cell>
          <cell r="AF32">
            <v>1130.4794037678</v>
          </cell>
          <cell r="AG32">
            <v>1093.3409579587001</v>
          </cell>
          <cell r="AH32">
            <v>1091.4121326060001</v>
          </cell>
          <cell r="AI32">
            <v>1041.2615475425</v>
          </cell>
          <cell r="AJ32">
            <v>1067.7967775835</v>
          </cell>
          <cell r="AK32">
            <v>1220.4068543641999</v>
          </cell>
          <cell r="AL32">
            <v>1204.4517105861</v>
          </cell>
          <cell r="AM32">
            <v>1204.1247165560999</v>
          </cell>
        </row>
        <row r="33">
          <cell r="R33">
            <v>16364.668789399999</v>
          </cell>
          <cell r="S33">
            <v>15955.9604633</v>
          </cell>
          <cell r="T33">
            <v>14818.594349200001</v>
          </cell>
          <cell r="U33">
            <v>13919.5651151</v>
          </cell>
          <cell r="V33">
            <v>13174.049398499999</v>
          </cell>
          <cell r="W33">
            <v>11976.479069000001</v>
          </cell>
          <cell r="X33">
            <v>11164.782358299999</v>
          </cell>
          <cell r="Y33">
            <v>10104.2004302</v>
          </cell>
          <cell r="Z33">
            <v>9959.9594061000007</v>
          </cell>
          <cell r="AA33">
            <v>9102.6519124000006</v>
          </cell>
          <cell r="AB33">
            <v>8438.6337300000014</v>
          </cell>
          <cell r="AC33">
            <v>7863.665889599999</v>
          </cell>
          <cell r="AD33">
            <v>7232.3896255999998</v>
          </cell>
          <cell r="AE33">
            <v>6596.0550567</v>
          </cell>
          <cell r="AF33">
            <v>5730.6379556000002</v>
          </cell>
          <cell r="AG33">
            <v>5343.8317243000001</v>
          </cell>
          <cell r="AH33">
            <v>4944.4361604000005</v>
          </cell>
          <cell r="AI33">
            <v>4763.6498737000002</v>
          </cell>
          <cell r="AJ33">
            <v>3988.4606895999996</v>
          </cell>
          <cell r="AK33">
            <v>3909.0992447999997</v>
          </cell>
          <cell r="AL33">
            <v>3558.2132693000003</v>
          </cell>
          <cell r="AM33">
            <v>3222.9269218999998</v>
          </cell>
        </row>
        <row r="34">
          <cell r="R34">
            <v>179.8955129</v>
          </cell>
          <cell r="S34">
            <v>215.99446470000001</v>
          </cell>
          <cell r="T34">
            <v>268.39347287999999</v>
          </cell>
          <cell r="U34">
            <v>276.56810092000001</v>
          </cell>
          <cell r="V34">
            <v>234.19063216999999</v>
          </cell>
          <cell r="W34">
            <v>267.17234309999998</v>
          </cell>
          <cell r="X34">
            <v>219.76793472</v>
          </cell>
          <cell r="Y34">
            <v>243.54577954000001</v>
          </cell>
          <cell r="Z34">
            <v>197.33024427999999</v>
          </cell>
          <cell r="AA34">
            <v>270.98792096</v>
          </cell>
          <cell r="AB34">
            <v>223.18619428</v>
          </cell>
          <cell r="AC34">
            <v>186.90044585000001</v>
          </cell>
          <cell r="AD34">
            <v>180.51415138999999</v>
          </cell>
          <cell r="AE34">
            <v>252.17060952</v>
          </cell>
          <cell r="AF34">
            <v>268.76751582999998</v>
          </cell>
          <cell r="AG34">
            <v>391.98626329000001</v>
          </cell>
          <cell r="AH34">
            <v>382.32656723999997</v>
          </cell>
          <cell r="AI34">
            <v>268.72513937000002</v>
          </cell>
          <cell r="AJ34">
            <v>426.01271237999998</v>
          </cell>
          <cell r="AK34">
            <v>347.79101356000001</v>
          </cell>
          <cell r="AL34">
            <v>254.47788255</v>
          </cell>
          <cell r="AM34">
            <v>254.47788255</v>
          </cell>
        </row>
        <row r="35">
          <cell r="R35">
            <v>25253.874257678999</v>
          </cell>
          <cell r="S35">
            <v>24610.637568179001</v>
          </cell>
          <cell r="T35">
            <v>22857.277369005002</v>
          </cell>
          <cell r="U35">
            <v>21865.399705020001</v>
          </cell>
          <cell r="V35">
            <v>20273.224394341501</v>
          </cell>
          <cell r="W35">
            <v>18995.852505463499</v>
          </cell>
          <cell r="X35">
            <v>17910.147258319699</v>
          </cell>
          <cell r="Y35">
            <v>15596.706714115</v>
          </cell>
          <cell r="Z35">
            <v>15340.266955353001</v>
          </cell>
          <cell r="AA35">
            <v>14633.6146917076</v>
          </cell>
          <cell r="AB35">
            <v>13740.175322790803</v>
          </cell>
          <cell r="AC35">
            <v>12886.342064195</v>
          </cell>
          <cell r="AD35">
            <v>12159.9088997081</v>
          </cell>
          <cell r="AE35">
            <v>11114.013741506302</v>
          </cell>
          <cell r="AF35">
            <v>10036.538219767801</v>
          </cell>
          <cell r="AG35">
            <v>9504.5828577487009</v>
          </cell>
          <cell r="AH35">
            <v>9109.2694791260001</v>
          </cell>
          <cell r="AI35">
            <v>8601.7068861725002</v>
          </cell>
          <cell r="AJ35">
            <v>7815.6486145334993</v>
          </cell>
          <cell r="AK35">
            <v>7829.0899375741992</v>
          </cell>
          <cell r="AL35">
            <v>7339.2725801160996</v>
          </cell>
          <cell r="AM35">
            <v>6916.1636663860991</v>
          </cell>
        </row>
      </sheetData>
      <sheetData sheetId="4"/>
      <sheetData sheetId="5">
        <row r="6">
          <cell r="AA6">
            <v>2015</v>
          </cell>
          <cell r="AB6">
            <v>2016</v>
          </cell>
          <cell r="AC6">
            <v>2017</v>
          </cell>
          <cell r="AD6">
            <v>2018</v>
          </cell>
          <cell r="AE6">
            <v>2019</v>
          </cell>
          <cell r="AF6">
            <v>2020</v>
          </cell>
          <cell r="AG6">
            <v>2021</v>
          </cell>
          <cell r="AH6">
            <v>2022</v>
          </cell>
          <cell r="AI6">
            <v>2023</v>
          </cell>
        </row>
        <row r="7">
          <cell r="A7" t="str">
            <v>FUEL COMB. ELEC. UTIL.</v>
          </cell>
          <cell r="B7">
            <v>121</v>
          </cell>
          <cell r="C7">
            <v>105</v>
          </cell>
          <cell r="D7">
            <v>106</v>
          </cell>
          <cell r="E7">
            <v>112</v>
          </cell>
          <cell r="F7">
            <v>108</v>
          </cell>
          <cell r="G7">
            <v>107</v>
          </cell>
          <cell r="H7">
            <v>156.839</v>
          </cell>
          <cell r="I7">
            <v>160.726</v>
          </cell>
          <cell r="J7">
            <v>129.822</v>
          </cell>
          <cell r="K7">
            <v>621.18600000000004</v>
          </cell>
          <cell r="L7">
            <v>587.48699999999997</v>
          </cell>
          <cell r="M7">
            <v>584.02300000000002</v>
          </cell>
          <cell r="N7">
            <v>506.19454823000001</v>
          </cell>
          <cell r="O7">
            <v>505.74521602999999</v>
          </cell>
          <cell r="P7">
            <v>505.75957776000001</v>
          </cell>
          <cell r="Q7">
            <v>505.75957776000001</v>
          </cell>
          <cell r="R7">
            <v>502.05080815999997</v>
          </cell>
          <cell r="S7">
            <v>321.47296208</v>
          </cell>
          <cell r="T7">
            <v>321.31354663000002</v>
          </cell>
          <cell r="U7">
            <v>211.64705744</v>
          </cell>
          <cell r="V7">
            <v>211.03308716000001</v>
          </cell>
          <cell r="W7">
            <v>204.85293607</v>
          </cell>
          <cell r="X7">
            <v>173.93785069</v>
          </cell>
          <cell r="Y7">
            <v>164.58917029</v>
          </cell>
          <cell r="Z7">
            <v>182.17031632000001</v>
          </cell>
          <cell r="AA7">
            <v>134.03217226999999</v>
          </cell>
          <cell r="AB7">
            <v>129.70021141000001</v>
          </cell>
          <cell r="AC7">
            <v>107.20334681</v>
          </cell>
          <cell r="AD7">
            <v>123.32536654</v>
          </cell>
          <cell r="AE7">
            <v>95.415076529999993</v>
          </cell>
          <cell r="AF7">
            <v>85.458952690000004</v>
          </cell>
          <cell r="AG7">
            <v>109.36888478</v>
          </cell>
          <cell r="AH7">
            <v>107.04257634</v>
          </cell>
          <cell r="AI7">
            <v>107.04257634</v>
          </cell>
        </row>
        <row r="8">
          <cell r="A8" t="str">
            <v>FUEL COMB. INDUSTRIAL</v>
          </cell>
          <cell r="B8">
            <v>177</v>
          </cell>
          <cell r="C8">
            <v>151</v>
          </cell>
          <cell r="D8">
            <v>159</v>
          </cell>
          <cell r="E8">
            <v>172</v>
          </cell>
          <cell r="F8">
            <v>183</v>
          </cell>
          <cell r="G8">
            <v>203</v>
          </cell>
          <cell r="H8">
            <v>152.239</v>
          </cell>
          <cell r="I8">
            <v>148.35</v>
          </cell>
          <cell r="J8">
            <v>146.785</v>
          </cell>
          <cell r="K8">
            <v>257.72899999999998</v>
          </cell>
          <cell r="L8">
            <v>259.91300000000001</v>
          </cell>
          <cell r="M8">
            <v>266.58100000000002</v>
          </cell>
          <cell r="N8">
            <v>251.89844951000001</v>
          </cell>
          <cell r="O8">
            <v>251.09726846000001</v>
          </cell>
          <cell r="P8">
            <v>264.99210699999998</v>
          </cell>
          <cell r="Q8">
            <v>263.34115514000001</v>
          </cell>
          <cell r="R8">
            <v>213.49041930999999</v>
          </cell>
          <cell r="S8">
            <v>223.65789187999999</v>
          </cell>
          <cell r="T8">
            <v>218.55047974999999</v>
          </cell>
          <cell r="U8">
            <v>196.03585623000001</v>
          </cell>
          <cell r="V8">
            <v>205.02823192</v>
          </cell>
          <cell r="W8">
            <v>208.20126031000001</v>
          </cell>
          <cell r="X8">
            <v>210.12098262999999</v>
          </cell>
          <cell r="Y8">
            <v>211.53965722000001</v>
          </cell>
          <cell r="Z8">
            <v>193.39983655</v>
          </cell>
          <cell r="AA8">
            <v>184.02053085</v>
          </cell>
          <cell r="AB8">
            <v>186.23511076</v>
          </cell>
          <cell r="AC8">
            <v>185.03657304000001</v>
          </cell>
          <cell r="AD8">
            <v>177.88242971</v>
          </cell>
          <cell r="AE8">
            <v>176.04659003</v>
          </cell>
          <cell r="AF8">
            <v>253.47011090999999</v>
          </cell>
          <cell r="AG8">
            <v>243.46207579</v>
          </cell>
          <cell r="AH8">
            <v>243.53221490000001</v>
          </cell>
          <cell r="AI8">
            <v>243.53221490000001</v>
          </cell>
        </row>
        <row r="9">
          <cell r="A9" t="str">
            <v>FUEL COMB. OTHER</v>
          </cell>
          <cell r="B9">
            <v>611</v>
          </cell>
          <cell r="C9">
            <v>638</v>
          </cell>
          <cell r="D9">
            <v>662</v>
          </cell>
          <cell r="E9">
            <v>568</v>
          </cell>
          <cell r="F9">
            <v>550</v>
          </cell>
          <cell r="G9">
            <v>589</v>
          </cell>
          <cell r="H9">
            <v>355.84699999999998</v>
          </cell>
          <cell r="I9">
            <v>355.74400000000003</v>
          </cell>
          <cell r="J9">
            <v>354.01600000000002</v>
          </cell>
          <cell r="K9">
            <v>400.39400000000001</v>
          </cell>
          <cell r="L9">
            <v>446.77199999999999</v>
          </cell>
          <cell r="M9">
            <v>448.95499999999998</v>
          </cell>
          <cell r="N9">
            <v>345.24093765999999</v>
          </cell>
          <cell r="O9">
            <v>361.16606884999999</v>
          </cell>
          <cell r="P9">
            <v>368.10954492000002</v>
          </cell>
          <cell r="Q9">
            <v>383.97027204</v>
          </cell>
          <cell r="R9">
            <v>332.39163560999998</v>
          </cell>
          <cell r="S9">
            <v>364.47036052999999</v>
          </cell>
          <cell r="T9">
            <v>404.24955383000002</v>
          </cell>
          <cell r="U9">
            <v>429.92343576000002</v>
          </cell>
          <cell r="V9">
            <v>456.12855576999999</v>
          </cell>
          <cell r="W9">
            <v>443.46613208000002</v>
          </cell>
          <cell r="X9">
            <v>374.59361512999999</v>
          </cell>
          <cell r="Y9">
            <v>480.42797263</v>
          </cell>
          <cell r="Z9">
            <v>482.02549453</v>
          </cell>
          <cell r="AA9">
            <v>427.91164678000001</v>
          </cell>
          <cell r="AB9">
            <v>375.64593258999997</v>
          </cell>
          <cell r="AC9">
            <v>364.28369429999998</v>
          </cell>
          <cell r="AD9">
            <v>438.43401037000001</v>
          </cell>
          <cell r="AE9">
            <v>455.36712849999998</v>
          </cell>
          <cell r="AF9">
            <v>513.15528744999995</v>
          </cell>
          <cell r="AG9">
            <v>511.40828334999998</v>
          </cell>
          <cell r="AH9">
            <v>511.58854529000001</v>
          </cell>
          <cell r="AI9">
            <v>511.58854529000001</v>
          </cell>
        </row>
        <row r="10">
          <cell r="A10" t="str">
            <v>CHEMICAL &amp; ALLIED PRODUCT MFG</v>
          </cell>
          <cell r="B10">
            <v>47</v>
          </cell>
          <cell r="C10">
            <v>43</v>
          </cell>
          <cell r="D10">
            <v>45</v>
          </cell>
          <cell r="E10">
            <v>41</v>
          </cell>
          <cell r="F10">
            <v>49</v>
          </cell>
          <cell r="G10">
            <v>42</v>
          </cell>
          <cell r="H10">
            <v>38.542000000000002</v>
          </cell>
          <cell r="I10">
            <v>39.051000000000002</v>
          </cell>
          <cell r="J10">
            <v>39.612000000000002</v>
          </cell>
          <cell r="K10">
            <v>45.146999999999998</v>
          </cell>
          <cell r="L10">
            <v>46.164000000000001</v>
          </cell>
          <cell r="M10">
            <v>47.48</v>
          </cell>
          <cell r="N10">
            <v>29.737836429000001</v>
          </cell>
          <cell r="O10">
            <v>29.737836429000001</v>
          </cell>
          <cell r="P10">
            <v>29.200120151</v>
          </cell>
          <cell r="Q10">
            <v>29.200120151</v>
          </cell>
          <cell r="R10">
            <v>20.678047994</v>
          </cell>
          <cell r="S10">
            <v>20.678047994</v>
          </cell>
          <cell r="T10">
            <v>20.678047994</v>
          </cell>
          <cell r="U10">
            <v>18.918724415</v>
          </cell>
          <cell r="V10">
            <v>16.997304695</v>
          </cell>
          <cell r="W10">
            <v>16.997314695</v>
          </cell>
          <cell r="X10">
            <v>16.997304695</v>
          </cell>
          <cell r="Y10">
            <v>14.917745475</v>
          </cell>
          <cell r="Z10">
            <v>13.711980684</v>
          </cell>
          <cell r="AA10">
            <v>13.558869224</v>
          </cell>
          <cell r="AB10">
            <v>14.245421178999999</v>
          </cell>
          <cell r="AC10">
            <v>14.552901175000001</v>
          </cell>
          <cell r="AD10">
            <v>15.060110622</v>
          </cell>
          <cell r="AE10">
            <v>13.768874058</v>
          </cell>
          <cell r="AF10">
            <v>13.327579472</v>
          </cell>
          <cell r="AG10">
            <v>13.972770712999999</v>
          </cell>
          <cell r="AH10">
            <v>13.428613411000001</v>
          </cell>
          <cell r="AI10">
            <v>13.428613411000001</v>
          </cell>
        </row>
        <row r="11">
          <cell r="A11" t="str">
            <v>METALS PROCESSING</v>
          </cell>
          <cell r="B11">
            <v>157</v>
          </cell>
          <cell r="C11">
            <v>197</v>
          </cell>
          <cell r="D11">
            <v>198</v>
          </cell>
          <cell r="E11">
            <v>125</v>
          </cell>
          <cell r="F11">
            <v>125</v>
          </cell>
          <cell r="G11">
            <v>134</v>
          </cell>
          <cell r="H11">
            <v>100.66500000000001</v>
          </cell>
          <cell r="I11">
            <v>105.914</v>
          </cell>
          <cell r="J11">
            <v>105.32299999999999</v>
          </cell>
          <cell r="K11">
            <v>114.739</v>
          </cell>
          <cell r="L11">
            <v>118.03700000000001</v>
          </cell>
          <cell r="M11">
            <v>124.878</v>
          </cell>
          <cell r="N11">
            <v>52.937601250999997</v>
          </cell>
          <cell r="O11">
            <v>52.937601250999997</v>
          </cell>
          <cell r="P11">
            <v>59.528040482999998</v>
          </cell>
          <cell r="Q11">
            <v>59.528040482999998</v>
          </cell>
          <cell r="R11">
            <v>63.507938138999997</v>
          </cell>
          <cell r="S11">
            <v>63.507938138999997</v>
          </cell>
          <cell r="T11">
            <v>63.507938138999997</v>
          </cell>
          <cell r="U11">
            <v>47.895893514000001</v>
          </cell>
          <cell r="V11">
            <v>48.337724092999999</v>
          </cell>
          <cell r="W11">
            <v>48.337724092999999</v>
          </cell>
          <cell r="X11">
            <v>48.337724092999999</v>
          </cell>
          <cell r="Y11">
            <v>41.358046737000002</v>
          </cell>
          <cell r="Z11">
            <v>44.265399164999998</v>
          </cell>
          <cell r="AA11">
            <v>39.926553390999999</v>
          </cell>
          <cell r="AB11">
            <v>33.945119605000002</v>
          </cell>
          <cell r="AC11">
            <v>34.976909755000001</v>
          </cell>
          <cell r="AD11">
            <v>35.264868297</v>
          </cell>
          <cell r="AE11">
            <v>33.362582416000002</v>
          </cell>
          <cell r="AF11">
            <v>26.939059930999999</v>
          </cell>
          <cell r="AG11">
            <v>29.821354239000001</v>
          </cell>
          <cell r="AH11">
            <v>28.773508776</v>
          </cell>
          <cell r="AI11">
            <v>28.773508776</v>
          </cell>
        </row>
        <row r="12">
          <cell r="A12" t="str">
            <v>PETROLEUM &amp; RELATED INDUSTRIES</v>
          </cell>
          <cell r="B12">
            <v>27</v>
          </cell>
          <cell r="C12">
            <v>24</v>
          </cell>
          <cell r="D12">
            <v>24</v>
          </cell>
          <cell r="E12">
            <v>22</v>
          </cell>
          <cell r="F12">
            <v>22</v>
          </cell>
          <cell r="G12">
            <v>22</v>
          </cell>
          <cell r="H12">
            <v>16.515999999999998</v>
          </cell>
          <cell r="I12">
            <v>16.927</v>
          </cell>
          <cell r="J12">
            <v>16.766999999999999</v>
          </cell>
          <cell r="K12">
            <v>27.05</v>
          </cell>
          <cell r="L12">
            <v>27.341999999999999</v>
          </cell>
          <cell r="M12">
            <v>27.638000000000002</v>
          </cell>
          <cell r="N12">
            <v>31.886524334000001</v>
          </cell>
          <cell r="O12">
            <v>34.317410195999997</v>
          </cell>
          <cell r="P12">
            <v>34.023451379999997</v>
          </cell>
          <cell r="Q12">
            <v>35.499662399999998</v>
          </cell>
          <cell r="R12">
            <v>35.965757988</v>
          </cell>
          <cell r="S12">
            <v>33.008281052000001</v>
          </cell>
          <cell r="T12">
            <v>34.579468103000004</v>
          </cell>
          <cell r="U12">
            <v>30.777797218</v>
          </cell>
          <cell r="V12">
            <v>27.319845387000001</v>
          </cell>
          <cell r="W12">
            <v>28.950038787</v>
          </cell>
          <cell r="X12">
            <v>30.654187895</v>
          </cell>
          <cell r="Y12">
            <v>26.365716082999999</v>
          </cell>
          <cell r="Z12">
            <v>27.604567022000001</v>
          </cell>
          <cell r="AA12">
            <v>24.913917013999999</v>
          </cell>
          <cell r="AB12">
            <v>25.3007493</v>
          </cell>
          <cell r="AC12">
            <v>23.74320307</v>
          </cell>
          <cell r="AD12">
            <v>23.439452817999999</v>
          </cell>
          <cell r="AE12">
            <v>22.283785052999999</v>
          </cell>
          <cell r="AF12">
            <v>21.341325369</v>
          </cell>
          <cell r="AG12">
            <v>24.917894887999999</v>
          </cell>
          <cell r="AH12">
            <v>24.688980054000002</v>
          </cell>
          <cell r="AI12">
            <v>24.688980054000002</v>
          </cell>
        </row>
        <row r="13">
          <cell r="A13" t="str">
            <v>OTHER INDUSTRIAL PROCESSES</v>
          </cell>
          <cell r="B13">
            <v>284</v>
          </cell>
          <cell r="C13">
            <v>264</v>
          </cell>
          <cell r="D13">
            <v>259</v>
          </cell>
          <cell r="E13">
            <v>260</v>
          </cell>
          <cell r="F13">
            <v>256</v>
          </cell>
          <cell r="G13">
            <v>256</v>
          </cell>
          <cell r="H13">
            <v>179.59299999999999</v>
          </cell>
          <cell r="I13">
            <v>186.411</v>
          </cell>
          <cell r="J13">
            <v>188.989</v>
          </cell>
          <cell r="K13">
            <v>244.72399999999999</v>
          </cell>
          <cell r="L13">
            <v>253.78899999999999</v>
          </cell>
          <cell r="M13">
            <v>263.93099999999998</v>
          </cell>
          <cell r="N13">
            <v>293.93759953</v>
          </cell>
          <cell r="O13">
            <v>293.93759953</v>
          </cell>
          <cell r="P13">
            <v>325.71147431999998</v>
          </cell>
          <cell r="Q13">
            <v>325.71147431999998</v>
          </cell>
          <cell r="R13">
            <v>316.76538176999998</v>
          </cell>
          <cell r="S13">
            <v>316.23144748999999</v>
          </cell>
          <cell r="T13">
            <v>316.23144748999999</v>
          </cell>
          <cell r="U13">
            <v>290.78444186000002</v>
          </cell>
          <cell r="V13">
            <v>281.89381682999999</v>
          </cell>
          <cell r="W13">
            <v>281.13106637999999</v>
          </cell>
          <cell r="X13">
            <v>280.93746815999998</v>
          </cell>
          <cell r="Y13">
            <v>272.94161364000001</v>
          </cell>
          <cell r="Z13">
            <v>272.70744171000001</v>
          </cell>
          <cell r="AA13">
            <v>272.69068729000003</v>
          </cell>
          <cell r="AB13">
            <v>298.83919725999999</v>
          </cell>
          <cell r="AC13">
            <v>296.79173823000002</v>
          </cell>
          <cell r="AD13">
            <v>296.13193670999999</v>
          </cell>
          <cell r="AE13">
            <v>297.14188637000001</v>
          </cell>
          <cell r="AF13">
            <v>352.21584812999998</v>
          </cell>
          <cell r="AG13">
            <v>349.95083111999998</v>
          </cell>
          <cell r="AH13">
            <v>349.34806843000001</v>
          </cell>
          <cell r="AI13">
            <v>349.34806843000001</v>
          </cell>
        </row>
        <row r="14">
          <cell r="A14" t="str">
            <v>SOLVENT UTILIZATION</v>
          </cell>
          <cell r="B14">
            <v>4</v>
          </cell>
          <cell r="C14">
            <v>4</v>
          </cell>
          <cell r="D14">
            <v>5</v>
          </cell>
          <cell r="E14">
            <v>6</v>
          </cell>
          <cell r="F14">
            <v>6</v>
          </cell>
          <cell r="G14">
            <v>5</v>
          </cell>
          <cell r="H14">
            <v>5.1070000000000002</v>
          </cell>
          <cell r="I14">
            <v>5.3239999999999998</v>
          </cell>
          <cell r="J14">
            <v>5.4710000000000001</v>
          </cell>
          <cell r="K14">
            <v>16.61</v>
          </cell>
          <cell r="L14">
            <v>16.937999999999999</v>
          </cell>
          <cell r="M14">
            <v>17.396000000000001</v>
          </cell>
          <cell r="N14">
            <v>7.6504090000000002E-4</v>
          </cell>
          <cell r="O14">
            <v>7.6504090000000002E-4</v>
          </cell>
          <cell r="P14">
            <v>3.4092554000000001E-3</v>
          </cell>
          <cell r="Q14">
            <v>3.4092554000000001E-3</v>
          </cell>
          <cell r="R14">
            <v>6.3885401999999999E-3</v>
          </cell>
          <cell r="S14">
            <v>6.3891690999999997E-3</v>
          </cell>
          <cell r="T14">
            <v>6.3891690999999997E-3</v>
          </cell>
          <cell r="U14">
            <v>2.2332701999999999E-3</v>
          </cell>
          <cell r="V14">
            <v>5.7766935E-3</v>
          </cell>
          <cell r="W14">
            <v>5.7775537000000002E-3</v>
          </cell>
          <cell r="X14">
            <v>5.7775537000000002E-3</v>
          </cell>
          <cell r="Y14">
            <v>5.6818637999999999E-3</v>
          </cell>
          <cell r="Z14">
            <v>5.7833032000000001E-3</v>
          </cell>
          <cell r="AA14">
            <v>4.7050852000000004E-3</v>
          </cell>
          <cell r="AB14">
            <v>3.9223191184999999</v>
          </cell>
          <cell r="AC14">
            <v>1.9456479000000001E-3</v>
          </cell>
          <cell r="AD14">
            <v>9.9237159999999991E-4</v>
          </cell>
          <cell r="AE14">
            <v>2.3856367999999998E-3</v>
          </cell>
          <cell r="AF14">
            <v>3.5846718772999999</v>
          </cell>
          <cell r="AG14">
            <v>4.2710148324999997</v>
          </cell>
          <cell r="AH14">
            <v>4.4434016421000004</v>
          </cell>
          <cell r="AI14">
            <v>4.4434016421000004</v>
          </cell>
        </row>
        <row r="15">
          <cell r="A15" t="str">
            <v>STORAGE &amp; TRANSPORT</v>
          </cell>
          <cell r="B15">
            <v>42</v>
          </cell>
          <cell r="C15">
            <v>42</v>
          </cell>
          <cell r="D15">
            <v>50</v>
          </cell>
          <cell r="E15">
            <v>46</v>
          </cell>
          <cell r="F15">
            <v>43</v>
          </cell>
          <cell r="G15">
            <v>42</v>
          </cell>
          <cell r="H15">
            <v>29.806000000000001</v>
          </cell>
          <cell r="I15">
            <v>30.702999999999999</v>
          </cell>
          <cell r="J15">
            <v>31.004999999999999</v>
          </cell>
          <cell r="K15">
            <v>41.430999999999997</v>
          </cell>
          <cell r="L15">
            <v>41.917000000000002</v>
          </cell>
          <cell r="M15">
            <v>43.97</v>
          </cell>
          <cell r="N15">
            <v>22.877375641</v>
          </cell>
          <cell r="O15">
            <v>22.877375641</v>
          </cell>
          <cell r="P15">
            <v>24.836933087999999</v>
          </cell>
          <cell r="Q15">
            <v>24.836933087999999</v>
          </cell>
          <cell r="R15">
            <v>21.954106863</v>
          </cell>
          <cell r="S15">
            <v>22.101199899000001</v>
          </cell>
          <cell r="T15">
            <v>22.101199899000001</v>
          </cell>
          <cell r="U15">
            <v>21.233022298000002</v>
          </cell>
          <cell r="V15">
            <v>20.802943405000001</v>
          </cell>
          <cell r="W15">
            <v>20.727609278999999</v>
          </cell>
          <cell r="X15">
            <v>20.509837997000002</v>
          </cell>
          <cell r="Y15">
            <v>20.397250351</v>
          </cell>
          <cell r="Z15">
            <v>17.374705423999998</v>
          </cell>
          <cell r="AA15">
            <v>16.515023525</v>
          </cell>
          <cell r="AB15">
            <v>16.548533446</v>
          </cell>
          <cell r="AC15">
            <v>13.397645901000001</v>
          </cell>
          <cell r="AD15">
            <v>13.549405928000001</v>
          </cell>
          <cell r="AE15">
            <v>13.756922774</v>
          </cell>
          <cell r="AF15">
            <v>13.002625921</v>
          </cell>
          <cell r="AG15">
            <v>14.255822411</v>
          </cell>
          <cell r="AH15">
            <v>13.509719240000001</v>
          </cell>
          <cell r="AI15">
            <v>13.509719240000001</v>
          </cell>
        </row>
        <row r="16">
          <cell r="A16" t="str">
            <v>WASTE DISPOSAL &amp; RECYCLING</v>
          </cell>
          <cell r="B16">
            <v>234</v>
          </cell>
          <cell r="C16">
            <v>238</v>
          </cell>
          <cell r="D16">
            <v>239</v>
          </cell>
          <cell r="E16">
            <v>288</v>
          </cell>
          <cell r="F16">
            <v>271</v>
          </cell>
          <cell r="G16">
            <v>247</v>
          </cell>
          <cell r="H16">
            <v>426.75900000000001</v>
          </cell>
          <cell r="I16">
            <v>439.11099999999999</v>
          </cell>
          <cell r="J16">
            <v>459.29399999999998</v>
          </cell>
          <cell r="K16">
            <v>439.798</v>
          </cell>
          <cell r="L16">
            <v>333.476</v>
          </cell>
          <cell r="M16">
            <v>333.88600000000002</v>
          </cell>
          <cell r="N16">
            <v>201.9717953</v>
          </cell>
          <cell r="O16">
            <v>201.9717953</v>
          </cell>
          <cell r="P16">
            <v>202.43951368</v>
          </cell>
          <cell r="Q16">
            <v>202.43951368</v>
          </cell>
          <cell r="R16">
            <v>202.07247280999999</v>
          </cell>
          <cell r="S16">
            <v>201.99754390000001</v>
          </cell>
          <cell r="T16">
            <v>201.99754390000001</v>
          </cell>
          <cell r="U16">
            <v>202.00053206999999</v>
          </cell>
          <cell r="V16">
            <v>202.14403164999999</v>
          </cell>
          <cell r="W16">
            <v>202.63219346</v>
          </cell>
          <cell r="X16">
            <v>202.68403162000001</v>
          </cell>
          <cell r="Y16">
            <v>202.75769539999999</v>
          </cell>
          <cell r="Z16">
            <v>202.52853131000001</v>
          </cell>
          <cell r="AA16">
            <v>202.54990863</v>
          </cell>
          <cell r="AB16">
            <v>202.08392169999999</v>
          </cell>
          <cell r="AC16">
            <v>202.63599765999999</v>
          </cell>
          <cell r="AD16">
            <v>202.55594163999999</v>
          </cell>
          <cell r="AE16">
            <v>202.66306465</v>
          </cell>
          <cell r="AF16">
            <v>227.31135273999999</v>
          </cell>
          <cell r="AG16">
            <v>227.27187627000001</v>
          </cell>
          <cell r="AH16">
            <v>227.48673679000001</v>
          </cell>
          <cell r="AI16">
            <v>227.48673679000001</v>
          </cell>
        </row>
        <row r="17">
          <cell r="A17" t="str">
            <v>HIGHWAY VEHICLES</v>
          </cell>
          <cell r="B17">
            <v>323</v>
          </cell>
          <cell r="C17">
            <v>308</v>
          </cell>
          <cell r="D17">
            <v>292</v>
          </cell>
          <cell r="E17">
            <v>276</v>
          </cell>
          <cell r="F17">
            <v>261</v>
          </cell>
          <cell r="G17">
            <v>245</v>
          </cell>
          <cell r="H17">
            <v>228.57900000000001</v>
          </cell>
          <cell r="I17">
            <v>215.53899999999999</v>
          </cell>
          <cell r="J17">
            <v>199.13399999999999</v>
          </cell>
          <cell r="K17">
            <v>183.89699999999999</v>
          </cell>
          <cell r="L17">
            <v>173.01900000000001</v>
          </cell>
          <cell r="M17">
            <v>157.238</v>
          </cell>
          <cell r="N17">
            <v>340.35475493000001</v>
          </cell>
          <cell r="O17">
            <v>337.36182450000001</v>
          </cell>
          <cell r="P17">
            <v>330.59656937</v>
          </cell>
          <cell r="Q17">
            <v>317.1681069</v>
          </cell>
          <cell r="R17">
            <v>310.56583033999999</v>
          </cell>
          <cell r="S17">
            <v>268.24543576000002</v>
          </cell>
          <cell r="T17">
            <v>251.81105916000001</v>
          </cell>
          <cell r="U17">
            <v>226.72401010999999</v>
          </cell>
          <cell r="V17">
            <v>237.12985452999999</v>
          </cell>
          <cell r="W17">
            <v>201.20258931000001</v>
          </cell>
          <cell r="X17">
            <v>181.75602212000001</v>
          </cell>
          <cell r="Y17">
            <v>169.52159470000001</v>
          </cell>
          <cell r="Z17">
            <v>150.62417203999999</v>
          </cell>
          <cell r="AA17">
            <v>132.45132946999999</v>
          </cell>
          <cell r="AB17">
            <v>114.87786435</v>
          </cell>
          <cell r="AC17">
            <v>100.93825064000001</v>
          </cell>
          <cell r="AD17">
            <v>89.512593745000004</v>
          </cell>
          <cell r="AE17">
            <v>95.519725417000004</v>
          </cell>
          <cell r="AF17">
            <v>79.261548262999995</v>
          </cell>
          <cell r="AG17">
            <v>75.24373104</v>
          </cell>
          <cell r="AH17">
            <v>69.209752108000004</v>
          </cell>
          <cell r="AI17">
            <v>63.175773274999997</v>
          </cell>
        </row>
        <row r="18">
          <cell r="A18" t="str">
            <v>OFF-HIGHWAY</v>
          </cell>
          <cell r="B18">
            <v>300</v>
          </cell>
          <cell r="C18">
            <v>303</v>
          </cell>
          <cell r="D18">
            <v>305</v>
          </cell>
          <cell r="E18">
            <v>307</v>
          </cell>
          <cell r="F18">
            <v>309</v>
          </cell>
          <cell r="G18">
            <v>311</v>
          </cell>
          <cell r="H18">
            <v>312.92500000000001</v>
          </cell>
          <cell r="I18">
            <v>308.66199999999998</v>
          </cell>
          <cell r="J18">
            <v>304.28899999999999</v>
          </cell>
          <cell r="K18">
            <v>307.142</v>
          </cell>
          <cell r="L18">
            <v>295.245</v>
          </cell>
          <cell r="M18">
            <v>289.99</v>
          </cell>
          <cell r="N18">
            <v>272.28293833999999</v>
          </cell>
          <cell r="O18">
            <v>269.94972747000003</v>
          </cell>
          <cell r="P18">
            <v>258.28444435</v>
          </cell>
          <cell r="Q18">
            <v>254.82802552000001</v>
          </cell>
          <cell r="R18">
            <v>242.14171339000001</v>
          </cell>
          <cell r="S18">
            <v>227.63626596</v>
          </cell>
          <cell r="T18">
            <v>213.52419325</v>
          </cell>
          <cell r="U18">
            <v>198.88111384000001</v>
          </cell>
          <cell r="V18">
            <v>189.88407236</v>
          </cell>
          <cell r="W18">
            <v>181.36456666000001</v>
          </cell>
          <cell r="X18">
            <v>172.32814934999999</v>
          </cell>
          <cell r="Y18">
            <v>165.25918109</v>
          </cell>
          <cell r="Z18">
            <v>158.86998194</v>
          </cell>
          <cell r="AA18">
            <v>149.95999723</v>
          </cell>
          <cell r="AB18">
            <v>137.38373206</v>
          </cell>
          <cell r="AC18">
            <v>132.10903150999999</v>
          </cell>
          <cell r="AD18">
            <v>126.45148976</v>
          </cell>
          <cell r="AE18">
            <v>120.01661661</v>
          </cell>
          <cell r="AF18">
            <v>105.19514371</v>
          </cell>
          <cell r="AG18">
            <v>102.62283924</v>
          </cell>
          <cell r="AH18">
            <v>98.431548194000001</v>
          </cell>
          <cell r="AI18">
            <v>93.942483826</v>
          </cell>
        </row>
        <row r="19">
          <cell r="A19" t="str">
            <v>MISCELLANEOUS</v>
          </cell>
        </row>
        <row r="26">
          <cell r="B26">
            <v>7560</v>
          </cell>
          <cell r="C26">
            <v>7320</v>
          </cell>
          <cell r="D26">
            <v>7198</v>
          </cell>
          <cell r="E26">
            <v>7149</v>
          </cell>
          <cell r="F26">
            <v>7542</v>
          </cell>
          <cell r="G26">
            <v>6929</v>
          </cell>
          <cell r="H26">
            <v>6724.3439999999991</v>
          </cell>
          <cell r="I26">
            <v>6256.4470000000001</v>
          </cell>
          <cell r="J26">
            <v>6260.6260000000002</v>
          </cell>
          <cell r="K26">
            <v>7210.768</v>
          </cell>
          <cell r="L26">
            <v>7288.0150000000003</v>
          </cell>
          <cell r="M26">
            <v>6995.6329999999998</v>
          </cell>
          <cell r="N26">
            <v>5000.0899076958995</v>
          </cell>
          <cell r="O26">
            <v>5438.7211425979003</v>
          </cell>
          <cell r="P26">
            <v>5306.8292943573997</v>
          </cell>
          <cell r="Q26">
            <v>5456.4159541374001</v>
          </cell>
          <cell r="R26">
            <v>5230.9894924142009</v>
          </cell>
          <cell r="S26">
            <v>5290.2768471530999</v>
          </cell>
          <cell r="T26">
            <v>4991.9685811140998</v>
          </cell>
          <cell r="U26">
            <v>4722.7845993252004</v>
          </cell>
          <cell r="V26">
            <v>4616.0870232935004</v>
          </cell>
          <cell r="W26">
            <v>4942.7172538776995</v>
          </cell>
          <cell r="X26">
            <v>4728.7627987337</v>
          </cell>
          <cell r="Y26">
            <v>4393.8791468797999</v>
          </cell>
          <cell r="Z26">
            <v>4385.7408005981997</v>
          </cell>
          <cell r="AA26">
            <v>4666.8049023592002</v>
          </cell>
          <cell r="AB26">
            <v>4871.9242032785005</v>
          </cell>
          <cell r="AC26">
            <v>5524.2066304389</v>
          </cell>
          <cell r="AD26">
            <v>5605.6896439115999</v>
          </cell>
          <cell r="AE26">
            <v>4439.7458848448005</v>
          </cell>
          <cell r="AF26">
            <v>5822.1564525632994</v>
          </cell>
          <cell r="AG26">
            <v>8441.5112313735008</v>
          </cell>
          <cell r="AH26">
            <v>6111.0748257751002</v>
          </cell>
          <cell r="AI26">
            <v>6100.5517825740999</v>
          </cell>
        </row>
        <row r="27">
          <cell r="B27">
            <v>5233</v>
          </cell>
          <cell r="C27">
            <v>5003</v>
          </cell>
          <cell r="D27">
            <v>4854</v>
          </cell>
          <cell r="E27">
            <v>4926</v>
          </cell>
          <cell r="F27">
            <v>5359</v>
          </cell>
          <cell r="G27">
            <v>4726</v>
          </cell>
          <cell r="H27">
            <v>4720.9269999999997</v>
          </cell>
          <cell r="I27">
            <v>4243.9849999999997</v>
          </cell>
          <cell r="J27">
            <v>4280.1189999999997</v>
          </cell>
          <cell r="K27">
            <v>4510.9210000000003</v>
          </cell>
          <cell r="L27">
            <v>4687.9160000000002</v>
          </cell>
          <cell r="M27">
            <v>4389.6670000000004</v>
          </cell>
          <cell r="N27">
            <v>2650.7687814999999</v>
          </cell>
          <cell r="O27">
            <v>3077.6206539</v>
          </cell>
          <cell r="P27">
            <v>2903.3441085999998</v>
          </cell>
          <cell r="Q27">
            <v>3054.1296634</v>
          </cell>
          <cell r="R27">
            <v>2969.3989915000002</v>
          </cell>
          <cell r="S27">
            <v>3227.2630832999998</v>
          </cell>
          <cell r="T27">
            <v>2923.4177138</v>
          </cell>
          <cell r="U27">
            <v>2847.9604813000001</v>
          </cell>
          <cell r="V27">
            <v>2719.3817788000001</v>
          </cell>
          <cell r="W27">
            <v>3104.8480451999999</v>
          </cell>
          <cell r="X27">
            <v>3015.8998468</v>
          </cell>
          <cell r="Y27">
            <v>2623.7978214</v>
          </cell>
          <cell r="Z27">
            <v>2640.4525905999999</v>
          </cell>
          <cell r="AA27">
            <v>3068.2695616000001</v>
          </cell>
          <cell r="AB27">
            <v>3333.1960905000001</v>
          </cell>
          <cell r="AC27">
            <v>4048.5353927000001</v>
          </cell>
          <cell r="AD27">
            <v>4064.0810454000002</v>
          </cell>
          <cell r="AE27">
            <v>2914.4012468000001</v>
          </cell>
          <cell r="AF27">
            <v>4127.8929460999998</v>
          </cell>
          <cell r="AG27">
            <v>6734.9438527000002</v>
          </cell>
          <cell r="AH27">
            <v>4419.5911606</v>
          </cell>
          <cell r="AI27">
            <v>4419.5911606</v>
          </cell>
        </row>
        <row r="28">
          <cell r="B28">
            <v>2327</v>
          </cell>
          <cell r="C28">
            <v>2317</v>
          </cell>
          <cell r="D28">
            <v>2344</v>
          </cell>
          <cell r="E28">
            <v>2223</v>
          </cell>
          <cell r="F28">
            <v>2183</v>
          </cell>
          <cell r="G28">
            <v>2203</v>
          </cell>
          <cell r="H28">
            <v>2003.4169999999995</v>
          </cell>
          <cell r="I28">
            <v>2012.4620000000004</v>
          </cell>
          <cell r="J28">
            <v>1980.5070000000005</v>
          </cell>
          <cell r="K28">
            <v>2699.8469999999998</v>
          </cell>
          <cell r="L28">
            <v>2600.0990000000002</v>
          </cell>
          <cell r="M28">
            <v>2605.9659999999994</v>
          </cell>
          <cell r="N28">
            <v>2349.3211261958995</v>
          </cell>
          <cell r="O28">
            <v>2361.1004886979003</v>
          </cell>
          <cell r="P28">
            <v>2403.4851857573999</v>
          </cell>
          <cell r="Q28">
            <v>2402.2862907374001</v>
          </cell>
          <cell r="R28">
            <v>2261.5905009142007</v>
          </cell>
          <cell r="S28">
            <v>2063.0137638531</v>
          </cell>
          <cell r="T28">
            <v>2068.5508673140998</v>
          </cell>
          <cell r="U28">
            <v>1874.8241180252003</v>
          </cell>
          <cell r="V28">
            <v>1896.7052444935002</v>
          </cell>
          <cell r="W28">
            <v>1837.8692086776996</v>
          </cell>
          <cell r="X28">
            <v>1712.8629519337001</v>
          </cell>
          <cell r="Y28">
            <v>1770.0813254797999</v>
          </cell>
          <cell r="Z28">
            <v>1745.2882099981998</v>
          </cell>
          <cell r="AA28">
            <v>1598.5353407592002</v>
          </cell>
          <cell r="AB28">
            <v>1538.7281127785004</v>
          </cell>
          <cell r="AC28">
            <v>1475.6712377388999</v>
          </cell>
          <cell r="AD28">
            <v>1541.6085985115997</v>
          </cell>
          <cell r="AE28">
            <v>1525.3446380448004</v>
          </cell>
          <cell r="AF28">
            <v>1694.2635064632996</v>
          </cell>
          <cell r="AG28">
            <v>1706.5673786735006</v>
          </cell>
          <cell r="AH28">
            <v>1691.4836651751002</v>
          </cell>
          <cell r="AI28">
            <v>1680.9606219740999</v>
          </cell>
        </row>
        <row r="29">
          <cell r="N29">
            <v>557.07091235999997</v>
          </cell>
          <cell r="O29">
            <v>827.81205325999997</v>
          </cell>
          <cell r="P29">
            <v>496.90351125000001</v>
          </cell>
          <cell r="Q29">
            <v>494.24451957999997</v>
          </cell>
          <cell r="R29">
            <v>495.88997346000002</v>
          </cell>
          <cell r="S29">
            <v>668.05419247999998</v>
          </cell>
          <cell r="T29">
            <v>373.01717915</v>
          </cell>
          <cell r="U29">
            <v>354.45665710999998</v>
          </cell>
          <cell r="V29">
            <v>160.05097903000001</v>
          </cell>
          <cell r="W29">
            <v>467.83593951</v>
          </cell>
          <cell r="X29">
            <v>505.51415982999998</v>
          </cell>
          <cell r="Y29">
            <v>248.98404565000001</v>
          </cell>
          <cell r="Z29">
            <v>272.47017319000003</v>
          </cell>
          <cell r="AA29">
            <v>789.42235932999995</v>
          </cell>
          <cell r="AB29">
            <v>840.41537206999999</v>
          </cell>
          <cell r="AC29">
            <v>1185.5548804</v>
          </cell>
          <cell r="AD29">
            <v>1262.4772872999999</v>
          </cell>
          <cell r="AE29">
            <v>308.88609086999998</v>
          </cell>
          <cell r="AF29">
            <v>1675.5430848999999</v>
          </cell>
          <cell r="AG29">
            <v>3660.2568148</v>
          </cell>
          <cell r="AH29">
            <v>1333.8376096</v>
          </cell>
          <cell r="AI29">
            <v>1333.8376096</v>
          </cell>
        </row>
        <row r="30">
          <cell r="N30">
            <v>4443.0189953358995</v>
          </cell>
          <cell r="O30">
            <v>4610.9090893379007</v>
          </cell>
          <cell r="P30">
            <v>4809.9257831074001</v>
          </cell>
          <cell r="Q30">
            <v>4962.1714345574001</v>
          </cell>
          <cell r="R30">
            <v>4735.0995189542009</v>
          </cell>
          <cell r="S30">
            <v>4622.2226546730999</v>
          </cell>
          <cell r="T30">
            <v>4618.9514019641001</v>
          </cell>
          <cell r="U30">
            <v>4368.3279422152</v>
          </cell>
          <cell r="V30">
            <v>4456.0360442635001</v>
          </cell>
          <cell r="W30">
            <v>4474.8813143676998</v>
          </cell>
          <cell r="X30">
            <v>4223.2486389037003</v>
          </cell>
          <cell r="Y30">
            <v>4144.8951012298003</v>
          </cell>
          <cell r="Z30">
            <v>4113.2706274081993</v>
          </cell>
          <cell r="AA30">
            <v>3877.3825430292004</v>
          </cell>
          <cell r="AB30">
            <v>4031.5088312085004</v>
          </cell>
          <cell r="AC30">
            <v>4338.6517500389</v>
          </cell>
          <cell r="AD30">
            <v>4343.2123566115997</v>
          </cell>
          <cell r="AE30">
            <v>4130.8597939748006</v>
          </cell>
          <cell r="AF30">
            <v>4146.6133676632999</v>
          </cell>
          <cell r="AG30">
            <v>4781.2544165735007</v>
          </cell>
          <cell r="AH30">
            <v>4777.2372161751</v>
          </cell>
          <cell r="AI30">
            <v>4766.7141729740997</v>
          </cell>
        </row>
        <row r="31">
          <cell r="N31">
            <v>2093.69786914</v>
          </cell>
          <cell r="O31">
            <v>2249.8086006399999</v>
          </cell>
          <cell r="P31">
            <v>2406.4405973499997</v>
          </cell>
          <cell r="Q31">
            <v>2559.8851438199999</v>
          </cell>
          <cell r="R31">
            <v>2473.5090180400002</v>
          </cell>
          <cell r="S31">
            <v>2559.2088908199999</v>
          </cell>
          <cell r="T31">
            <v>2550.4005346499998</v>
          </cell>
          <cell r="U31">
            <v>2493.5038241900002</v>
          </cell>
          <cell r="V31">
            <v>2559.3307997700003</v>
          </cell>
          <cell r="W31">
            <v>2637.0121056899998</v>
          </cell>
          <cell r="X31">
            <v>2510.3856869699998</v>
          </cell>
          <cell r="Y31">
            <v>2374.8137757499999</v>
          </cell>
          <cell r="Z31">
            <v>2367.9824174099999</v>
          </cell>
          <cell r="AA31">
            <v>2278.8472022700003</v>
          </cell>
          <cell r="AB31">
            <v>2492.78071843</v>
          </cell>
          <cell r="AC31">
            <v>2862.9805123000001</v>
          </cell>
          <cell r="AD31">
            <v>2801.6037581000001</v>
          </cell>
          <cell r="AE31">
            <v>2605.5151559300002</v>
          </cell>
          <cell r="AF31">
            <v>2452.3498611999999</v>
          </cell>
          <cell r="AG31">
            <v>3074.6870379000002</v>
          </cell>
          <cell r="AH31">
            <v>3085.7535509999998</v>
          </cell>
          <cell r="AI31">
            <v>3085.7535509999998</v>
          </cell>
        </row>
      </sheetData>
      <sheetData sheetId="6">
        <row r="6">
          <cell r="AL6">
            <v>2022</v>
          </cell>
          <cell r="AM6">
            <v>2023</v>
          </cell>
        </row>
        <row r="7">
          <cell r="A7" t="str">
            <v>FUEL COMB. ELEC. UTIL.</v>
          </cell>
          <cell r="B7">
            <v>17398</v>
          </cell>
          <cell r="C7">
            <v>18268</v>
          </cell>
          <cell r="D7">
            <v>17469</v>
          </cell>
          <cell r="E7">
            <v>16272</v>
          </cell>
          <cell r="F7">
            <v>15909</v>
          </cell>
          <cell r="G7">
            <v>15784</v>
          </cell>
          <cell r="H7">
            <v>15416</v>
          </cell>
          <cell r="I7">
            <v>15189</v>
          </cell>
          <cell r="J7">
            <v>14889</v>
          </cell>
          <cell r="K7">
            <v>12080</v>
          </cell>
          <cell r="L7">
            <v>12767.18304</v>
          </cell>
          <cell r="M7">
            <v>13195.177679999999</v>
          </cell>
          <cell r="N7">
            <v>13416.00649</v>
          </cell>
          <cell r="O7">
            <v>12583.438165</v>
          </cell>
          <cell r="P7">
            <v>11396.178250999999</v>
          </cell>
          <cell r="Q7">
            <v>10850.383714</v>
          </cell>
          <cell r="R7">
            <v>10425.924895</v>
          </cell>
          <cell r="S7">
            <v>10829.739611999999</v>
          </cell>
          <cell r="T7">
            <v>10434.900356</v>
          </cell>
          <cell r="U7">
            <v>10401.549752000001</v>
          </cell>
          <cell r="V7">
            <v>9620.1290836999997</v>
          </cell>
          <cell r="W7">
            <v>9029.1659445000005</v>
          </cell>
          <cell r="X7">
            <v>7726.9917240000004</v>
          </cell>
          <cell r="Y7">
            <v>5898.2683962000001</v>
          </cell>
          <cell r="Z7">
            <v>5171.5831264999997</v>
          </cell>
          <cell r="AA7">
            <v>4635.5363477999999</v>
          </cell>
          <cell r="AB7">
            <v>3412.1995674999998</v>
          </cell>
          <cell r="AC7">
            <v>3297.3221294</v>
          </cell>
          <cell r="AD7">
            <v>3252.6113598000002</v>
          </cell>
          <cell r="AE7">
            <v>2303.7803302000002</v>
          </cell>
          <cell r="AF7">
            <v>1562.1094588999999</v>
          </cell>
          <cell r="AG7">
            <v>1382.2968136</v>
          </cell>
          <cell r="AH7">
            <v>1310.4574732999999</v>
          </cell>
          <cell r="AI7">
            <v>1015.4914945</v>
          </cell>
          <cell r="AJ7">
            <v>835.62582525000005</v>
          </cell>
          <cell r="AK7">
            <v>989.65030258000002</v>
          </cell>
          <cell r="AL7">
            <v>902.52875223000001</v>
          </cell>
          <cell r="AM7">
            <v>746.66955406</v>
          </cell>
        </row>
        <row r="8">
          <cell r="A8" t="str">
            <v>FUEL COMB. INDUSTRIAL</v>
          </cell>
          <cell r="B8">
            <v>4568</v>
          </cell>
          <cell r="C8">
            <v>3310</v>
          </cell>
          <cell r="D8">
            <v>2951</v>
          </cell>
          <cell r="E8">
            <v>3169</v>
          </cell>
          <cell r="F8">
            <v>3550</v>
          </cell>
          <cell r="G8">
            <v>3256</v>
          </cell>
          <cell r="H8">
            <v>3292</v>
          </cell>
          <cell r="I8">
            <v>3284</v>
          </cell>
          <cell r="J8">
            <v>3218</v>
          </cell>
          <cell r="K8">
            <v>3357</v>
          </cell>
          <cell r="L8">
            <v>2848.7318599999999</v>
          </cell>
          <cell r="M8">
            <v>2804.9977999999996</v>
          </cell>
          <cell r="N8">
            <v>2740.2197000000001</v>
          </cell>
          <cell r="O8">
            <v>2134.9493509999998</v>
          </cell>
          <cell r="P8">
            <v>2138.846462</v>
          </cell>
          <cell r="Q8">
            <v>2242.8049819999997</v>
          </cell>
          <cell r="R8">
            <v>1737.0419162999999</v>
          </cell>
          <cell r="S8">
            <v>1776.8904107999999</v>
          </cell>
          <cell r="T8">
            <v>1613.6168868</v>
          </cell>
          <cell r="U8">
            <v>1613.1002559999999</v>
          </cell>
          <cell r="V8">
            <v>848.19688700999995</v>
          </cell>
          <cell r="W8">
            <v>1026.1937195</v>
          </cell>
          <cell r="X8">
            <v>1000.4750303</v>
          </cell>
          <cell r="Y8">
            <v>874.36669504999998</v>
          </cell>
          <cell r="Z8">
            <v>691.53348155000003</v>
          </cell>
          <cell r="AA8">
            <v>681.69640298000002</v>
          </cell>
          <cell r="AB8">
            <v>658.35213294000005</v>
          </cell>
          <cell r="AC8">
            <v>613.55069014000003</v>
          </cell>
          <cell r="AD8">
            <v>519.92844773000002</v>
          </cell>
          <cell r="AE8">
            <v>441.35617323999998</v>
          </cell>
          <cell r="AF8">
            <v>433.14241965000002</v>
          </cell>
          <cell r="AG8">
            <v>376.36850143999999</v>
          </cell>
          <cell r="AH8">
            <v>356.59923672000002</v>
          </cell>
          <cell r="AI8">
            <v>330.78900248000002</v>
          </cell>
          <cell r="AJ8">
            <v>247.75992787000001</v>
          </cell>
          <cell r="AK8">
            <v>247.25920846</v>
          </cell>
          <cell r="AL8">
            <v>236.36674496000001</v>
          </cell>
          <cell r="AM8">
            <v>238.12668945999999</v>
          </cell>
        </row>
        <row r="9">
          <cell r="A9" t="str">
            <v>FUEL COMB. OTHER</v>
          </cell>
          <cell r="B9">
            <v>1490</v>
          </cell>
          <cell r="C9">
            <v>1082</v>
          </cell>
          <cell r="D9">
            <v>971</v>
          </cell>
          <cell r="E9">
            <v>579</v>
          </cell>
          <cell r="F9">
            <v>831</v>
          </cell>
          <cell r="G9">
            <v>755</v>
          </cell>
          <cell r="H9">
            <v>784</v>
          </cell>
          <cell r="I9">
            <v>772</v>
          </cell>
          <cell r="J9">
            <v>780</v>
          </cell>
          <cell r="K9">
            <v>793</v>
          </cell>
          <cell r="L9">
            <v>635.91254000000004</v>
          </cell>
          <cell r="M9">
            <v>648.47557999999992</v>
          </cell>
          <cell r="N9">
            <v>586.28953000000001</v>
          </cell>
          <cell r="O9">
            <v>620.00053799999989</v>
          </cell>
          <cell r="P9">
            <v>627.90006600000004</v>
          </cell>
          <cell r="Q9">
            <v>641.95841200000007</v>
          </cell>
          <cell r="R9">
            <v>579.44496762000006</v>
          </cell>
          <cell r="S9">
            <v>581.87483832999999</v>
          </cell>
          <cell r="T9">
            <v>570.44163799</v>
          </cell>
          <cell r="U9">
            <v>570.84321848000002</v>
          </cell>
          <cell r="V9">
            <v>274.57102463000001</v>
          </cell>
          <cell r="W9">
            <v>282.05644488000002</v>
          </cell>
          <cell r="X9">
            <v>283.10029615000002</v>
          </cell>
          <cell r="Y9">
            <v>275.37134954999999</v>
          </cell>
          <cell r="Z9">
            <v>209.99049564000001</v>
          </cell>
          <cell r="AA9">
            <v>219.42535817999999</v>
          </cell>
          <cell r="AB9">
            <v>210.48132111000001</v>
          </cell>
          <cell r="AC9">
            <v>195.65027827</v>
          </cell>
          <cell r="AD9">
            <v>119.59204706</v>
          </cell>
          <cell r="AE9">
            <v>111.96798204</v>
          </cell>
          <cell r="AF9">
            <v>52.229625448999997</v>
          </cell>
          <cell r="AG9">
            <v>43.676514355999998</v>
          </cell>
          <cell r="AH9">
            <v>43.266199301999997</v>
          </cell>
          <cell r="AI9">
            <v>43.709798524999997</v>
          </cell>
          <cell r="AJ9">
            <v>28.287684487</v>
          </cell>
          <cell r="AK9">
            <v>29.055782206</v>
          </cell>
          <cell r="AL9">
            <v>28.889899981999999</v>
          </cell>
          <cell r="AM9">
            <v>28.888331478000001</v>
          </cell>
        </row>
        <row r="10">
          <cell r="A10" t="str">
            <v>CHEMICAL &amp; ALLIED PRODUCT MFG</v>
          </cell>
          <cell r="B10">
            <v>591</v>
          </cell>
          <cell r="C10">
            <v>367</v>
          </cell>
          <cell r="D10">
            <v>280</v>
          </cell>
          <cell r="E10">
            <v>456</v>
          </cell>
          <cell r="F10">
            <v>297</v>
          </cell>
          <cell r="G10">
            <v>280</v>
          </cell>
          <cell r="H10">
            <v>278</v>
          </cell>
          <cell r="I10">
            <v>269</v>
          </cell>
          <cell r="J10">
            <v>275</v>
          </cell>
          <cell r="K10">
            <v>286</v>
          </cell>
          <cell r="L10">
            <v>255.24694</v>
          </cell>
          <cell r="M10">
            <v>259.12139999999999</v>
          </cell>
          <cell r="N10">
            <v>261.12200000000001</v>
          </cell>
          <cell r="O10">
            <v>325.46336300000002</v>
          </cell>
          <cell r="P10">
            <v>338.39419099999998</v>
          </cell>
          <cell r="Q10">
            <v>342.200335</v>
          </cell>
          <cell r="R10">
            <v>259.09939635000001</v>
          </cell>
          <cell r="S10">
            <v>259.09939659000003</v>
          </cell>
          <cell r="T10">
            <v>260.14307565000001</v>
          </cell>
          <cell r="U10">
            <v>260.14286492000002</v>
          </cell>
          <cell r="V10">
            <v>184.75546384</v>
          </cell>
          <cell r="W10">
            <v>185.30492340000001</v>
          </cell>
          <cell r="X10">
            <v>185.30492340000001</v>
          </cell>
          <cell r="Y10">
            <v>138.57739841</v>
          </cell>
          <cell r="Z10">
            <v>126.42177771</v>
          </cell>
          <cell r="AA10">
            <v>126.42213631</v>
          </cell>
          <cell r="AB10">
            <v>126.42177771</v>
          </cell>
          <cell r="AC10">
            <v>121.68992962</v>
          </cell>
          <cell r="AD10">
            <v>122.97852377</v>
          </cell>
          <cell r="AE10">
            <v>113.2040987</v>
          </cell>
          <cell r="AF10">
            <v>110.74028659</v>
          </cell>
          <cell r="AG10">
            <v>111.10046726</v>
          </cell>
          <cell r="AH10">
            <v>105.60132323000001</v>
          </cell>
          <cell r="AI10">
            <v>96.374029913000001</v>
          </cell>
          <cell r="AJ10">
            <v>82.156800485000005</v>
          </cell>
          <cell r="AK10">
            <v>81.038961853999993</v>
          </cell>
          <cell r="AL10">
            <v>72.271839364000002</v>
          </cell>
          <cell r="AM10">
            <v>72.271839364000002</v>
          </cell>
        </row>
        <row r="11">
          <cell r="A11" t="str">
            <v>METALS PROCESSING</v>
          </cell>
          <cell r="B11">
            <v>4775</v>
          </cell>
          <cell r="C11">
            <v>2849</v>
          </cell>
          <cell r="D11">
            <v>1842</v>
          </cell>
          <cell r="E11">
            <v>1042</v>
          </cell>
          <cell r="F11">
            <v>726</v>
          </cell>
          <cell r="G11">
            <v>612</v>
          </cell>
          <cell r="H11">
            <v>615</v>
          </cell>
          <cell r="I11">
            <v>603</v>
          </cell>
          <cell r="J11">
            <v>562</v>
          </cell>
          <cell r="K11">
            <v>530</v>
          </cell>
          <cell r="L11">
            <v>388.80621000000002</v>
          </cell>
          <cell r="M11">
            <v>407.12083000000001</v>
          </cell>
          <cell r="N11">
            <v>405.00171</v>
          </cell>
          <cell r="O11">
            <v>303.51133099999998</v>
          </cell>
          <cell r="P11">
            <v>312.641367</v>
          </cell>
          <cell r="Q11">
            <v>331.756955</v>
          </cell>
          <cell r="R11">
            <v>212.94528890000001</v>
          </cell>
          <cell r="S11">
            <v>212.94528890000001</v>
          </cell>
          <cell r="T11">
            <v>174.59130924999999</v>
          </cell>
          <cell r="U11">
            <v>174.59130924999999</v>
          </cell>
          <cell r="V11">
            <v>177.17339999999999</v>
          </cell>
          <cell r="W11">
            <v>177.17339999999999</v>
          </cell>
          <cell r="X11">
            <v>177.17339999999999</v>
          </cell>
          <cell r="Y11">
            <v>133.91817997000001</v>
          </cell>
          <cell r="Z11">
            <v>144.41047201000001</v>
          </cell>
          <cell r="AA11">
            <v>144.41047201000001</v>
          </cell>
          <cell r="AB11">
            <v>144.41047201000001</v>
          </cell>
          <cell r="AC11">
            <v>114.33649935</v>
          </cell>
          <cell r="AD11">
            <v>104.84461410999999</v>
          </cell>
          <cell r="AE11">
            <v>99.362385257</v>
          </cell>
          <cell r="AF11">
            <v>84.619311886999995</v>
          </cell>
          <cell r="AG11">
            <v>84.782114050999994</v>
          </cell>
          <cell r="AH11">
            <v>73.739472692000007</v>
          </cell>
          <cell r="AI11">
            <v>64.459943175000006</v>
          </cell>
          <cell r="AJ11">
            <v>50.258713454999999</v>
          </cell>
          <cell r="AK11">
            <v>50.681938559000002</v>
          </cell>
          <cell r="AL11">
            <v>53.216803126000002</v>
          </cell>
          <cell r="AM11">
            <v>53.216803126000002</v>
          </cell>
        </row>
        <row r="12">
          <cell r="A12" t="str">
            <v>PETROLEUM &amp; RELATED INDUSTRIES</v>
          </cell>
          <cell r="B12">
            <v>881</v>
          </cell>
          <cell r="C12">
            <v>727</v>
          </cell>
          <cell r="D12">
            <v>734</v>
          </cell>
          <cell r="E12">
            <v>505</v>
          </cell>
          <cell r="F12">
            <v>430</v>
          </cell>
          <cell r="G12">
            <v>378</v>
          </cell>
          <cell r="H12">
            <v>416</v>
          </cell>
          <cell r="I12">
            <v>383</v>
          </cell>
          <cell r="J12">
            <v>379</v>
          </cell>
          <cell r="K12">
            <v>369</v>
          </cell>
          <cell r="L12">
            <v>335.05935999999997</v>
          </cell>
          <cell r="M12">
            <v>344.26492999999999</v>
          </cell>
          <cell r="N12">
            <v>342.27257000000003</v>
          </cell>
          <cell r="O12">
            <v>311.82537199999996</v>
          </cell>
          <cell r="P12">
            <v>315.76159799999999</v>
          </cell>
          <cell r="Q12">
            <v>319.01205699999997</v>
          </cell>
          <cell r="R12">
            <v>289.98513643000001</v>
          </cell>
          <cell r="S12">
            <v>295.74643691</v>
          </cell>
          <cell r="T12">
            <v>241.97896537</v>
          </cell>
          <cell r="U12">
            <v>252.70017433999999</v>
          </cell>
          <cell r="V12">
            <v>205.03529197</v>
          </cell>
          <cell r="W12">
            <v>188.21436077000001</v>
          </cell>
          <cell r="X12">
            <v>189.14757277000001</v>
          </cell>
          <cell r="Y12">
            <v>135.54757262999999</v>
          </cell>
          <cell r="Z12">
            <v>121.25928493000001</v>
          </cell>
          <cell r="AA12">
            <v>121.96423252</v>
          </cell>
          <cell r="AB12">
            <v>120.19109821000001</v>
          </cell>
          <cell r="AC12">
            <v>94.497742492</v>
          </cell>
          <cell r="AD12">
            <v>86.005995755000001</v>
          </cell>
          <cell r="AE12">
            <v>83.613866931999993</v>
          </cell>
          <cell r="AF12">
            <v>100.90579903</v>
          </cell>
          <cell r="AG12">
            <v>85.899089715000002</v>
          </cell>
          <cell r="AH12">
            <v>94.686553094999994</v>
          </cell>
          <cell r="AI12">
            <v>90.730705581999999</v>
          </cell>
          <cell r="AJ12">
            <v>189.48184366000001</v>
          </cell>
          <cell r="AK12">
            <v>194.89982993999999</v>
          </cell>
          <cell r="AL12">
            <v>193.95034848</v>
          </cell>
          <cell r="AM12">
            <v>193.95034848</v>
          </cell>
        </row>
        <row r="13">
          <cell r="A13" t="str">
            <v>OTHER INDUSTRIAL PROCESSES</v>
          </cell>
          <cell r="B13">
            <v>846</v>
          </cell>
          <cell r="C13">
            <v>740</v>
          </cell>
          <cell r="D13">
            <v>918</v>
          </cell>
          <cell r="E13">
            <v>425</v>
          </cell>
          <cell r="F13">
            <v>399</v>
          </cell>
          <cell r="G13">
            <v>396</v>
          </cell>
          <cell r="H13">
            <v>396</v>
          </cell>
          <cell r="I13">
            <v>392</v>
          </cell>
          <cell r="J13">
            <v>398</v>
          </cell>
          <cell r="K13">
            <v>403</v>
          </cell>
          <cell r="L13">
            <v>385.99396000000002</v>
          </cell>
          <cell r="M13">
            <v>409.09528</v>
          </cell>
          <cell r="N13">
            <v>414.8843</v>
          </cell>
          <cell r="O13">
            <v>382.06110999999999</v>
          </cell>
          <cell r="P13">
            <v>409.65949899999998</v>
          </cell>
          <cell r="Q13">
            <v>429.00187900000003</v>
          </cell>
          <cell r="R13">
            <v>326.53275712999999</v>
          </cell>
          <cell r="S13">
            <v>328.43127258999999</v>
          </cell>
          <cell r="T13">
            <v>349.86948687</v>
          </cell>
          <cell r="U13">
            <v>350.57060583999998</v>
          </cell>
          <cell r="V13">
            <v>264.09994584999998</v>
          </cell>
          <cell r="W13">
            <v>261.06766082000001</v>
          </cell>
          <cell r="X13">
            <v>261.06844139999998</v>
          </cell>
          <cell r="Y13">
            <v>222.30555756999999</v>
          </cell>
          <cell r="Z13">
            <v>185.12049772</v>
          </cell>
          <cell r="AA13">
            <v>188.42945793999999</v>
          </cell>
          <cell r="AB13">
            <v>188.33013940000001</v>
          </cell>
          <cell r="AC13">
            <v>185.64060875999999</v>
          </cell>
          <cell r="AD13">
            <v>166.84639462000001</v>
          </cell>
          <cell r="AE13">
            <v>153.03606267999999</v>
          </cell>
          <cell r="AF13">
            <v>138.93404555999999</v>
          </cell>
          <cell r="AG13">
            <v>145.91292891000001</v>
          </cell>
          <cell r="AH13">
            <v>145.29731691000001</v>
          </cell>
          <cell r="AI13">
            <v>135.68468958</v>
          </cell>
          <cell r="AJ13">
            <v>125.1910759</v>
          </cell>
          <cell r="AK13">
            <v>130.6471851</v>
          </cell>
          <cell r="AL13">
            <v>127.01444305</v>
          </cell>
          <cell r="AM13">
            <v>126.9483345</v>
          </cell>
        </row>
        <row r="14">
          <cell r="A14" t="str">
            <v>SOLVENT UTILIZATION</v>
          </cell>
          <cell r="B14" t="str">
            <v xml:space="preserve">NA </v>
          </cell>
          <cell r="C14" t="str">
            <v xml:space="preserve">NA </v>
          </cell>
          <cell r="D14" t="str">
            <v xml:space="preserve">NA </v>
          </cell>
          <cell r="E14">
            <v>1</v>
          </cell>
          <cell r="F14">
            <v>0</v>
          </cell>
          <cell r="G14">
            <v>0</v>
          </cell>
          <cell r="H14">
            <v>1</v>
          </cell>
          <cell r="I14">
            <v>1</v>
          </cell>
          <cell r="J14">
            <v>1</v>
          </cell>
          <cell r="K14">
            <v>1</v>
          </cell>
          <cell r="L14">
            <v>1.0341300000000002</v>
          </cell>
          <cell r="M14">
            <v>1.0794900000000001</v>
          </cell>
          <cell r="N14">
            <v>1.09717</v>
          </cell>
          <cell r="O14">
            <v>1.130239</v>
          </cell>
          <cell r="P14">
            <v>1.1496679999999999</v>
          </cell>
          <cell r="Q14">
            <v>1.1772529999999999</v>
          </cell>
          <cell r="R14">
            <v>0</v>
          </cell>
          <cell r="S14">
            <v>0</v>
          </cell>
          <cell r="T14">
            <v>1.301635E-3</v>
          </cell>
          <cell r="U14">
            <v>1.301635E-3</v>
          </cell>
          <cell r="V14">
            <v>7.2652799999999997E-5</v>
          </cell>
          <cell r="W14">
            <v>7.2652799999999997E-5</v>
          </cell>
          <cell r="X14">
            <v>7.2652799999999997E-5</v>
          </cell>
          <cell r="Y14">
            <v>7.2652799999999997E-5</v>
          </cell>
          <cell r="Z14">
            <v>4.8600000000000002E-5</v>
          </cell>
          <cell r="AA14">
            <v>3.2513820000000001E-3</v>
          </cell>
          <cell r="AB14">
            <v>6.0363272999999999E-3</v>
          </cell>
          <cell r="AC14">
            <v>3.9996175999999998E-3</v>
          </cell>
          <cell r="AD14">
            <v>1.8145600000000001E-5</v>
          </cell>
          <cell r="AE14">
            <v>1.9007600000000001E-5</v>
          </cell>
          <cell r="AF14">
            <v>7.1595759499999995E-2</v>
          </cell>
          <cell r="AG14">
            <v>2.0716235E-3</v>
          </cell>
          <cell r="AH14">
            <v>2.842523E-3</v>
          </cell>
          <cell r="AI14">
            <v>3.2430877999999998E-3</v>
          </cell>
          <cell r="AJ14">
            <v>4.34500102E-2</v>
          </cell>
          <cell r="AK14">
            <v>4.1419985700000002E-2</v>
          </cell>
          <cell r="AL14">
            <v>5.1861351600000001E-2</v>
          </cell>
          <cell r="AM14">
            <v>5.2183551600000003E-2</v>
          </cell>
        </row>
        <row r="15">
          <cell r="A15" t="str">
            <v>STORAGE &amp; TRANSPORT</v>
          </cell>
          <cell r="B15" t="str">
            <v xml:space="preserve">NA </v>
          </cell>
          <cell r="C15" t="str">
            <v xml:space="preserve">NA </v>
          </cell>
          <cell r="D15" t="str">
            <v xml:space="preserve">NA </v>
          </cell>
          <cell r="E15">
            <v>4</v>
          </cell>
          <cell r="F15">
            <v>7</v>
          </cell>
          <cell r="G15">
            <v>10</v>
          </cell>
          <cell r="H15">
            <v>9</v>
          </cell>
          <cell r="I15">
            <v>5</v>
          </cell>
          <cell r="J15">
            <v>2</v>
          </cell>
          <cell r="K15">
            <v>2</v>
          </cell>
          <cell r="L15">
            <v>4.9860200000000008</v>
          </cell>
          <cell r="M15">
            <v>5.2165799999999996</v>
          </cell>
          <cell r="N15">
            <v>5.2868199999999996</v>
          </cell>
          <cell r="O15">
            <v>5.9249520000000002</v>
          </cell>
          <cell r="P15">
            <v>6.4347529999999997</v>
          </cell>
          <cell r="Q15">
            <v>6.6302989999999999</v>
          </cell>
          <cell r="R15">
            <v>4.6046159550999999</v>
          </cell>
          <cell r="S15">
            <v>4.6046159550999999</v>
          </cell>
          <cell r="T15">
            <v>2.6966439975999998</v>
          </cell>
          <cell r="U15">
            <v>2.6966435121000001</v>
          </cell>
          <cell r="V15">
            <v>5.5225917481</v>
          </cell>
          <cell r="W15">
            <v>5.5266890844000001</v>
          </cell>
          <cell r="X15">
            <v>5.5258740263000004</v>
          </cell>
          <cell r="Y15">
            <v>6.5537405179999997</v>
          </cell>
          <cell r="Z15">
            <v>9.2779066870999998</v>
          </cell>
          <cell r="AA15">
            <v>9.2793976876999995</v>
          </cell>
          <cell r="AB15">
            <v>9.2791982598999994</v>
          </cell>
          <cell r="AC15">
            <v>7.0264446973999997</v>
          </cell>
          <cell r="AD15">
            <v>3.3013541837</v>
          </cell>
          <cell r="AE15">
            <v>1.0235341549999999</v>
          </cell>
          <cell r="AF15">
            <v>3.6364003089999999</v>
          </cell>
          <cell r="AG15">
            <v>1.020885686</v>
          </cell>
          <cell r="AH15">
            <v>0.84024559219999995</v>
          </cell>
          <cell r="AI15">
            <v>0.85058899570000002</v>
          </cell>
          <cell r="AJ15">
            <v>0.70914895840000003</v>
          </cell>
          <cell r="AK15">
            <v>0.74330899819999996</v>
          </cell>
          <cell r="AL15">
            <v>0.57044003639999996</v>
          </cell>
          <cell r="AM15">
            <v>0.57060833639999997</v>
          </cell>
        </row>
        <row r="16">
          <cell r="A16" t="str">
            <v>WASTE DISPOSAL &amp; RECYCLING</v>
          </cell>
          <cell r="B16">
            <v>8</v>
          </cell>
          <cell r="C16">
            <v>46</v>
          </cell>
          <cell r="D16">
            <v>33</v>
          </cell>
          <cell r="E16">
            <v>34</v>
          </cell>
          <cell r="F16">
            <v>42</v>
          </cell>
          <cell r="G16">
            <v>44</v>
          </cell>
          <cell r="H16">
            <v>44</v>
          </cell>
          <cell r="I16">
            <v>71</v>
          </cell>
          <cell r="J16">
            <v>59</v>
          </cell>
          <cell r="K16">
            <v>47</v>
          </cell>
          <cell r="L16">
            <v>32.31973</v>
          </cell>
          <cell r="M16">
            <v>33.307589999999998</v>
          </cell>
          <cell r="N16">
            <v>34.030680000000004</v>
          </cell>
          <cell r="O16">
            <v>33.938901999999999</v>
          </cell>
          <cell r="P16">
            <v>33.938758</v>
          </cell>
          <cell r="Q16">
            <v>34.645608999999993</v>
          </cell>
          <cell r="R16">
            <v>23.336211192</v>
          </cell>
          <cell r="S16">
            <v>23.336211192</v>
          </cell>
          <cell r="T16">
            <v>22.546469199000001</v>
          </cell>
          <cell r="U16">
            <v>22.546286666</v>
          </cell>
          <cell r="V16">
            <v>22.640772070000001</v>
          </cell>
          <cell r="W16">
            <v>22.543124058</v>
          </cell>
          <cell r="X16">
            <v>22.543124058</v>
          </cell>
          <cell r="Y16">
            <v>22.437580445999998</v>
          </cell>
          <cell r="Z16">
            <v>22.427171904000001</v>
          </cell>
          <cell r="AA16">
            <v>24.98430287</v>
          </cell>
          <cell r="AB16">
            <v>25.066981126999998</v>
          </cell>
          <cell r="AC16">
            <v>25.047092737</v>
          </cell>
          <cell r="AD16">
            <v>25.029531407</v>
          </cell>
          <cell r="AE16">
            <v>24.778106820000001</v>
          </cell>
          <cell r="AF16">
            <v>24.424608601999999</v>
          </cell>
          <cell r="AG16">
            <v>25.338544354</v>
          </cell>
          <cell r="AH16">
            <v>25.244451156</v>
          </cell>
          <cell r="AI16">
            <v>25.356341295</v>
          </cell>
          <cell r="AJ16">
            <v>36.154586317000003</v>
          </cell>
          <cell r="AK16">
            <v>35.894059849000001</v>
          </cell>
          <cell r="AL16">
            <v>34.539879943000003</v>
          </cell>
          <cell r="AM16">
            <v>34.539879943000003</v>
          </cell>
        </row>
        <row r="17">
          <cell r="A17" t="str">
            <v>HIGHWAY VEHICLES</v>
          </cell>
          <cell r="B17">
            <v>273</v>
          </cell>
          <cell r="C17">
            <v>334</v>
          </cell>
          <cell r="D17">
            <v>394</v>
          </cell>
          <cell r="E17">
            <v>455</v>
          </cell>
          <cell r="F17">
            <v>503</v>
          </cell>
          <cell r="G17">
            <v>469</v>
          </cell>
          <cell r="H17">
            <v>436</v>
          </cell>
          <cell r="I17">
            <v>402</v>
          </cell>
          <cell r="J17">
            <v>369</v>
          </cell>
          <cell r="K17">
            <v>335</v>
          </cell>
          <cell r="L17">
            <v>301.66485999999998</v>
          </cell>
          <cell r="M17">
            <v>303.66233</v>
          </cell>
          <cell r="N17">
            <v>300.39059999999995</v>
          </cell>
          <cell r="O17">
            <v>300.43069000000003</v>
          </cell>
          <cell r="P17">
            <v>259.57540999999998</v>
          </cell>
          <cell r="Q17">
            <v>247.74441000000002</v>
          </cell>
          <cell r="R17">
            <v>243.52587204</v>
          </cell>
          <cell r="S17">
            <v>246.76255609</v>
          </cell>
          <cell r="T17">
            <v>181.8033829</v>
          </cell>
          <cell r="U17">
            <v>117.26998902</v>
          </cell>
          <cell r="V17">
            <v>107.72462432</v>
          </cell>
          <cell r="W17">
            <v>38.452949902</v>
          </cell>
          <cell r="X17">
            <v>36.157294506</v>
          </cell>
          <cell r="Y17">
            <v>34.353475082000003</v>
          </cell>
          <cell r="Z17">
            <v>35.387409269999999</v>
          </cell>
          <cell r="AA17">
            <v>27.247588214</v>
          </cell>
          <cell r="AB17">
            <v>27.890823864000001</v>
          </cell>
          <cell r="AC17">
            <v>27.431869605999999</v>
          </cell>
          <cell r="AD17">
            <v>27.763003034</v>
          </cell>
          <cell r="AE17">
            <v>26.515952532</v>
          </cell>
          <cell r="AF17">
            <v>26.153861798000001</v>
          </cell>
          <cell r="AG17">
            <v>23.565360106</v>
          </cell>
          <cell r="AH17">
            <v>22.788507231000001</v>
          </cell>
          <cell r="AI17">
            <v>16.771441446000001</v>
          </cell>
          <cell r="AJ17">
            <v>9.8707804774000003</v>
          </cell>
          <cell r="AK17">
            <v>8.8985386897000005</v>
          </cell>
          <cell r="AL17">
            <v>10.088341078999999</v>
          </cell>
          <cell r="AM17">
            <v>11.278144069</v>
          </cell>
        </row>
        <row r="18">
          <cell r="A18" t="str">
            <v>OFF-HIGHWAY</v>
          </cell>
          <cell r="B18">
            <v>278</v>
          </cell>
          <cell r="C18">
            <v>301</v>
          </cell>
          <cell r="D18">
            <v>323</v>
          </cell>
          <cell r="E18">
            <v>354</v>
          </cell>
          <cell r="F18">
            <v>371</v>
          </cell>
          <cell r="G18">
            <v>379</v>
          </cell>
          <cell r="H18">
            <v>385</v>
          </cell>
          <cell r="I18">
            <v>392</v>
          </cell>
          <cell r="J18">
            <v>399</v>
          </cell>
          <cell r="K18">
            <v>406</v>
          </cell>
          <cell r="L18">
            <v>413.12122999999997</v>
          </cell>
          <cell r="M18">
            <v>421.73505999999998</v>
          </cell>
          <cell r="N18">
            <v>431.67328000000003</v>
          </cell>
          <cell r="O18">
            <v>475.375519</v>
          </cell>
          <cell r="P18">
            <v>436.97895500000004</v>
          </cell>
          <cell r="Q18">
            <v>440.08677</v>
          </cell>
          <cell r="R18">
            <v>660.08195609999996</v>
          </cell>
          <cell r="S18">
            <v>699.21803563000003</v>
          </cell>
          <cell r="T18">
            <v>674.74803353000004</v>
          </cell>
          <cell r="U18">
            <v>681.11055982000005</v>
          </cell>
          <cell r="V18">
            <v>617.29782181999997</v>
          </cell>
          <cell r="W18">
            <v>250.96246436999999</v>
          </cell>
          <cell r="X18">
            <v>183.77912443</v>
          </cell>
          <cell r="Y18">
            <v>163.96500306999999</v>
          </cell>
          <cell r="Z18">
            <v>129.69642077</v>
          </cell>
          <cell r="AA18">
            <v>118.96586421000001</v>
          </cell>
          <cell r="AB18">
            <v>82.612196014000006</v>
          </cell>
          <cell r="AC18">
            <v>83.120007713000007</v>
          </cell>
          <cell r="AD18">
            <v>84.395830685000007</v>
          </cell>
          <cell r="AE18">
            <v>26.42675165</v>
          </cell>
          <cell r="AF18">
            <v>23.712814059999999</v>
          </cell>
          <cell r="AG18">
            <v>27.151388784000002</v>
          </cell>
          <cell r="AH18">
            <v>27.125179111000001</v>
          </cell>
          <cell r="AI18">
            <v>27.439129748999999</v>
          </cell>
          <cell r="AJ18">
            <v>15.440410075000001</v>
          </cell>
          <cell r="AK18">
            <v>17.752772942</v>
          </cell>
          <cell r="AL18">
            <v>17.757305563999999</v>
          </cell>
          <cell r="AM18">
            <v>17.871200242</v>
          </cell>
        </row>
        <row r="19">
          <cell r="A19" t="str">
            <v>MISCELLANEOUS</v>
          </cell>
        </row>
        <row r="25">
          <cell r="A25" t="str">
            <v>Total</v>
          </cell>
          <cell r="B25">
            <v>31218</v>
          </cell>
          <cell r="C25">
            <v>28044</v>
          </cell>
          <cell r="D25">
            <v>25926</v>
          </cell>
          <cell r="E25">
            <v>23307</v>
          </cell>
          <cell r="F25">
            <v>23077</v>
          </cell>
          <cell r="G25">
            <v>22374.850750000001</v>
          </cell>
          <cell r="H25">
            <v>22082</v>
          </cell>
          <cell r="I25">
            <v>21773</v>
          </cell>
          <cell r="J25">
            <v>21346</v>
          </cell>
          <cell r="K25">
            <v>18619</v>
          </cell>
          <cell r="L25">
            <v>18385.268459999996</v>
          </cell>
          <cell r="M25">
            <v>18839.865219999996</v>
          </cell>
          <cell r="N25">
            <v>18944.408070000001</v>
          </cell>
          <cell r="O25">
            <v>17545.485519000002</v>
          </cell>
          <cell r="P25">
            <v>16346.998164999997</v>
          </cell>
          <cell r="Q25">
            <v>15931.655637999998</v>
          </cell>
          <cell r="R25">
            <v>14845.483598511102</v>
          </cell>
          <cell r="S25">
            <v>15372.9320217971</v>
          </cell>
          <cell r="T25">
            <v>14630.867722361601</v>
          </cell>
          <cell r="U25">
            <v>14562.565367093099</v>
          </cell>
          <cell r="V25">
            <v>12440.667755000901</v>
          </cell>
          <cell r="W25">
            <v>11597.467846967198</v>
          </cell>
          <cell r="X25">
            <v>10177.7481308431</v>
          </cell>
          <cell r="Y25">
            <v>8004.2730368047996</v>
          </cell>
          <cell r="Z25">
            <v>6938.2497358840992</v>
          </cell>
          <cell r="AA25">
            <v>6428.2633396837</v>
          </cell>
          <cell r="AB25">
            <v>5116.9654326621994</v>
          </cell>
          <cell r="AC25">
            <v>4850.4215422209991</v>
          </cell>
          <cell r="AD25">
            <v>4598.3202448242992</v>
          </cell>
          <cell r="AE25">
            <v>3502.4328231636005</v>
          </cell>
          <cell r="AF25">
            <v>2695.6854702644987</v>
          </cell>
          <cell r="AG25">
            <v>2508.3501444355002</v>
          </cell>
          <cell r="AH25">
            <v>2410.9665147821997</v>
          </cell>
          <cell r="AI25">
            <v>1965.3483652884997</v>
          </cell>
          <cell r="AJ25">
            <v>1844.5601731150002</v>
          </cell>
          <cell r="AK25">
            <v>2067.6472141236004</v>
          </cell>
          <cell r="AL25">
            <v>1853.3732941960002</v>
          </cell>
          <cell r="AM25">
            <v>1700.5105516400001</v>
          </cell>
        </row>
        <row r="26">
          <cell r="A26" t="str">
            <v>Wildfires</v>
          </cell>
          <cell r="B26" t="str">
            <v xml:space="preserve">NA </v>
          </cell>
          <cell r="C26" t="str">
            <v xml:space="preserve">NA </v>
          </cell>
          <cell r="D26" t="str">
            <v xml:space="preserve">NA </v>
          </cell>
          <cell r="E26" t="str">
            <v xml:space="preserve">NA </v>
          </cell>
          <cell r="F26">
            <v>11.85075</v>
          </cell>
          <cell r="G26">
            <v>11.85075</v>
          </cell>
          <cell r="H26">
            <v>9.2590699999999995</v>
          </cell>
          <cell r="I26">
            <v>8.7270199999999996</v>
          </cell>
          <cell r="J26">
            <v>14.49113</v>
          </cell>
          <cell r="K26">
            <v>9.652610000000001</v>
          </cell>
          <cell r="L26">
            <v>14.793959999999998</v>
          </cell>
          <cell r="M26">
            <v>6.1855000000000002</v>
          </cell>
          <cell r="N26">
            <v>5.7008000000000001</v>
          </cell>
          <cell r="O26">
            <v>67.219254000000006</v>
          </cell>
          <cell r="P26">
            <v>69.321860000000001</v>
          </cell>
          <cell r="Q26">
            <v>44.031129999999997</v>
          </cell>
          <cell r="R26">
            <v>46.930251857000002</v>
          </cell>
          <cell r="S26">
            <v>64.528936303999998</v>
          </cell>
          <cell r="T26">
            <v>38.159610200000003</v>
          </cell>
          <cell r="U26">
            <v>41.009977343000003</v>
          </cell>
          <cell r="V26">
            <v>45.384843015000001</v>
          </cell>
          <cell r="W26">
            <v>59.833890408999999</v>
          </cell>
          <cell r="X26">
            <v>33.169470021000002</v>
          </cell>
          <cell r="Y26">
            <v>28.609043489000001</v>
          </cell>
          <cell r="Z26">
            <v>13.662237273000001</v>
          </cell>
          <cell r="AA26">
            <v>44.823461547000001</v>
          </cell>
          <cell r="AB26">
            <v>44.366767031999998</v>
          </cell>
          <cell r="AC26">
            <v>20.651275416000001</v>
          </cell>
          <cell r="AD26">
            <v>23.712506694000002</v>
          </cell>
          <cell r="AE26">
            <v>65.544149653999995</v>
          </cell>
          <cell r="AF26">
            <v>72.138123457000006</v>
          </cell>
          <cell r="AG26">
            <v>101.68065203</v>
          </cell>
          <cell r="AH26">
            <v>104.17019313</v>
          </cell>
          <cell r="AI26">
            <v>25.988826250999999</v>
          </cell>
          <cell r="AJ26">
            <v>140.86223100000001</v>
          </cell>
          <cell r="AK26">
            <v>173.82224239000001</v>
          </cell>
          <cell r="AL26">
            <v>67.468044020999997</v>
          </cell>
          <cell r="AM26">
            <v>67.468044020999997</v>
          </cell>
        </row>
        <row r="27">
          <cell r="A27" t="str">
            <v>Total without wildfires</v>
          </cell>
          <cell r="B27">
            <v>31218</v>
          </cell>
          <cell r="C27">
            <v>28044</v>
          </cell>
          <cell r="D27">
            <v>25926</v>
          </cell>
          <cell r="E27">
            <v>23307</v>
          </cell>
          <cell r="F27">
            <v>23065.149249999999</v>
          </cell>
          <cell r="G27">
            <v>22363</v>
          </cell>
          <cell r="H27">
            <v>22072.74093</v>
          </cell>
          <cell r="I27">
            <v>21764.272980000002</v>
          </cell>
          <cell r="J27">
            <v>21331.508870000001</v>
          </cell>
          <cell r="K27">
            <v>18609.347389999999</v>
          </cell>
          <cell r="L27">
            <v>18370.474499999997</v>
          </cell>
          <cell r="M27">
            <v>18833.679719999996</v>
          </cell>
          <cell r="N27">
            <v>18938.707270000003</v>
          </cell>
          <cell r="O27">
            <v>17478.266265000002</v>
          </cell>
          <cell r="P27">
            <v>16277.676304999997</v>
          </cell>
          <cell r="Q27">
            <v>15887.624507999999</v>
          </cell>
          <cell r="R27">
            <v>14798.553346654102</v>
          </cell>
          <cell r="S27">
            <v>15308.403085493101</v>
          </cell>
          <cell r="T27">
            <v>14592.708112161601</v>
          </cell>
          <cell r="U27">
            <v>14521.555389750099</v>
          </cell>
          <cell r="V27">
            <v>12395.282911985902</v>
          </cell>
          <cell r="W27">
            <v>11537.633956558198</v>
          </cell>
          <cell r="X27">
            <v>10144.578660822101</v>
          </cell>
          <cell r="Y27">
            <v>7975.6639933157994</v>
          </cell>
          <cell r="Z27">
            <v>6924.5874986110994</v>
          </cell>
          <cell r="AA27">
            <v>6383.4398781366999</v>
          </cell>
          <cell r="AB27">
            <v>5072.5986656301993</v>
          </cell>
          <cell r="AC27">
            <v>4829.7702668049988</v>
          </cell>
          <cell r="AD27">
            <v>4574.6077381302994</v>
          </cell>
          <cell r="AE27">
            <v>3436.8886735096003</v>
          </cell>
          <cell r="AF27">
            <v>2623.5473468074988</v>
          </cell>
          <cell r="AG27">
            <v>2406.6694924055</v>
          </cell>
          <cell r="AH27">
            <v>2306.7963216521998</v>
          </cell>
          <cell r="AI27">
            <v>1939.3595390374996</v>
          </cell>
          <cell r="AJ27">
            <v>1703.6979421150002</v>
          </cell>
          <cell r="AK27">
            <v>1893.8249717336005</v>
          </cell>
          <cell r="AL27">
            <v>1785.9052501750002</v>
          </cell>
          <cell r="AM27">
            <v>1633.0425076190002</v>
          </cell>
        </row>
        <row r="28">
          <cell r="A28" t="str">
            <v>Miscellaneous without wildfires</v>
          </cell>
          <cell r="B28">
            <v>110</v>
          </cell>
          <cell r="C28">
            <v>20</v>
          </cell>
          <cell r="D28">
            <v>11</v>
          </cell>
          <cell r="E28">
            <v>11</v>
          </cell>
          <cell r="F28">
            <v>0.14925000000000033</v>
          </cell>
          <cell r="G28">
            <v>0</v>
          </cell>
          <cell r="H28">
            <v>0.74093000000000053</v>
          </cell>
          <cell r="I28">
            <v>1.2729800000000004</v>
          </cell>
          <cell r="J28">
            <v>0.50886999999999993</v>
          </cell>
          <cell r="K28">
            <v>0.34738999999999898</v>
          </cell>
          <cell r="L28">
            <v>0.4146200000000011</v>
          </cell>
          <cell r="M28">
            <v>0.4251699999999996</v>
          </cell>
          <cell r="N28">
            <v>0.43242000000000047</v>
          </cell>
          <cell r="O28">
            <v>0.21673299999999074</v>
          </cell>
          <cell r="P28">
            <v>0.21732699999999738</v>
          </cell>
          <cell r="Q28">
            <v>0.22183300000000372</v>
          </cell>
          <cell r="R28">
            <v>36.030333636999998</v>
          </cell>
          <cell r="S28">
            <v>49.754410505999999</v>
          </cell>
          <cell r="T28">
            <v>65.370562969999995</v>
          </cell>
          <cell r="U28">
            <v>74.432428266999992</v>
          </cell>
          <cell r="V28">
            <v>68.135932374999996</v>
          </cell>
          <cell r="W28">
            <v>70.972202621000008</v>
          </cell>
          <cell r="X28">
            <v>73.311783128999991</v>
          </cell>
          <cell r="Y28">
            <v>69.998972167000005</v>
          </cell>
          <cell r="Z28">
            <v>77.479405319999998</v>
          </cell>
          <cell r="AA28">
            <v>85.075066033000013</v>
          </cell>
          <cell r="AB28">
            <v>67.356921158000006</v>
          </cell>
          <cell r="AC28">
            <v>64.452974401999995</v>
          </cell>
          <cell r="AD28">
            <v>61.310617829999998</v>
          </cell>
          <cell r="AE28">
            <v>51.823410296000006</v>
          </cell>
          <cell r="AF28">
            <v>62.867119212999995</v>
          </cell>
          <cell r="AG28">
            <v>99.554812519999984</v>
          </cell>
          <cell r="AH28">
            <v>101.14752078999999</v>
          </cell>
          <cell r="AI28">
            <v>91.699130709000002</v>
          </cell>
          <cell r="AJ28">
            <v>82.717695169999985</v>
          </cell>
          <cell r="AK28">
            <v>107.26166256999997</v>
          </cell>
          <cell r="AL28">
            <v>108.65859100899999</v>
          </cell>
          <cell r="AM28">
            <v>108.65859100899999</v>
          </cell>
        </row>
        <row r="31">
          <cell r="A31" t="str">
            <v>Stationary fuel combustion</v>
          </cell>
          <cell r="B31">
            <v>23456</v>
          </cell>
          <cell r="C31">
            <v>22660</v>
          </cell>
          <cell r="D31">
            <v>21391</v>
          </cell>
          <cell r="E31">
            <v>20020</v>
          </cell>
          <cell r="F31">
            <v>20290</v>
          </cell>
          <cell r="G31">
            <v>19795</v>
          </cell>
          <cell r="H31">
            <v>19492</v>
          </cell>
          <cell r="I31">
            <v>19245</v>
          </cell>
          <cell r="J31">
            <v>18887</v>
          </cell>
          <cell r="K31">
            <v>16230</v>
          </cell>
          <cell r="L31">
            <v>16251.827439999999</v>
          </cell>
          <cell r="M31">
            <v>16648.651059999997</v>
          </cell>
          <cell r="N31">
            <v>16742.515719999999</v>
          </cell>
          <cell r="O31">
            <v>15338.388053999999</v>
          </cell>
          <cell r="P31">
            <v>14162.924778999999</v>
          </cell>
          <cell r="Q31">
            <v>13735.147107999999</v>
          </cell>
          <cell r="R31">
            <v>12742.411778920001</v>
          </cell>
          <cell r="S31">
            <v>13188.504861130001</v>
          </cell>
          <cell r="T31">
            <v>12618.95888079</v>
          </cell>
          <cell r="U31">
            <v>12585.493226480001</v>
          </cell>
          <cell r="V31">
            <v>10742.896995340001</v>
          </cell>
          <cell r="W31">
            <v>10337.416108879999</v>
          </cell>
          <cell r="X31">
            <v>9010.5670504499994</v>
          </cell>
          <cell r="Y31">
            <v>7048.0064407999998</v>
          </cell>
          <cell r="Z31">
            <v>6073.1071036899993</v>
          </cell>
          <cell r="AA31">
            <v>5536.6581089600004</v>
          </cell>
          <cell r="AB31">
            <v>4281.0330215499998</v>
          </cell>
          <cell r="AC31">
            <v>4106.5230978099999</v>
          </cell>
          <cell r="AD31">
            <v>3892.1318545899999</v>
          </cell>
          <cell r="AE31">
            <v>2857.1044854800002</v>
          </cell>
          <cell r="AF31">
            <v>2047.4815039989999</v>
          </cell>
          <cell r="AG31">
            <v>1802.3418293960001</v>
          </cell>
          <cell r="AH31">
            <v>1710.322909322</v>
          </cell>
          <cell r="AI31">
            <v>1389.9902955049999</v>
          </cell>
          <cell r="AJ31">
            <v>1111.6734376070001</v>
          </cell>
          <cell r="AK31">
            <v>1265.9652932460001</v>
          </cell>
          <cell r="AL31">
            <v>1167.7853971720001</v>
          </cell>
          <cell r="AM31">
            <v>1013.684574998</v>
          </cell>
        </row>
        <row r="32">
          <cell r="A32" t="str">
            <v>Industrial and other processes</v>
          </cell>
          <cell r="B32">
            <v>7101</v>
          </cell>
          <cell r="C32">
            <v>4729</v>
          </cell>
          <cell r="D32">
            <v>3807</v>
          </cell>
          <cell r="E32">
            <v>2467</v>
          </cell>
          <cell r="F32">
            <v>1901</v>
          </cell>
          <cell r="G32">
            <v>1720</v>
          </cell>
          <cell r="H32">
            <v>1759</v>
          </cell>
          <cell r="I32">
            <v>1724</v>
          </cell>
          <cell r="J32">
            <v>1676</v>
          </cell>
          <cell r="K32">
            <v>1638</v>
          </cell>
          <cell r="L32">
            <v>1403.4463499999999</v>
          </cell>
          <cell r="M32">
            <v>1459.2061000000001</v>
          </cell>
          <cell r="N32">
            <v>1463.6952500000002</v>
          </cell>
          <cell r="O32">
            <v>1363.8552690000001</v>
          </cell>
          <cell r="P32">
            <v>1417.979834</v>
          </cell>
          <cell r="Q32">
            <v>1464.424387</v>
          </cell>
          <cell r="R32">
            <v>1116.5034059571001</v>
          </cell>
          <cell r="S32">
            <v>1124.1632221370999</v>
          </cell>
          <cell r="T32">
            <v>1051.8272519715999</v>
          </cell>
          <cell r="U32">
            <v>1063.2491861630999</v>
          </cell>
          <cell r="V32">
            <v>859.22753813090003</v>
          </cell>
          <cell r="W32">
            <v>839.8302307852</v>
          </cell>
          <cell r="X32">
            <v>840.76340830710001</v>
          </cell>
          <cell r="Y32">
            <v>659.34010219679999</v>
          </cell>
          <cell r="Z32">
            <v>608.91715956109999</v>
          </cell>
          <cell r="AA32">
            <v>615.49325071969997</v>
          </cell>
          <cell r="AB32">
            <v>613.70570304419994</v>
          </cell>
          <cell r="AC32">
            <v>548.24231727400002</v>
          </cell>
          <cell r="AD32">
            <v>509.00643199130002</v>
          </cell>
          <cell r="AE32">
            <v>475.01807355159997</v>
          </cell>
          <cell r="AF32">
            <v>463.33204773749992</v>
          </cell>
          <cell r="AG32">
            <v>454.05610159950004</v>
          </cell>
          <cell r="AH32">
            <v>445.41220519820007</v>
          </cell>
          <cell r="AI32">
            <v>413.45954162849995</v>
          </cell>
          <cell r="AJ32">
            <v>483.99561878560002</v>
          </cell>
          <cell r="AK32">
            <v>493.94670428589995</v>
          </cell>
          <cell r="AL32">
            <v>481.61561535100003</v>
          </cell>
          <cell r="AM32">
            <v>481.54999730100008</v>
          </cell>
        </row>
        <row r="33">
          <cell r="A33" t="str">
            <v>Transportation</v>
          </cell>
          <cell r="B33">
            <v>551</v>
          </cell>
          <cell r="C33">
            <v>635</v>
          </cell>
          <cell r="D33">
            <v>717</v>
          </cell>
          <cell r="E33">
            <v>809</v>
          </cell>
          <cell r="F33">
            <v>874</v>
          </cell>
          <cell r="G33">
            <v>848</v>
          </cell>
          <cell r="H33">
            <v>821</v>
          </cell>
          <cell r="I33">
            <v>794</v>
          </cell>
          <cell r="J33">
            <v>768</v>
          </cell>
          <cell r="K33">
            <v>741</v>
          </cell>
          <cell r="L33">
            <v>714.78608999999994</v>
          </cell>
          <cell r="M33">
            <v>725.39738999999997</v>
          </cell>
          <cell r="N33">
            <v>732.06387999999993</v>
          </cell>
          <cell r="O33">
            <v>775.80620900000008</v>
          </cell>
          <cell r="P33">
            <v>696.55436499999996</v>
          </cell>
          <cell r="Q33">
            <v>687.83118000000002</v>
          </cell>
          <cell r="R33">
            <v>903.60782813999992</v>
          </cell>
          <cell r="S33">
            <v>945.98059172000001</v>
          </cell>
          <cell r="T33">
            <v>856.55141643000002</v>
          </cell>
          <cell r="U33">
            <v>798.38054884000007</v>
          </cell>
          <cell r="V33">
            <v>725.02244613999994</v>
          </cell>
          <cell r="W33">
            <v>289.41541427200002</v>
          </cell>
          <cell r="X33">
            <v>219.936418936</v>
          </cell>
          <cell r="Y33">
            <v>198.31847815200001</v>
          </cell>
          <cell r="Z33">
            <v>165.08383004000001</v>
          </cell>
          <cell r="AA33">
            <v>146.213452424</v>
          </cell>
          <cell r="AB33">
            <v>110.503019878</v>
          </cell>
          <cell r="AC33">
            <v>110.551877319</v>
          </cell>
          <cell r="AD33">
            <v>112.158833719</v>
          </cell>
          <cell r="AE33">
            <v>52.942704182</v>
          </cell>
          <cell r="AF33">
            <v>49.866675858000001</v>
          </cell>
          <cell r="AG33">
            <v>50.716748890000005</v>
          </cell>
          <cell r="AH33">
            <v>49.913686342000005</v>
          </cell>
          <cell r="AI33">
            <v>44.210571195</v>
          </cell>
          <cell r="AJ33">
            <v>25.311190552399999</v>
          </cell>
          <cell r="AK33">
            <v>26.651311631700001</v>
          </cell>
          <cell r="AL33">
            <v>27.845646642999998</v>
          </cell>
          <cell r="AM33">
            <v>29.149344311</v>
          </cell>
        </row>
        <row r="34">
          <cell r="A34" t="str">
            <v>Miscellaneous</v>
          </cell>
          <cell r="B34">
            <v>110</v>
          </cell>
          <cell r="C34">
            <v>20</v>
          </cell>
          <cell r="D34">
            <v>11</v>
          </cell>
          <cell r="E34">
            <v>11</v>
          </cell>
          <cell r="F34">
            <v>12</v>
          </cell>
          <cell r="G34">
            <v>11.85075</v>
          </cell>
          <cell r="H34">
            <v>10</v>
          </cell>
          <cell r="I34">
            <v>10</v>
          </cell>
          <cell r="J34">
            <v>15</v>
          </cell>
          <cell r="K34">
            <v>10</v>
          </cell>
          <cell r="L34">
            <v>15.20858</v>
          </cell>
          <cell r="M34">
            <v>6.6106699999999998</v>
          </cell>
          <cell r="N34">
            <v>6.1332200000000006</v>
          </cell>
          <cell r="O34">
            <v>67.435986999999997</v>
          </cell>
          <cell r="P34">
            <v>69.539186999999998</v>
          </cell>
          <cell r="Q34">
            <v>44.252963000000001</v>
          </cell>
          <cell r="R34">
            <v>82.960585494</v>
          </cell>
          <cell r="S34">
            <v>114.28334681</v>
          </cell>
          <cell r="T34">
            <v>103.53017317</v>
          </cell>
          <cell r="U34">
            <v>115.44240560999999</v>
          </cell>
          <cell r="V34">
            <v>113.52077539</v>
          </cell>
          <cell r="W34">
            <v>130.80609303</v>
          </cell>
          <cell r="X34">
            <v>106.48125315</v>
          </cell>
          <cell r="Y34">
            <v>98.608015656000006</v>
          </cell>
          <cell r="Z34">
            <v>91.141642593</v>
          </cell>
          <cell r="AA34">
            <v>129.89852758000001</v>
          </cell>
          <cell r="AB34">
            <v>111.72368819</v>
          </cell>
          <cell r="AC34">
            <v>85.104249818</v>
          </cell>
          <cell r="AD34">
            <v>85.023124523999996</v>
          </cell>
          <cell r="AE34">
            <v>117.36755995</v>
          </cell>
          <cell r="AF34">
            <v>135.00524267</v>
          </cell>
          <cell r="AG34">
            <v>201.23546454999999</v>
          </cell>
          <cell r="AH34">
            <v>205.31771391999999</v>
          </cell>
          <cell r="AI34">
            <v>117.68795695999999</v>
          </cell>
          <cell r="AJ34">
            <v>223.57992616999999</v>
          </cell>
          <cell r="AK34">
            <v>281.08390495999998</v>
          </cell>
          <cell r="AL34">
            <v>176.12663502999999</v>
          </cell>
          <cell r="AM34">
            <v>176.12663502999999</v>
          </cell>
        </row>
        <row r="35">
          <cell r="A35" t="str">
            <v>Total</v>
          </cell>
          <cell r="B35">
            <v>31218</v>
          </cell>
          <cell r="C35">
            <v>28044</v>
          </cell>
          <cell r="D35">
            <v>25926</v>
          </cell>
          <cell r="E35">
            <v>23307</v>
          </cell>
          <cell r="F35">
            <v>23077</v>
          </cell>
          <cell r="G35">
            <v>22374.850750000001</v>
          </cell>
          <cell r="H35">
            <v>22082</v>
          </cell>
          <cell r="I35">
            <v>21773</v>
          </cell>
          <cell r="J35">
            <v>21346</v>
          </cell>
          <cell r="K35">
            <v>18619</v>
          </cell>
          <cell r="L35">
            <v>18385.268459999999</v>
          </cell>
          <cell r="M35">
            <v>18839.865219999992</v>
          </cell>
          <cell r="N35">
            <v>18944.408070000001</v>
          </cell>
          <cell r="O35">
            <v>17545.485518999998</v>
          </cell>
          <cell r="P35">
            <v>16346.998164999999</v>
          </cell>
          <cell r="Q35">
            <v>15931.655638</v>
          </cell>
          <cell r="R35">
            <v>14845.483598511102</v>
          </cell>
          <cell r="S35">
            <v>15372.9320217971</v>
          </cell>
          <cell r="T35">
            <v>14630.8677223616</v>
          </cell>
          <cell r="U35">
            <v>14562.565367093101</v>
          </cell>
          <cell r="V35">
            <v>12440.667755000901</v>
          </cell>
          <cell r="W35">
            <v>11597.467846967198</v>
          </cell>
          <cell r="X35">
            <v>10177.7481308431</v>
          </cell>
          <cell r="Y35">
            <v>8004.2730368048005</v>
          </cell>
          <cell r="Z35">
            <v>6938.2497358840992</v>
          </cell>
          <cell r="AA35">
            <v>6428.2633396837</v>
          </cell>
          <cell r="AB35">
            <v>5116.9654326621994</v>
          </cell>
          <cell r="AC35">
            <v>4850.421542221</v>
          </cell>
          <cell r="AD35">
            <v>4598.3202448243001</v>
          </cell>
          <cell r="AE35">
            <v>3502.4328231636005</v>
          </cell>
          <cell r="AF35">
            <v>2695.6854702644996</v>
          </cell>
          <cell r="AG35">
            <v>2508.3501444355002</v>
          </cell>
          <cell r="AH35">
            <v>2410.9665147822002</v>
          </cell>
          <cell r="AI35">
            <v>1965.3483652885</v>
          </cell>
          <cell r="AJ35">
            <v>1844.560173115</v>
          </cell>
          <cell r="AK35">
            <v>2067.6472141236</v>
          </cell>
          <cell r="AL35">
            <v>1853.3732941960002</v>
          </cell>
          <cell r="AM35">
            <v>1700.5105516400001</v>
          </cell>
        </row>
      </sheetData>
      <sheetData sheetId="7">
        <row r="6">
          <cell r="A6" t="str">
            <v>Source Category</v>
          </cell>
          <cell r="B6">
            <v>1970</v>
          </cell>
          <cell r="C6">
            <v>1975</v>
          </cell>
          <cell r="D6">
            <v>1980</v>
          </cell>
          <cell r="E6">
            <v>1985</v>
          </cell>
          <cell r="F6">
            <v>1990</v>
          </cell>
          <cell r="G6">
            <v>1991</v>
          </cell>
          <cell r="H6">
            <v>1992</v>
          </cell>
          <cell r="I6">
            <v>1993</v>
          </cell>
          <cell r="J6">
            <v>1994</v>
          </cell>
          <cell r="K6">
            <v>1995</v>
          </cell>
          <cell r="L6">
            <v>1996</v>
          </cell>
          <cell r="M6">
            <v>1997</v>
          </cell>
          <cell r="N6">
            <v>1998</v>
          </cell>
          <cell r="O6">
            <v>1999</v>
          </cell>
          <cell r="P6">
            <v>2000</v>
          </cell>
          <cell r="Q6">
            <v>2001</v>
          </cell>
          <cell r="R6">
            <v>2002</v>
          </cell>
          <cell r="S6">
            <v>2003</v>
          </cell>
          <cell r="T6">
            <v>2004</v>
          </cell>
          <cell r="U6">
            <v>2005</v>
          </cell>
          <cell r="V6">
            <v>2006</v>
          </cell>
          <cell r="W6">
            <v>2007</v>
          </cell>
          <cell r="X6">
            <v>2008</v>
          </cell>
          <cell r="Y6">
            <v>2009</v>
          </cell>
          <cell r="Z6">
            <v>2010</v>
          </cell>
          <cell r="AA6">
            <v>2011</v>
          </cell>
          <cell r="AB6">
            <v>2012</v>
          </cell>
          <cell r="AC6">
            <v>2013</v>
          </cell>
          <cell r="AD6">
            <v>2014</v>
          </cell>
          <cell r="AE6">
            <v>2015</v>
          </cell>
          <cell r="AF6">
            <v>2016</v>
          </cell>
          <cell r="AG6">
            <v>2017</v>
          </cell>
          <cell r="AH6">
            <v>2018</v>
          </cell>
          <cell r="AI6">
            <v>2019</v>
          </cell>
          <cell r="AJ6">
            <v>2020</v>
          </cell>
          <cell r="AK6">
            <v>2021</v>
          </cell>
          <cell r="AL6">
            <v>2022</v>
          </cell>
          <cell r="AM6">
            <v>2023</v>
          </cell>
        </row>
        <row r="7">
          <cell r="A7" t="str">
            <v>FUEL COMB. ELEC. UTIL.</v>
          </cell>
          <cell r="B7">
            <v>30</v>
          </cell>
          <cell r="C7">
            <v>40</v>
          </cell>
          <cell r="D7">
            <v>45</v>
          </cell>
          <cell r="E7">
            <v>32</v>
          </cell>
          <cell r="F7">
            <v>47</v>
          </cell>
          <cell r="G7">
            <v>44</v>
          </cell>
          <cell r="H7">
            <v>44</v>
          </cell>
          <cell r="I7">
            <v>45</v>
          </cell>
          <cell r="J7">
            <v>45</v>
          </cell>
          <cell r="K7">
            <v>44</v>
          </cell>
          <cell r="L7">
            <v>49.74</v>
          </cell>
          <cell r="M7">
            <v>52.225999999999999</v>
          </cell>
          <cell r="N7">
            <v>56.347000000000001</v>
          </cell>
          <cell r="O7">
            <v>54.057000000000002</v>
          </cell>
          <cell r="P7">
            <v>61.850999999999999</v>
          </cell>
          <cell r="Q7">
            <v>60.517000000000003</v>
          </cell>
          <cell r="R7">
            <v>49.463375767999999</v>
          </cell>
          <cell r="S7">
            <v>49.403489065000002</v>
          </cell>
          <cell r="T7">
            <v>48.082957243999999</v>
          </cell>
          <cell r="U7">
            <v>48.082957243999999</v>
          </cell>
          <cell r="V7">
            <v>45.147299281000002</v>
          </cell>
          <cell r="W7">
            <v>44.353920686999999</v>
          </cell>
          <cell r="X7">
            <v>44.353920686999999</v>
          </cell>
          <cell r="Y7">
            <v>39.121200236</v>
          </cell>
          <cell r="Z7">
            <v>40.537182905000002</v>
          </cell>
          <cell r="AA7">
            <v>40.488766867000002</v>
          </cell>
          <cell r="AB7">
            <v>39.990857417999997</v>
          </cell>
          <cell r="AC7">
            <v>39.691013730999998</v>
          </cell>
          <cell r="AD7">
            <v>38.040288549000003</v>
          </cell>
          <cell r="AE7">
            <v>35.737511349999998</v>
          </cell>
          <cell r="AF7">
            <v>34.632096451000002</v>
          </cell>
          <cell r="AG7">
            <v>31.727088404</v>
          </cell>
          <cell r="AH7">
            <v>32.873280799</v>
          </cell>
          <cell r="AI7">
            <v>31.545595341999999</v>
          </cell>
          <cell r="AJ7">
            <v>28.647484163000001</v>
          </cell>
          <cell r="AK7">
            <v>30.094497101000002</v>
          </cell>
          <cell r="AL7">
            <v>29.219022923000001</v>
          </cell>
          <cell r="AM7">
            <v>29.219022923000001</v>
          </cell>
        </row>
        <row r="8">
          <cell r="A8" t="str">
            <v>FUEL COMB. INDUSTRIAL</v>
          </cell>
          <cell r="B8">
            <v>150</v>
          </cell>
          <cell r="C8">
            <v>150</v>
          </cell>
          <cell r="D8">
            <v>157</v>
          </cell>
          <cell r="E8">
            <v>134</v>
          </cell>
          <cell r="F8">
            <v>182</v>
          </cell>
          <cell r="G8">
            <v>196</v>
          </cell>
          <cell r="H8">
            <v>187</v>
          </cell>
          <cell r="I8">
            <v>186</v>
          </cell>
          <cell r="J8">
            <v>196</v>
          </cell>
          <cell r="K8">
            <v>206</v>
          </cell>
          <cell r="L8">
            <v>179.14500000000001</v>
          </cell>
          <cell r="M8">
            <v>175.39599999999999</v>
          </cell>
          <cell r="N8">
            <v>173.78899999999999</v>
          </cell>
          <cell r="O8">
            <v>171.715</v>
          </cell>
          <cell r="P8">
            <v>173.036</v>
          </cell>
          <cell r="Q8">
            <v>175.53899999999999</v>
          </cell>
          <cell r="R8">
            <v>148.85021166000001</v>
          </cell>
          <cell r="S8">
            <v>148.70996823999999</v>
          </cell>
          <cell r="T8">
            <v>129.53876471000001</v>
          </cell>
          <cell r="U8">
            <v>129.47597680999999</v>
          </cell>
          <cell r="V8">
            <v>113.94580417</v>
          </cell>
          <cell r="W8">
            <v>114.5092689</v>
          </cell>
          <cell r="X8">
            <v>114.31502731</v>
          </cell>
          <cell r="Y8">
            <v>117.14675962</v>
          </cell>
          <cell r="Z8">
            <v>107.16420223</v>
          </cell>
          <cell r="AA8">
            <v>110.05175787</v>
          </cell>
          <cell r="AB8">
            <v>110.39659462</v>
          </cell>
          <cell r="AC8">
            <v>107.48876454000001</v>
          </cell>
          <cell r="AD8">
            <v>108.01443102</v>
          </cell>
          <cell r="AE8">
            <v>109.14023149000001</v>
          </cell>
          <cell r="AF8">
            <v>120.53299994</v>
          </cell>
          <cell r="AG8">
            <v>110.80539235000001</v>
          </cell>
          <cell r="AH8">
            <v>114.97752842</v>
          </cell>
          <cell r="AI8">
            <v>117.40909881</v>
          </cell>
          <cell r="AJ8">
            <v>112.51035324999999</v>
          </cell>
          <cell r="AK8">
            <v>111.67666884</v>
          </cell>
          <cell r="AL8">
            <v>112.81955519</v>
          </cell>
          <cell r="AM8">
            <v>112.81955519</v>
          </cell>
        </row>
        <row r="9">
          <cell r="A9" t="str">
            <v>FUEL COMB. OTHER</v>
          </cell>
          <cell r="B9">
            <v>541</v>
          </cell>
          <cell r="C9">
            <v>470</v>
          </cell>
          <cell r="D9">
            <v>848</v>
          </cell>
          <cell r="E9">
            <v>1403</v>
          </cell>
          <cell r="F9">
            <v>776</v>
          </cell>
          <cell r="G9">
            <v>835</v>
          </cell>
          <cell r="H9">
            <v>884</v>
          </cell>
          <cell r="I9">
            <v>762</v>
          </cell>
          <cell r="J9">
            <v>748</v>
          </cell>
          <cell r="K9">
            <v>823</v>
          </cell>
          <cell r="L9">
            <v>893.31700000000001</v>
          </cell>
          <cell r="M9">
            <v>892.73699999999997</v>
          </cell>
          <cell r="N9">
            <v>889.47400000000005</v>
          </cell>
          <cell r="O9">
            <v>919</v>
          </cell>
          <cell r="P9">
            <v>949.00400000000002</v>
          </cell>
          <cell r="Q9">
            <v>949.85900000000004</v>
          </cell>
          <cell r="R9">
            <v>340.52683139999999</v>
          </cell>
          <cell r="S9">
            <v>356.05859591000001</v>
          </cell>
          <cell r="T9">
            <v>362.66415991000002</v>
          </cell>
          <cell r="U9">
            <v>378.33566925000002</v>
          </cell>
          <cell r="V9">
            <v>326.85621522999998</v>
          </cell>
          <cell r="W9">
            <v>357.89129797999999</v>
          </cell>
          <cell r="X9">
            <v>396.76610751999999</v>
          </cell>
          <cell r="Y9">
            <v>422.49225251000001</v>
          </cell>
          <cell r="Z9">
            <v>450.59477738999999</v>
          </cell>
          <cell r="AA9">
            <v>438.09294976000001</v>
          </cell>
          <cell r="AB9">
            <v>371.81219249999998</v>
          </cell>
          <cell r="AC9">
            <v>474.88870035000002</v>
          </cell>
          <cell r="AD9">
            <v>480.33966693000002</v>
          </cell>
          <cell r="AE9">
            <v>426.49705125999998</v>
          </cell>
          <cell r="AF9">
            <v>373.08894006000003</v>
          </cell>
          <cell r="AG9">
            <v>361.8491755</v>
          </cell>
          <cell r="AH9">
            <v>435.18835437000001</v>
          </cell>
          <cell r="AI9">
            <v>452.20693227999999</v>
          </cell>
          <cell r="AJ9">
            <v>488.84536162000001</v>
          </cell>
          <cell r="AK9">
            <v>486.78789685999999</v>
          </cell>
          <cell r="AL9">
            <v>486.80010715999998</v>
          </cell>
          <cell r="AM9">
            <v>486.80010715999998</v>
          </cell>
        </row>
        <row r="10">
          <cell r="A10" t="str">
            <v>CHEMICAL &amp; ALLIED PRODUCT MFG</v>
          </cell>
          <cell r="B10">
            <v>1341</v>
          </cell>
          <cell r="C10">
            <v>1351</v>
          </cell>
          <cell r="D10">
            <v>1595</v>
          </cell>
          <cell r="E10">
            <v>881</v>
          </cell>
          <cell r="F10">
            <v>634</v>
          </cell>
          <cell r="G10">
            <v>710</v>
          </cell>
          <cell r="H10">
            <v>715</v>
          </cell>
          <cell r="I10">
            <v>701</v>
          </cell>
          <cell r="J10">
            <v>691</v>
          </cell>
          <cell r="K10">
            <v>660</v>
          </cell>
          <cell r="L10">
            <v>388.25900000000001</v>
          </cell>
          <cell r="M10">
            <v>388.024</v>
          </cell>
          <cell r="N10">
            <v>394.33199999999999</v>
          </cell>
          <cell r="O10">
            <v>251.119</v>
          </cell>
          <cell r="P10">
            <v>253.53700000000001</v>
          </cell>
          <cell r="Q10">
            <v>261.86799999999999</v>
          </cell>
          <cell r="R10">
            <v>250.02631410999999</v>
          </cell>
          <cell r="S10">
            <v>250.02631410999999</v>
          </cell>
          <cell r="T10">
            <v>235.90025542999999</v>
          </cell>
          <cell r="U10">
            <v>235.90025542999999</v>
          </cell>
          <cell r="V10">
            <v>88.469045761000004</v>
          </cell>
          <cell r="W10">
            <v>91.393505578000003</v>
          </cell>
          <cell r="X10">
            <v>91.393505578000003</v>
          </cell>
          <cell r="Y10">
            <v>84.109887791999995</v>
          </cell>
          <cell r="Z10">
            <v>82.956125846999996</v>
          </cell>
          <cell r="AA10">
            <v>82.978884847000003</v>
          </cell>
          <cell r="AB10">
            <v>82.956125846999996</v>
          </cell>
          <cell r="AC10">
            <v>81.597348007999997</v>
          </cell>
          <cell r="AD10">
            <v>76.874533966000001</v>
          </cell>
          <cell r="AE10">
            <v>76.875562505999994</v>
          </cell>
          <cell r="AF10">
            <v>81.927249939000006</v>
          </cell>
          <cell r="AG10">
            <v>75.240760573000003</v>
          </cell>
          <cell r="AH10">
            <v>77.095705602999999</v>
          </cell>
          <cell r="AI10">
            <v>74.452916720999994</v>
          </cell>
          <cell r="AJ10">
            <v>70.263188928999995</v>
          </cell>
          <cell r="AK10">
            <v>70.920639770999998</v>
          </cell>
          <cell r="AL10">
            <v>69.761685360000001</v>
          </cell>
          <cell r="AM10">
            <v>69.761685360000001</v>
          </cell>
        </row>
        <row r="11">
          <cell r="A11" t="str">
            <v>METALS PROCESSING</v>
          </cell>
          <cell r="B11">
            <v>394</v>
          </cell>
          <cell r="C11">
            <v>336</v>
          </cell>
          <cell r="D11">
            <v>273</v>
          </cell>
          <cell r="E11">
            <v>76</v>
          </cell>
          <cell r="F11">
            <v>122</v>
          </cell>
          <cell r="G11">
            <v>123</v>
          </cell>
          <cell r="H11">
            <v>124</v>
          </cell>
          <cell r="I11">
            <v>124</v>
          </cell>
          <cell r="J11">
            <v>126</v>
          </cell>
          <cell r="K11">
            <v>125</v>
          </cell>
          <cell r="L11">
            <v>73.394999999999996</v>
          </cell>
          <cell r="M11">
            <v>77.908000000000001</v>
          </cell>
          <cell r="N11">
            <v>77.581000000000003</v>
          </cell>
          <cell r="O11">
            <v>65.686999999999998</v>
          </cell>
          <cell r="P11">
            <v>67.388000000000005</v>
          </cell>
          <cell r="Q11">
            <v>71.278000000000006</v>
          </cell>
          <cell r="R11">
            <v>44.983220023999998</v>
          </cell>
          <cell r="S11">
            <v>44.983220023999998</v>
          </cell>
          <cell r="T11">
            <v>48.629629733000002</v>
          </cell>
          <cell r="U11">
            <v>48.629629733000002</v>
          </cell>
          <cell r="V11">
            <v>37.535586160000001</v>
          </cell>
          <cell r="W11">
            <v>37.535586160000001</v>
          </cell>
          <cell r="X11">
            <v>37.535586160000001</v>
          </cell>
          <cell r="Y11">
            <v>28.659614455</v>
          </cell>
          <cell r="Z11">
            <v>34.147688238000001</v>
          </cell>
          <cell r="AA11">
            <v>34.147688238000001</v>
          </cell>
          <cell r="AB11">
            <v>34.147688238000001</v>
          </cell>
          <cell r="AC11">
            <v>28.249901771000001</v>
          </cell>
          <cell r="AD11">
            <v>28.716806732999999</v>
          </cell>
          <cell r="AE11">
            <v>26.285270454999999</v>
          </cell>
          <cell r="AF11">
            <v>22.590422782000001</v>
          </cell>
          <cell r="AG11">
            <v>22.098625691999999</v>
          </cell>
          <cell r="AH11">
            <v>23.638174054</v>
          </cell>
          <cell r="AI11">
            <v>23.416840004000001</v>
          </cell>
          <cell r="AJ11">
            <v>19.280096313000001</v>
          </cell>
          <cell r="AK11">
            <v>20.845477367000001</v>
          </cell>
          <cell r="AL11">
            <v>21.379695891000001</v>
          </cell>
          <cell r="AM11">
            <v>21.379695891000001</v>
          </cell>
        </row>
        <row r="12">
          <cell r="A12" t="str">
            <v>PETROLEUM &amp; RELATED INDUSTRIES</v>
          </cell>
          <cell r="B12">
            <v>1194</v>
          </cell>
          <cell r="C12">
            <v>1342</v>
          </cell>
          <cell r="D12">
            <v>1440</v>
          </cell>
          <cell r="E12">
            <v>703</v>
          </cell>
          <cell r="F12">
            <v>611</v>
          </cell>
          <cell r="G12">
            <v>640</v>
          </cell>
          <cell r="H12">
            <v>632</v>
          </cell>
          <cell r="I12">
            <v>649</v>
          </cell>
          <cell r="J12">
            <v>647</v>
          </cell>
          <cell r="K12">
            <v>642</v>
          </cell>
          <cell r="L12">
            <v>476.94900000000001</v>
          </cell>
          <cell r="M12">
            <v>487.28100000000001</v>
          </cell>
          <cell r="N12">
            <v>484.55500000000001</v>
          </cell>
          <cell r="O12">
            <v>456.76400000000001</v>
          </cell>
          <cell r="P12">
            <v>428.47</v>
          </cell>
          <cell r="Q12">
            <v>440.839</v>
          </cell>
          <cell r="R12">
            <v>2116.2065966999999</v>
          </cell>
          <cell r="S12">
            <v>2158.2301213000001</v>
          </cell>
          <cell r="T12">
            <v>2214.3123065</v>
          </cell>
          <cell r="U12">
            <v>2286.3866357000002</v>
          </cell>
          <cell r="V12">
            <v>2385.1828415999998</v>
          </cell>
          <cell r="W12">
            <v>2436.5813753000002</v>
          </cell>
          <cell r="X12">
            <v>2564.4628075999999</v>
          </cell>
          <cell r="Y12">
            <v>2349.9213565999999</v>
          </cell>
          <cell r="Z12">
            <v>2367.6967500999999</v>
          </cell>
          <cell r="AA12">
            <v>2623.6227604000001</v>
          </cell>
          <cell r="AB12">
            <v>3055.6962874000001</v>
          </cell>
          <cell r="AC12">
            <v>2723.9572460999998</v>
          </cell>
          <cell r="AD12">
            <v>3080.7584691000002</v>
          </cell>
          <cell r="AE12">
            <v>3109.3586411000001</v>
          </cell>
          <cell r="AF12">
            <v>2669.4057968000002</v>
          </cell>
          <cell r="AG12">
            <v>2579.1983042000002</v>
          </cell>
          <cell r="AH12">
            <v>2699.4920696999998</v>
          </cell>
          <cell r="AI12">
            <v>2671.7297821000002</v>
          </cell>
          <cell r="AJ12">
            <v>2710.2503861</v>
          </cell>
          <cell r="AK12">
            <v>3018.1698290999998</v>
          </cell>
          <cell r="AL12">
            <v>3017.6030818999998</v>
          </cell>
          <cell r="AM12">
            <v>3017.6030818999998</v>
          </cell>
        </row>
        <row r="13">
          <cell r="A13" t="str">
            <v>OTHER INDUSTRIAL PROCESSES</v>
          </cell>
          <cell r="B13">
            <v>270</v>
          </cell>
          <cell r="C13">
            <v>235</v>
          </cell>
          <cell r="D13">
            <v>237</v>
          </cell>
          <cell r="E13">
            <v>390</v>
          </cell>
          <cell r="F13">
            <v>401</v>
          </cell>
          <cell r="G13">
            <v>391</v>
          </cell>
          <cell r="H13">
            <v>414</v>
          </cell>
          <cell r="I13">
            <v>442</v>
          </cell>
          <cell r="J13">
            <v>438</v>
          </cell>
          <cell r="K13">
            <v>450</v>
          </cell>
          <cell r="L13">
            <v>434.733</v>
          </cell>
          <cell r="M13">
            <v>437.59800000000001</v>
          </cell>
          <cell r="N13">
            <v>443.11099999999999</v>
          </cell>
          <cell r="O13">
            <v>438.488</v>
          </cell>
          <cell r="P13">
            <v>454.01</v>
          </cell>
          <cell r="Q13">
            <v>420.28800000000001</v>
          </cell>
          <cell r="R13">
            <v>447.22382334999998</v>
          </cell>
          <cell r="S13">
            <v>447.22382334999998</v>
          </cell>
          <cell r="T13">
            <v>446.02155132000001</v>
          </cell>
          <cell r="U13">
            <v>446.02155132000001</v>
          </cell>
          <cell r="V13">
            <v>370.56105236000002</v>
          </cell>
          <cell r="W13">
            <v>370.69380539999997</v>
          </cell>
          <cell r="X13">
            <v>370.69380539999997</v>
          </cell>
          <cell r="Y13">
            <v>334.97229362000002</v>
          </cell>
          <cell r="Z13">
            <v>332.64777022999999</v>
          </cell>
          <cell r="AA13">
            <v>333.12496707000003</v>
          </cell>
          <cell r="AB13">
            <v>332.95258961000002</v>
          </cell>
          <cell r="AC13">
            <v>341.69955091999998</v>
          </cell>
          <cell r="AD13">
            <v>346.49852935000001</v>
          </cell>
          <cell r="AE13">
            <v>349.28747880999998</v>
          </cell>
          <cell r="AF13">
            <v>344.06949135000002</v>
          </cell>
          <cell r="AG13">
            <v>345.84729539</v>
          </cell>
          <cell r="AH13">
            <v>362.99005407999999</v>
          </cell>
          <cell r="AI13">
            <v>371.25551066000003</v>
          </cell>
          <cell r="AJ13">
            <v>371.40091362999999</v>
          </cell>
          <cell r="AK13">
            <v>379.85068472</v>
          </cell>
          <cell r="AL13">
            <v>375.60088865</v>
          </cell>
          <cell r="AM13">
            <v>375.60088865</v>
          </cell>
        </row>
        <row r="14">
          <cell r="A14" t="str">
            <v>SOLVENT UTILIZATION</v>
          </cell>
          <cell r="B14">
            <v>7174</v>
          </cell>
          <cell r="C14">
            <v>5651</v>
          </cell>
          <cell r="D14">
            <v>6584</v>
          </cell>
          <cell r="E14">
            <v>5699</v>
          </cell>
          <cell r="F14">
            <v>5750</v>
          </cell>
          <cell r="G14">
            <v>5782</v>
          </cell>
          <cell r="H14">
            <v>5901</v>
          </cell>
          <cell r="I14">
            <v>6016</v>
          </cell>
          <cell r="J14">
            <v>6162</v>
          </cell>
          <cell r="K14">
            <v>6183</v>
          </cell>
          <cell r="L14">
            <v>5476.63</v>
          </cell>
          <cell r="M14">
            <v>5620.7929999999997</v>
          </cell>
          <cell r="N14">
            <v>5149.3100000000004</v>
          </cell>
          <cell r="O14">
            <v>5035.5069999999996</v>
          </cell>
          <cell r="P14">
            <v>4831.4120000000003</v>
          </cell>
          <cell r="Q14">
            <v>5012.22</v>
          </cell>
          <cell r="R14">
            <v>2729.0028167</v>
          </cell>
          <cell r="S14">
            <v>2693.6577232999998</v>
          </cell>
          <cell r="T14">
            <v>2945.5890241000002</v>
          </cell>
          <cell r="U14">
            <v>2969.1156679999999</v>
          </cell>
          <cell r="V14">
            <v>2981.9127091999999</v>
          </cell>
          <cell r="W14">
            <v>2956.3005702999999</v>
          </cell>
          <cell r="X14">
            <v>2771.1717269999999</v>
          </cell>
          <cell r="Y14">
            <v>2424.5603348</v>
          </cell>
          <cell r="Z14">
            <v>2472.9333428</v>
          </cell>
          <cell r="AA14">
            <v>2502.6521376000001</v>
          </cell>
          <cell r="AB14">
            <v>2652.9667450000002</v>
          </cell>
          <cell r="AC14">
            <v>2596.5950213000001</v>
          </cell>
          <cell r="AD14">
            <v>2534.9735946999999</v>
          </cell>
          <cell r="AE14">
            <v>2545.3041300999998</v>
          </cell>
          <cell r="AF14">
            <v>2822.4121828000002</v>
          </cell>
          <cell r="AG14">
            <v>2741.3726284999998</v>
          </cell>
          <cell r="AH14">
            <v>2708.0669699999999</v>
          </cell>
          <cell r="AI14">
            <v>2567.4110590999999</v>
          </cell>
          <cell r="AJ14">
            <v>2761.1086857999999</v>
          </cell>
          <cell r="AK14">
            <v>2906.587258</v>
          </cell>
          <cell r="AL14">
            <v>2908.2484863</v>
          </cell>
          <cell r="AM14">
            <v>2908.2484863</v>
          </cell>
        </row>
        <row r="15">
          <cell r="A15" t="str">
            <v>STORAGE &amp; TRANSPORT</v>
          </cell>
          <cell r="B15">
            <v>1954</v>
          </cell>
          <cell r="C15">
            <v>2181</v>
          </cell>
          <cell r="D15">
            <v>1975</v>
          </cell>
          <cell r="E15">
            <v>1747</v>
          </cell>
          <cell r="F15">
            <v>1490</v>
          </cell>
          <cell r="G15">
            <v>1532</v>
          </cell>
          <cell r="H15">
            <v>1583</v>
          </cell>
          <cell r="I15">
            <v>1600</v>
          </cell>
          <cell r="J15">
            <v>1629</v>
          </cell>
          <cell r="K15">
            <v>1652</v>
          </cell>
          <cell r="L15">
            <v>1293.915</v>
          </cell>
          <cell r="M15">
            <v>1327.527</v>
          </cell>
          <cell r="N15">
            <v>1327.3420000000001</v>
          </cell>
          <cell r="O15">
            <v>1236.7850000000001</v>
          </cell>
          <cell r="P15">
            <v>1176.02</v>
          </cell>
          <cell r="Q15">
            <v>1192.3130000000001</v>
          </cell>
          <cell r="R15">
            <v>974.08084554000004</v>
          </cell>
          <cell r="S15">
            <v>962.89740563999999</v>
          </cell>
          <cell r="T15">
            <v>905.24120348999998</v>
          </cell>
          <cell r="U15">
            <v>894.05776217000005</v>
          </cell>
          <cell r="V15">
            <v>866.00495062000005</v>
          </cell>
          <cell r="W15">
            <v>855.21191705000001</v>
          </cell>
          <cell r="X15">
            <v>844.02847612999994</v>
          </cell>
          <cell r="Y15">
            <v>831.13154121000002</v>
          </cell>
          <cell r="Z15">
            <v>818.21910000000003</v>
          </cell>
          <cell r="AA15">
            <v>807.06497356</v>
          </cell>
          <cell r="AB15">
            <v>795.86153778000005</v>
          </cell>
          <cell r="AC15">
            <v>783.23572405000004</v>
          </cell>
          <cell r="AD15">
            <v>737.42978003999997</v>
          </cell>
          <cell r="AE15">
            <v>734.08932359000005</v>
          </cell>
          <cell r="AF15">
            <v>734.09406607999995</v>
          </cell>
          <cell r="AG15">
            <v>697.07166810000001</v>
          </cell>
          <cell r="AH15">
            <v>701.82382985000004</v>
          </cell>
          <cell r="AI15">
            <v>702.15537578999999</v>
          </cell>
          <cell r="AJ15">
            <v>571.19087467999998</v>
          </cell>
          <cell r="AK15">
            <v>570.32323412999995</v>
          </cell>
          <cell r="AL15">
            <v>570.35639779999997</v>
          </cell>
          <cell r="AM15">
            <v>570.35639779999997</v>
          </cell>
        </row>
        <row r="16">
          <cell r="A16" t="str">
            <v>WASTE DISPOSAL &amp; RECYCLING</v>
          </cell>
          <cell r="B16">
            <v>1984</v>
          </cell>
          <cell r="C16">
            <v>984</v>
          </cell>
          <cell r="D16">
            <v>758</v>
          </cell>
          <cell r="E16">
            <v>979</v>
          </cell>
          <cell r="F16">
            <v>986</v>
          </cell>
          <cell r="G16">
            <v>999</v>
          </cell>
          <cell r="H16">
            <v>1010</v>
          </cell>
          <cell r="I16">
            <v>1046</v>
          </cell>
          <cell r="J16">
            <v>1046</v>
          </cell>
          <cell r="K16">
            <v>1067</v>
          </cell>
          <cell r="L16">
            <v>508.95600000000002</v>
          </cell>
          <cell r="M16">
            <v>517.50599999999997</v>
          </cell>
          <cell r="N16">
            <v>535.23599999999999</v>
          </cell>
          <cell r="O16">
            <v>487.46199999999999</v>
          </cell>
          <cell r="P16">
            <v>415.47899999999998</v>
          </cell>
          <cell r="Q16">
            <v>419.60300000000001</v>
          </cell>
          <cell r="R16">
            <v>168.20685546999999</v>
          </cell>
          <cell r="S16">
            <v>170.18759294</v>
          </cell>
          <cell r="T16">
            <v>171.57726288999999</v>
          </cell>
          <cell r="U16">
            <v>173.55800009999999</v>
          </cell>
          <cell r="V16">
            <v>173.10931034999999</v>
          </cell>
          <cell r="W16">
            <v>172.96055487000001</v>
          </cell>
          <cell r="X16">
            <v>172.82236419</v>
          </cell>
          <cell r="Y16">
            <v>171.89378533999999</v>
          </cell>
          <cell r="Z16">
            <v>173.24676706</v>
          </cell>
          <cell r="AA16">
            <v>174.16249952999999</v>
          </cell>
          <cell r="AB16">
            <v>175.52419968999999</v>
          </cell>
          <cell r="AC16">
            <v>177.62599671000001</v>
          </cell>
          <cell r="AD16">
            <v>177.97337142999999</v>
          </cell>
          <cell r="AE16">
            <v>178.23899220000001</v>
          </cell>
          <cell r="AF16">
            <v>208.78767719000001</v>
          </cell>
          <cell r="AG16">
            <v>177.33291212</v>
          </cell>
          <cell r="AH16">
            <v>177.36809160999999</v>
          </cell>
          <cell r="AI16">
            <v>177.70997362</v>
          </cell>
          <cell r="AJ16">
            <v>195.5704245</v>
          </cell>
          <cell r="AK16">
            <v>195.19000986</v>
          </cell>
          <cell r="AL16">
            <v>194.69660981999999</v>
          </cell>
          <cell r="AM16">
            <v>194.69660981999999</v>
          </cell>
        </row>
        <row r="17">
          <cell r="A17" t="str">
            <v>HIGHWAY VEHICLES</v>
          </cell>
          <cell r="B17">
            <v>16910</v>
          </cell>
          <cell r="C17">
            <v>15392</v>
          </cell>
          <cell r="D17">
            <v>13869</v>
          </cell>
          <cell r="E17">
            <v>12354</v>
          </cell>
          <cell r="F17">
            <v>9388</v>
          </cell>
          <cell r="G17">
            <v>8860</v>
          </cell>
          <cell r="H17">
            <v>8332</v>
          </cell>
          <cell r="I17">
            <v>7804</v>
          </cell>
          <cell r="J17">
            <v>7277</v>
          </cell>
          <cell r="K17">
            <v>6749</v>
          </cell>
          <cell r="L17">
            <v>6220.77</v>
          </cell>
          <cell r="M17">
            <v>5985.4059999999999</v>
          </cell>
          <cell r="N17">
            <v>5859.2250000000004</v>
          </cell>
          <cell r="O17">
            <v>5680.576</v>
          </cell>
          <cell r="P17">
            <v>5325.3969999999999</v>
          </cell>
          <cell r="Q17">
            <v>4952.0940000000001</v>
          </cell>
          <cell r="R17">
            <v>4751.9448738000001</v>
          </cell>
          <cell r="S17">
            <v>4454.4519348000003</v>
          </cell>
          <cell r="T17">
            <v>4008.8243953000001</v>
          </cell>
          <cell r="U17">
            <v>3638.4983412000001</v>
          </cell>
          <cell r="V17">
            <v>3349.1518540000002</v>
          </cell>
          <cell r="W17">
            <v>3004.3626683000002</v>
          </cell>
          <cell r="X17">
            <v>2720.8713125999998</v>
          </cell>
          <cell r="Y17">
            <v>2545.9528249</v>
          </cell>
          <cell r="Z17">
            <v>2285.1904365</v>
          </cell>
          <cell r="AA17">
            <v>2114.3940637000001</v>
          </cell>
          <cell r="AB17">
            <v>1964.3255739000001</v>
          </cell>
          <cell r="AC17">
            <v>1902.6109431</v>
          </cell>
          <cell r="AD17">
            <v>1779.3136729</v>
          </cell>
          <cell r="AE17">
            <v>1642.1401533999999</v>
          </cell>
          <cell r="AF17">
            <v>1344.4273502000001</v>
          </cell>
          <cell r="AG17">
            <v>1310.3535670000001</v>
          </cell>
          <cell r="AH17">
            <v>1204.2546359</v>
          </cell>
          <cell r="AI17">
            <v>1188.7976894000001</v>
          </cell>
          <cell r="AJ17">
            <v>1044.3695177</v>
          </cell>
          <cell r="AK17">
            <v>1057.3493278999999</v>
          </cell>
          <cell r="AL17">
            <v>940.88654496000004</v>
          </cell>
          <cell r="AM17">
            <v>824.42376197999999</v>
          </cell>
        </row>
        <row r="18">
          <cell r="A18" t="str">
            <v>OFF-HIGHWAY</v>
          </cell>
          <cell r="B18">
            <v>1616</v>
          </cell>
          <cell r="C18">
            <v>1917</v>
          </cell>
          <cell r="D18">
            <v>2192</v>
          </cell>
          <cell r="E18">
            <v>2439</v>
          </cell>
          <cell r="F18">
            <v>2662</v>
          </cell>
          <cell r="G18">
            <v>2709</v>
          </cell>
          <cell r="H18">
            <v>2754</v>
          </cell>
          <cell r="I18">
            <v>2799</v>
          </cell>
          <cell r="J18">
            <v>2845</v>
          </cell>
          <cell r="K18">
            <v>2890</v>
          </cell>
          <cell r="L18">
            <v>2934.9830000000002</v>
          </cell>
          <cell r="M18">
            <v>2751.8519999999999</v>
          </cell>
          <cell r="N18">
            <v>2673.2869999999998</v>
          </cell>
          <cell r="O18">
            <v>2681.7049999999999</v>
          </cell>
          <cell r="P18">
            <v>2643.7060000000001</v>
          </cell>
          <cell r="Q18">
            <v>2622.3560000000002</v>
          </cell>
          <cell r="R18">
            <v>2820.160363</v>
          </cell>
          <cell r="S18">
            <v>2733.2853884000001</v>
          </cell>
          <cell r="T18">
            <v>2631.6258149</v>
          </cell>
          <cell r="U18">
            <v>2543.5731421999999</v>
          </cell>
          <cell r="V18">
            <v>2412.6926057999999</v>
          </cell>
          <cell r="W18">
            <v>2279.3958904000001</v>
          </cell>
          <cell r="X18">
            <v>2145.8506593000002</v>
          </cell>
          <cell r="Y18">
            <v>2015.9041769</v>
          </cell>
          <cell r="Z18">
            <v>1897.5296149000001</v>
          </cell>
          <cell r="AA18">
            <v>1777.0744775000001</v>
          </cell>
          <cell r="AB18">
            <v>1660.4309912000001</v>
          </cell>
          <cell r="AC18">
            <v>1547.1105826999999</v>
          </cell>
          <cell r="AD18">
            <v>1435.3184325</v>
          </cell>
          <cell r="AE18">
            <v>1351.6419159</v>
          </cell>
          <cell r="AF18">
            <v>1260.2105615</v>
          </cell>
          <cell r="AG18">
            <v>1188.9900305000001</v>
          </cell>
          <cell r="AH18">
            <v>1140.2858887</v>
          </cell>
          <cell r="AI18">
            <v>1095.6680272999999</v>
          </cell>
          <cell r="AJ18">
            <v>1079.2356967000001</v>
          </cell>
          <cell r="AK18">
            <v>1049.7914459000001</v>
          </cell>
          <cell r="AL18">
            <v>1027.7969945</v>
          </cell>
          <cell r="AM18">
            <v>1000.2024489</v>
          </cell>
        </row>
        <row r="24">
          <cell r="A24" t="str">
            <v>Total</v>
          </cell>
          <cell r="B24">
            <v>34659</v>
          </cell>
          <cell r="C24">
            <v>30765</v>
          </cell>
          <cell r="D24">
            <v>31107</v>
          </cell>
          <cell r="E24">
            <v>27403</v>
          </cell>
          <cell r="F24">
            <v>24108</v>
          </cell>
          <cell r="G24">
            <v>23577</v>
          </cell>
          <cell r="H24">
            <v>23066</v>
          </cell>
          <cell r="I24">
            <v>22730</v>
          </cell>
          <cell r="J24">
            <v>22570</v>
          </cell>
          <cell r="K24">
            <v>22042</v>
          </cell>
          <cell r="L24">
            <v>20871.235000000001</v>
          </cell>
          <cell r="M24">
            <v>19530.182999999997</v>
          </cell>
          <cell r="N24">
            <v>18781.438999999998</v>
          </cell>
          <cell r="O24">
            <v>18269.941999999999</v>
          </cell>
          <cell r="P24">
            <v>17512.341999999997</v>
          </cell>
          <cell r="Q24">
            <v>17111.263000000003</v>
          </cell>
          <cell r="R24">
            <v>17333.467687822002</v>
          </cell>
          <cell r="S24">
            <v>18174.592061279</v>
          </cell>
          <cell r="T24">
            <v>16971.681617827002</v>
          </cell>
          <cell r="U24">
            <v>16858.053638656998</v>
          </cell>
          <cell r="V24">
            <v>16469.871384632002</v>
          </cell>
          <cell r="W24">
            <v>16622.200603325</v>
          </cell>
          <cell r="X24">
            <v>15388.640981675</v>
          </cell>
          <cell r="Y24">
            <v>14155.882357183</v>
          </cell>
          <cell r="Z24">
            <v>13595.873364399999</v>
          </cell>
          <cell r="AA24">
            <v>14603.611845742</v>
          </cell>
          <cell r="AB24">
            <v>14573.118353903001</v>
          </cell>
          <cell r="AC24">
            <v>13287.30216678</v>
          </cell>
          <cell r="AD24">
            <v>13365.485248618001</v>
          </cell>
          <cell r="AE24">
            <v>14148.395231160999</v>
          </cell>
          <cell r="AF24">
            <v>14112.973610691999</v>
          </cell>
          <cell r="AG24">
            <v>15716.254807429003</v>
          </cell>
          <cell r="AH24">
            <v>16155.511567886002</v>
          </cell>
          <cell r="AI24">
            <v>12718.480127227</v>
          </cell>
          <cell r="AJ24">
            <v>16630.280132984997</v>
          </cell>
          <cell r="AK24">
            <v>17920.383395648998</v>
          </cell>
          <cell r="AL24">
            <v>14641.606091454001</v>
          </cell>
          <cell r="AM24">
            <v>14497.548762873999</v>
          </cell>
        </row>
        <row r="25">
          <cell r="A25" t="str">
            <v>Wildfires</v>
          </cell>
          <cell r="B25">
            <v>917</v>
          </cell>
          <cell r="C25">
            <v>587</v>
          </cell>
          <cell r="D25">
            <v>1024</v>
          </cell>
          <cell r="E25">
            <v>465</v>
          </cell>
          <cell r="F25">
            <v>983</v>
          </cell>
          <cell r="G25">
            <v>678</v>
          </cell>
          <cell r="H25">
            <v>407</v>
          </cell>
          <cell r="I25">
            <v>478</v>
          </cell>
          <cell r="J25">
            <v>638</v>
          </cell>
          <cell r="K25">
            <v>464</v>
          </cell>
          <cell r="L25">
            <v>1869.894</v>
          </cell>
          <cell r="M25">
            <v>744.29077000000007</v>
          </cell>
          <cell r="N25">
            <v>645.40773000000002</v>
          </cell>
          <cell r="O25">
            <v>667.03942400000017</v>
          </cell>
          <cell r="P25">
            <v>614.8335689999999</v>
          </cell>
          <cell r="Q25">
            <v>412.32834900000012</v>
          </cell>
          <cell r="R25">
            <v>1443.2630528</v>
          </cell>
          <cell r="S25">
            <v>2280.9469156999999</v>
          </cell>
          <cell r="T25">
            <v>935.08326546000001</v>
          </cell>
          <cell r="U25">
            <v>1015.9634814999999</v>
          </cell>
          <cell r="V25">
            <v>1328.3267954999999</v>
          </cell>
          <cell r="W25">
            <v>1785.2548789</v>
          </cell>
          <cell r="X25">
            <v>1008.8642151</v>
          </cell>
          <cell r="Y25">
            <v>778.58446884</v>
          </cell>
          <cell r="Z25">
            <v>378.22214559000003</v>
          </cell>
          <cell r="AA25">
            <v>1234.7981949</v>
          </cell>
          <cell r="AB25">
            <v>1372.1947852000001</v>
          </cell>
          <cell r="AC25">
            <v>623.30211574999998</v>
          </cell>
          <cell r="AD25">
            <v>745.71677439999996</v>
          </cell>
          <cell r="AE25">
            <v>2022.9309330999999</v>
          </cell>
          <cell r="AF25">
            <v>2303.3109491999999</v>
          </cell>
          <cell r="AG25">
            <v>3234.7970239000001</v>
          </cell>
          <cell r="AH25">
            <v>3498.9124231999999</v>
          </cell>
          <cell r="AI25">
            <v>711.05563657000005</v>
          </cell>
          <cell r="AJ25">
            <v>4622.6647813999998</v>
          </cell>
          <cell r="AK25">
            <v>5118.1577832000003</v>
          </cell>
          <cell r="AL25">
            <v>1966.171276</v>
          </cell>
          <cell r="AM25">
            <v>1966.171276</v>
          </cell>
        </row>
        <row r="26">
          <cell r="A26" t="str">
            <v>Total without wildfires</v>
          </cell>
          <cell r="B26">
            <v>33742</v>
          </cell>
          <cell r="C26">
            <v>30178</v>
          </cell>
          <cell r="D26">
            <v>30083</v>
          </cell>
          <cell r="E26">
            <v>26938</v>
          </cell>
          <cell r="F26">
            <v>23125</v>
          </cell>
          <cell r="G26">
            <v>22899</v>
          </cell>
          <cell r="H26">
            <v>22659</v>
          </cell>
          <cell r="I26">
            <v>22252</v>
          </cell>
          <cell r="J26">
            <v>21932</v>
          </cell>
          <cell r="K26">
            <v>21578</v>
          </cell>
          <cell r="L26">
            <v>19001.341</v>
          </cell>
          <cell r="M26">
            <v>18785.892229999998</v>
          </cell>
          <cell r="N26">
            <v>18136.031269999999</v>
          </cell>
          <cell r="O26">
            <v>17602.902576</v>
          </cell>
          <cell r="P26">
            <v>16897.508430999998</v>
          </cell>
          <cell r="Q26">
            <v>16698.934651000003</v>
          </cell>
          <cell r="R26">
            <v>15890.204635022001</v>
          </cell>
          <cell r="S26">
            <v>15893.645145578999</v>
          </cell>
          <cell r="T26">
            <v>16036.598352367002</v>
          </cell>
          <cell r="U26">
            <v>15842.090157156999</v>
          </cell>
          <cell r="V26">
            <v>15141.544589132003</v>
          </cell>
          <cell r="W26">
            <v>14836.945724425001</v>
          </cell>
          <cell r="X26">
            <v>14379.776766575</v>
          </cell>
          <cell r="Y26">
            <v>13377.297888343001</v>
          </cell>
          <cell r="Z26">
            <v>13217.651218809999</v>
          </cell>
          <cell r="AA26">
            <v>13368.813650841999</v>
          </cell>
          <cell r="AB26">
            <v>13200.923568703001</v>
          </cell>
          <cell r="AC26">
            <v>12664.00005103</v>
          </cell>
          <cell r="AD26">
            <v>12619.768474218001</v>
          </cell>
          <cell r="AE26">
            <v>12125.464298060999</v>
          </cell>
          <cell r="AF26">
            <v>11809.662661491999</v>
          </cell>
          <cell r="AG26">
            <v>12481.457783529002</v>
          </cell>
          <cell r="AH26">
            <v>12656.599144686003</v>
          </cell>
          <cell r="AI26">
            <v>12007.424490657</v>
          </cell>
          <cell r="AJ26">
            <v>12007.615351584998</v>
          </cell>
          <cell r="AK26">
            <v>12802.225612448998</v>
          </cell>
          <cell r="AL26">
            <v>12675.434815454002</v>
          </cell>
          <cell r="AM26">
            <v>12531.377486874</v>
          </cell>
        </row>
        <row r="27">
          <cell r="A27" t="str">
            <v>Miscellaneous without wildfires</v>
          </cell>
          <cell r="B27">
            <v>184</v>
          </cell>
          <cell r="C27">
            <v>129</v>
          </cell>
          <cell r="D27">
            <v>110</v>
          </cell>
          <cell r="E27">
            <v>101</v>
          </cell>
          <cell r="F27">
            <v>76</v>
          </cell>
          <cell r="G27">
            <v>78</v>
          </cell>
          <cell r="H27">
            <v>79</v>
          </cell>
          <cell r="I27">
            <v>78</v>
          </cell>
          <cell r="J27">
            <v>82</v>
          </cell>
          <cell r="K27">
            <v>87</v>
          </cell>
          <cell r="L27">
            <v>70.548999999999978</v>
          </cell>
          <cell r="M27">
            <v>71.638229999999908</v>
          </cell>
          <cell r="N27">
            <v>72.442270000000008</v>
          </cell>
          <cell r="O27">
            <v>124.03757599999983</v>
          </cell>
          <cell r="P27">
            <v>118.19843100000014</v>
          </cell>
          <cell r="Q27">
            <v>120.16065099999992</v>
          </cell>
          <cell r="R27">
            <v>1049.5285075000002</v>
          </cell>
          <cell r="S27">
            <v>1424.5295685000001</v>
          </cell>
          <cell r="T27">
            <v>1888.5910268400003</v>
          </cell>
          <cell r="U27">
            <v>2050.4545680000001</v>
          </cell>
          <cell r="V27">
            <v>1990.9753146</v>
          </cell>
          <cell r="W27">
            <v>2115.7553635000004</v>
          </cell>
          <cell r="X27">
            <v>2105.5114671000001</v>
          </cell>
          <cell r="Y27">
            <v>2011.4318603600002</v>
          </cell>
          <cell r="Z27">
            <v>2154.7874606099999</v>
          </cell>
          <cell r="AA27">
            <v>2330.9577239</v>
          </cell>
          <cell r="AB27">
            <v>1923.8621854999999</v>
          </cell>
          <cell r="AC27">
            <v>1859.24925775</v>
          </cell>
          <cell r="AD27">
            <v>1795.516897</v>
          </cell>
          <cell r="AE27">
            <v>1540.8680359</v>
          </cell>
          <cell r="AF27">
            <v>1793.4838264000005</v>
          </cell>
          <cell r="AG27">
            <v>2839.5703351999996</v>
          </cell>
          <cell r="AH27">
            <v>2978.5445616000002</v>
          </cell>
          <cell r="AI27">
            <v>2533.6656895300002</v>
          </cell>
          <cell r="AJ27">
            <v>2554.9423682000006</v>
          </cell>
          <cell r="AK27">
            <v>2904.6386428999995</v>
          </cell>
          <cell r="AL27">
            <v>2920.2657449999997</v>
          </cell>
          <cell r="AM27">
            <v>2920.2657449999997</v>
          </cell>
        </row>
        <row r="30">
          <cell r="A30" t="str">
            <v>Stationary fuel combustion</v>
          </cell>
          <cell r="B30">
            <v>721</v>
          </cell>
          <cell r="C30">
            <v>660</v>
          </cell>
          <cell r="D30">
            <v>1050</v>
          </cell>
          <cell r="E30">
            <v>1569</v>
          </cell>
          <cell r="F30">
            <v>1005</v>
          </cell>
          <cell r="G30">
            <v>1075</v>
          </cell>
          <cell r="H30">
            <v>1115</v>
          </cell>
          <cell r="I30">
            <v>993</v>
          </cell>
          <cell r="J30">
            <v>989</v>
          </cell>
          <cell r="K30">
            <v>1073</v>
          </cell>
          <cell r="L30">
            <v>1122.202</v>
          </cell>
          <cell r="M30">
            <v>1120.3589999999999</v>
          </cell>
          <cell r="N30">
            <v>1119.6100000000001</v>
          </cell>
          <cell r="O30">
            <v>1144.7719999999999</v>
          </cell>
          <cell r="P30">
            <v>1183.8910000000001</v>
          </cell>
          <cell r="Q30">
            <v>1185.915</v>
          </cell>
          <cell r="R30">
            <v>538.840418828</v>
          </cell>
          <cell r="S30">
            <v>554.17205321500001</v>
          </cell>
          <cell r="T30">
            <v>540.28588186399998</v>
          </cell>
          <cell r="U30">
            <v>555.89460330400004</v>
          </cell>
          <cell r="V30">
            <v>485.94931868099997</v>
          </cell>
          <cell r="W30">
            <v>516.75448756699996</v>
          </cell>
          <cell r="X30">
            <v>555.43505551700002</v>
          </cell>
          <cell r="Y30">
            <v>578.76021236600002</v>
          </cell>
          <cell r="Z30">
            <v>598.296162525</v>
          </cell>
          <cell r="AA30">
            <v>588.63347449699995</v>
          </cell>
          <cell r="AB30">
            <v>522.19964453800003</v>
          </cell>
          <cell r="AC30">
            <v>622.06847862100005</v>
          </cell>
          <cell r="AD30">
            <v>626.39438649900001</v>
          </cell>
          <cell r="AE30">
            <v>571.37479409999992</v>
          </cell>
          <cell r="AF30">
            <v>528.25403645100005</v>
          </cell>
          <cell r="AG30">
            <v>504.38165625400001</v>
          </cell>
          <cell r="AH30">
            <v>583.03916358900005</v>
          </cell>
          <cell r="AI30">
            <v>601.16162643200005</v>
          </cell>
          <cell r="AJ30">
            <v>630.00319903299999</v>
          </cell>
          <cell r="AK30">
            <v>628.55906280099998</v>
          </cell>
          <cell r="AL30">
            <v>628.83868527300001</v>
          </cell>
          <cell r="AM30">
            <v>628.83868527300001</v>
          </cell>
        </row>
        <row r="31">
          <cell r="A31" t="str">
            <v>Industrial and other processes</v>
          </cell>
          <cell r="B31">
            <v>14311</v>
          </cell>
          <cell r="C31">
            <v>12080</v>
          </cell>
          <cell r="D31">
            <v>12862</v>
          </cell>
          <cell r="E31">
            <v>10475</v>
          </cell>
          <cell r="F31">
            <v>9994</v>
          </cell>
          <cell r="G31">
            <v>10177</v>
          </cell>
          <cell r="H31">
            <v>10379</v>
          </cell>
          <cell r="I31">
            <v>10578</v>
          </cell>
          <cell r="J31">
            <v>10739</v>
          </cell>
          <cell r="K31">
            <v>10779</v>
          </cell>
          <cell r="L31">
            <v>8652.8369999999995</v>
          </cell>
          <cell r="M31">
            <v>8856.6369999999988</v>
          </cell>
          <cell r="N31">
            <v>8411.4670000000024</v>
          </cell>
          <cell r="O31">
            <v>7971.8119999999999</v>
          </cell>
          <cell r="P31">
            <v>7626.3159999999998</v>
          </cell>
          <cell r="Q31">
            <v>7818.4090000000006</v>
          </cell>
          <cell r="R31">
            <v>6729.7304718940004</v>
          </cell>
          <cell r="S31">
            <v>6727.2062006640008</v>
          </cell>
          <cell r="T31">
            <v>6967.2712334630005</v>
          </cell>
          <cell r="U31">
            <v>7053.6695024530009</v>
          </cell>
          <cell r="V31">
            <v>6902.7754960509992</v>
          </cell>
          <cell r="W31">
            <v>6920.6773146579999</v>
          </cell>
          <cell r="X31">
            <v>6852.1082720579998</v>
          </cell>
          <cell r="Y31">
            <v>6225.2488138170002</v>
          </cell>
          <cell r="Z31">
            <v>6281.8475442750005</v>
          </cell>
          <cell r="AA31">
            <v>6557.7539112450004</v>
          </cell>
          <cell r="AB31">
            <v>7130.1051735649999</v>
          </cell>
          <cell r="AC31">
            <v>6732.9607888590008</v>
          </cell>
          <cell r="AD31">
            <v>6983.2250853189998</v>
          </cell>
          <cell r="AE31">
            <v>7019.4393987610001</v>
          </cell>
          <cell r="AF31">
            <v>6883.2868869410004</v>
          </cell>
          <cell r="AG31">
            <v>6638.1621945750003</v>
          </cell>
          <cell r="AH31">
            <v>6750.474894897</v>
          </cell>
          <cell r="AI31">
            <v>6588.1314579950003</v>
          </cell>
          <cell r="AJ31">
            <v>6699.0645699519991</v>
          </cell>
          <cell r="AK31">
            <v>7161.8871329479998</v>
          </cell>
          <cell r="AL31">
            <v>7157.6468457210003</v>
          </cell>
          <cell r="AM31">
            <v>7157.6468457210003</v>
          </cell>
        </row>
        <row r="32">
          <cell r="A32" t="str">
            <v>Transportation</v>
          </cell>
          <cell r="B32">
            <v>18526</v>
          </cell>
          <cell r="C32">
            <v>17309</v>
          </cell>
          <cell r="D32">
            <v>16061</v>
          </cell>
          <cell r="E32">
            <v>14793</v>
          </cell>
          <cell r="F32">
            <v>12050</v>
          </cell>
          <cell r="G32">
            <v>11569</v>
          </cell>
          <cell r="H32">
            <v>11086</v>
          </cell>
          <cell r="I32">
            <v>10603</v>
          </cell>
          <cell r="J32">
            <v>10122</v>
          </cell>
          <cell r="K32">
            <v>9639</v>
          </cell>
          <cell r="L32">
            <v>9155.7530000000006</v>
          </cell>
          <cell r="M32">
            <v>8737.2579999999998</v>
          </cell>
          <cell r="N32">
            <v>8532.5120000000006</v>
          </cell>
          <cell r="O32">
            <v>8362.280999999999</v>
          </cell>
          <cell r="P32">
            <v>7969.1030000000001</v>
          </cell>
          <cell r="Q32">
            <v>7574.4500000000007</v>
          </cell>
          <cell r="R32">
            <v>7572.1052368000001</v>
          </cell>
          <cell r="S32">
            <v>7187.7373232000009</v>
          </cell>
          <cell r="T32">
            <v>6640.4502102000006</v>
          </cell>
          <cell r="U32">
            <v>6182.0714834</v>
          </cell>
          <cell r="V32">
            <v>5761.8444598000005</v>
          </cell>
          <cell r="W32">
            <v>5283.7585587000003</v>
          </cell>
          <cell r="X32">
            <v>4866.7219719000004</v>
          </cell>
          <cell r="Y32">
            <v>4561.8570018</v>
          </cell>
          <cell r="Z32">
            <v>4182.7200513999996</v>
          </cell>
          <cell r="AA32">
            <v>3891.4685411999999</v>
          </cell>
          <cell r="AB32">
            <v>3624.7565651000004</v>
          </cell>
          <cell r="AC32">
            <v>3449.7215257999997</v>
          </cell>
          <cell r="AD32">
            <v>3214.6321054</v>
          </cell>
          <cell r="AE32">
            <v>2993.7820692999999</v>
          </cell>
          <cell r="AF32">
            <v>2604.6379117000001</v>
          </cell>
          <cell r="AG32">
            <v>2499.3435975000002</v>
          </cell>
          <cell r="AH32">
            <v>2344.5405246</v>
          </cell>
          <cell r="AI32">
            <v>2284.4657167</v>
          </cell>
          <cell r="AJ32">
            <v>2123.6052144</v>
          </cell>
          <cell r="AK32">
            <v>2107.1407737999998</v>
          </cell>
          <cell r="AL32">
            <v>1968.68353946</v>
          </cell>
          <cell r="AM32">
            <v>1824.6262108800001</v>
          </cell>
        </row>
        <row r="33">
          <cell r="A33" t="str">
            <v>Miscellaneous</v>
          </cell>
          <cell r="B33">
            <v>1101</v>
          </cell>
          <cell r="C33">
            <v>716</v>
          </cell>
          <cell r="D33">
            <v>1134</v>
          </cell>
          <cell r="E33">
            <v>566</v>
          </cell>
          <cell r="F33">
            <v>1059</v>
          </cell>
          <cell r="G33">
            <v>756</v>
          </cell>
          <cell r="H33">
            <v>486</v>
          </cell>
          <cell r="I33">
            <v>556</v>
          </cell>
          <cell r="J33">
            <v>720</v>
          </cell>
          <cell r="K33">
            <v>551</v>
          </cell>
          <cell r="L33">
            <v>1940.443</v>
          </cell>
          <cell r="M33">
            <v>815.92899999999997</v>
          </cell>
          <cell r="N33">
            <v>717.85</v>
          </cell>
          <cell r="O33">
            <v>791.077</v>
          </cell>
          <cell r="P33">
            <v>733.03200000000004</v>
          </cell>
          <cell r="Q33">
            <v>532.48900000000003</v>
          </cell>
          <cell r="R33">
            <v>2492.7915603000001</v>
          </cell>
          <cell r="S33">
            <v>3705.4764842</v>
          </cell>
          <cell r="T33">
            <v>2823.6742923000002</v>
          </cell>
          <cell r="U33">
            <v>3066.4180495000001</v>
          </cell>
          <cell r="V33">
            <v>3319.3021100999999</v>
          </cell>
          <cell r="W33">
            <v>3901.0102424000002</v>
          </cell>
          <cell r="X33">
            <v>3114.3756822</v>
          </cell>
          <cell r="Y33">
            <v>2790.0163292000002</v>
          </cell>
          <cell r="Z33">
            <v>2533.0096061999998</v>
          </cell>
          <cell r="AA33">
            <v>3565.7559188</v>
          </cell>
          <cell r="AB33">
            <v>3296.0569707</v>
          </cell>
          <cell r="AC33">
            <v>2482.5513735</v>
          </cell>
          <cell r="AD33">
            <v>2541.2336713999998</v>
          </cell>
          <cell r="AE33">
            <v>3563.7989689999999</v>
          </cell>
          <cell r="AF33">
            <v>4096.7947756000003</v>
          </cell>
          <cell r="AG33">
            <v>6074.3673590999997</v>
          </cell>
          <cell r="AH33">
            <v>6477.4569848000001</v>
          </cell>
          <cell r="AI33">
            <v>3244.7213261000002</v>
          </cell>
          <cell r="AJ33">
            <v>7177.6071496000004</v>
          </cell>
          <cell r="AK33">
            <v>8022.7964260999997</v>
          </cell>
          <cell r="AL33">
            <v>4886.4370209999997</v>
          </cell>
          <cell r="AM33">
            <v>4886.4370209999997</v>
          </cell>
        </row>
        <row r="34">
          <cell r="A34" t="str">
            <v>Total</v>
          </cell>
          <cell r="B34">
            <v>34659</v>
          </cell>
          <cell r="C34">
            <v>30765</v>
          </cell>
          <cell r="D34">
            <v>31107</v>
          </cell>
          <cell r="E34">
            <v>27403</v>
          </cell>
          <cell r="F34">
            <v>24108</v>
          </cell>
          <cell r="G34">
            <v>23577</v>
          </cell>
          <cell r="H34">
            <v>23066</v>
          </cell>
          <cell r="I34">
            <v>22730</v>
          </cell>
          <cell r="J34">
            <v>22570</v>
          </cell>
          <cell r="K34">
            <v>22042</v>
          </cell>
          <cell r="L34">
            <v>20871.235000000001</v>
          </cell>
          <cell r="M34">
            <v>19530.183000000001</v>
          </cell>
          <cell r="N34">
            <v>18781.439000000002</v>
          </cell>
          <cell r="O34">
            <v>18269.941999999999</v>
          </cell>
          <cell r="P34">
            <v>17512.342000000001</v>
          </cell>
          <cell r="Q34">
            <v>17111.263000000003</v>
          </cell>
          <cell r="R34">
            <v>17333.467687822002</v>
          </cell>
          <cell r="S34">
            <v>18174.592061279003</v>
          </cell>
          <cell r="T34">
            <v>16971.681617827002</v>
          </cell>
          <cell r="U34">
            <v>16858.053638657002</v>
          </cell>
          <cell r="V34">
            <v>16469.871384631999</v>
          </cell>
          <cell r="W34">
            <v>16622.200603325</v>
          </cell>
          <cell r="X34">
            <v>15388.640981675</v>
          </cell>
          <cell r="Y34">
            <v>14155.882357183</v>
          </cell>
          <cell r="Z34">
            <v>13595.8733644</v>
          </cell>
          <cell r="AA34">
            <v>14603.611845742</v>
          </cell>
          <cell r="AB34">
            <v>14573.118353902999</v>
          </cell>
          <cell r="AC34">
            <v>13287.30216678</v>
          </cell>
          <cell r="AD34">
            <v>13365.485248617999</v>
          </cell>
          <cell r="AE34">
            <v>14148.395231160999</v>
          </cell>
          <cell r="AF34">
            <v>14112.973610691999</v>
          </cell>
          <cell r="AG34">
            <v>15716.254807428999</v>
          </cell>
          <cell r="AH34">
            <v>16155.511567885998</v>
          </cell>
          <cell r="AI34">
            <v>12718.480127227</v>
          </cell>
          <cell r="AJ34">
            <v>16630.280132984997</v>
          </cell>
          <cell r="AK34">
            <v>17920.383395648998</v>
          </cell>
          <cell r="AL34">
            <v>14641.606091453999</v>
          </cell>
          <cell r="AM34">
            <v>14497.548762873999</v>
          </cell>
        </row>
      </sheetData>
      <sheetData sheetId="8">
        <row r="7">
          <cell r="AH7">
            <v>2022</v>
          </cell>
          <cell r="AI7">
            <v>2023</v>
          </cell>
        </row>
        <row r="8">
          <cell r="A8" t="str">
            <v>FUEL COMB. ELEC. UTIL.</v>
          </cell>
          <cell r="B8">
            <v>0</v>
          </cell>
          <cell r="C8">
            <v>0</v>
          </cell>
          <cell r="D8">
            <v>0</v>
          </cell>
          <cell r="E8">
            <v>0</v>
          </cell>
          <cell r="F8">
            <v>0</v>
          </cell>
          <cell r="G8">
            <v>0</v>
          </cell>
          <cell r="H8">
            <v>6</v>
          </cell>
          <cell r="I8">
            <v>6</v>
          </cell>
          <cell r="J8">
            <v>8</v>
          </cell>
          <cell r="K8">
            <v>11</v>
          </cell>
          <cell r="L8">
            <v>11</v>
          </cell>
          <cell r="M8">
            <v>11</v>
          </cell>
          <cell r="N8">
            <v>30.053980478</v>
          </cell>
          <cell r="O8">
            <v>30.043269378000002</v>
          </cell>
          <cell r="P8">
            <v>25.466502058</v>
          </cell>
          <cell r="Q8">
            <v>25.466502058</v>
          </cell>
          <cell r="R8">
            <v>24.381106762000002</v>
          </cell>
          <cell r="S8">
            <v>28.036713455000001</v>
          </cell>
          <cell r="T8">
            <v>28.036713455000001</v>
          </cell>
          <cell r="U8">
            <v>27.932997070999999</v>
          </cell>
          <cell r="V8">
            <v>25.817073772000001</v>
          </cell>
          <cell r="W8">
            <v>25.274973533000001</v>
          </cell>
          <cell r="X8">
            <v>27.122330862999998</v>
          </cell>
          <cell r="Y8">
            <v>27.572681505999999</v>
          </cell>
          <cell r="Z8">
            <v>25.626489689</v>
          </cell>
          <cell r="AA8">
            <v>20.618457334999999</v>
          </cell>
          <cell r="AB8">
            <v>20.964147649000001</v>
          </cell>
          <cell r="AC8">
            <v>19.787041854999998</v>
          </cell>
          <cell r="AD8">
            <v>18.751259693000002</v>
          </cell>
          <cell r="AE8">
            <v>17.329947503</v>
          </cell>
          <cell r="AF8">
            <v>18.511894673</v>
          </cell>
          <cell r="AG8">
            <v>18.826256565000001</v>
          </cell>
          <cell r="AH8">
            <v>16.287182906000002</v>
          </cell>
          <cell r="AI8">
            <v>16.287182906000002</v>
          </cell>
        </row>
        <row r="9">
          <cell r="A9" t="str">
            <v>FUEL COMB. INDUSTRIAL</v>
          </cell>
          <cell r="B9">
            <v>17</v>
          </cell>
          <cell r="C9">
            <v>17</v>
          </cell>
          <cell r="D9">
            <v>17</v>
          </cell>
          <cell r="E9">
            <v>18</v>
          </cell>
          <cell r="F9">
            <v>18</v>
          </cell>
          <cell r="G9">
            <v>18</v>
          </cell>
          <cell r="H9">
            <v>34</v>
          </cell>
          <cell r="I9">
            <v>33</v>
          </cell>
          <cell r="J9">
            <v>33</v>
          </cell>
          <cell r="K9">
            <v>31</v>
          </cell>
          <cell r="L9">
            <v>31</v>
          </cell>
          <cell r="M9">
            <v>31</v>
          </cell>
          <cell r="N9">
            <v>17.227849455000001</v>
          </cell>
          <cell r="O9">
            <v>17.309820307999999</v>
          </cell>
          <cell r="P9">
            <v>20.680972618999999</v>
          </cell>
          <cell r="Q9">
            <v>20.655118792</v>
          </cell>
          <cell r="R9">
            <v>12.286515597999999</v>
          </cell>
          <cell r="S9">
            <v>13.492007606</v>
          </cell>
          <cell r="T9">
            <v>13.412025769</v>
          </cell>
          <cell r="U9">
            <v>14.501702506000001</v>
          </cell>
          <cell r="V9">
            <v>11.553742767999999</v>
          </cell>
          <cell r="W9">
            <v>12.508097816999999</v>
          </cell>
          <cell r="X9">
            <v>12.811477077999999</v>
          </cell>
          <cell r="Y9">
            <v>18.641365101000002</v>
          </cell>
          <cell r="Z9">
            <v>14.758183224</v>
          </cell>
          <cell r="AA9">
            <v>22.828385368999999</v>
          </cell>
          <cell r="AB9">
            <v>15.831414591</v>
          </cell>
          <cell r="AC9">
            <v>15.598409682</v>
          </cell>
          <cell r="AD9">
            <v>15.708387868999999</v>
          </cell>
          <cell r="AE9">
            <v>15.950187103999999</v>
          </cell>
          <cell r="AF9">
            <v>16.572371383</v>
          </cell>
          <cell r="AG9">
            <v>16.333138065</v>
          </cell>
          <cell r="AH9">
            <v>15.27335865</v>
          </cell>
          <cell r="AI9">
            <v>15.27335865</v>
          </cell>
        </row>
        <row r="10">
          <cell r="A10" t="str">
            <v>FUEL COMB. OTHER</v>
          </cell>
          <cell r="B10">
            <v>8</v>
          </cell>
          <cell r="C10">
            <v>8</v>
          </cell>
          <cell r="D10">
            <v>8</v>
          </cell>
          <cell r="E10">
            <v>8</v>
          </cell>
          <cell r="F10">
            <v>8</v>
          </cell>
          <cell r="G10">
            <v>8</v>
          </cell>
          <cell r="H10">
            <v>7</v>
          </cell>
          <cell r="I10">
            <v>7</v>
          </cell>
          <cell r="J10">
            <v>6</v>
          </cell>
          <cell r="K10">
            <v>8</v>
          </cell>
          <cell r="L10">
            <v>8</v>
          </cell>
          <cell r="M10">
            <v>8</v>
          </cell>
          <cell r="N10">
            <v>24.452142943999998</v>
          </cell>
          <cell r="O10">
            <v>25.241571096000001</v>
          </cell>
          <cell r="P10">
            <v>26.554799613</v>
          </cell>
          <cell r="Q10">
            <v>27.348681538000001</v>
          </cell>
          <cell r="R10">
            <v>58.177475301000001</v>
          </cell>
          <cell r="S10">
            <v>59.679153114000002</v>
          </cell>
          <cell r="T10">
            <v>61.652665782</v>
          </cell>
          <cell r="U10">
            <v>62.783996152</v>
          </cell>
          <cell r="V10">
            <v>67.351051753999997</v>
          </cell>
          <cell r="W10">
            <v>66.865375341000004</v>
          </cell>
          <cell r="X10">
            <v>63.485401138999997</v>
          </cell>
          <cell r="Y10">
            <v>68.167863681</v>
          </cell>
          <cell r="Z10">
            <v>74.682859531000005</v>
          </cell>
          <cell r="AA10">
            <v>72.307120068000003</v>
          </cell>
          <cell r="AB10">
            <v>54.466679237999998</v>
          </cell>
          <cell r="AC10">
            <v>54.093066266999998</v>
          </cell>
          <cell r="AD10">
            <v>57.625710712999997</v>
          </cell>
          <cell r="AE10">
            <v>58.589459749</v>
          </cell>
          <cell r="AF10">
            <v>71.405539771999997</v>
          </cell>
          <cell r="AG10">
            <v>71.266438784000002</v>
          </cell>
          <cell r="AH10">
            <v>71.253725996</v>
          </cell>
          <cell r="AI10">
            <v>71.253725996</v>
          </cell>
        </row>
        <row r="11">
          <cell r="A11" t="str">
            <v>CHEMICAL &amp; ALLIED PRODUCT MFG</v>
          </cell>
          <cell r="B11">
            <v>183</v>
          </cell>
          <cell r="C11">
            <v>183</v>
          </cell>
          <cell r="D11">
            <v>183</v>
          </cell>
          <cell r="E11">
            <v>183</v>
          </cell>
          <cell r="F11">
            <v>183</v>
          </cell>
          <cell r="G11">
            <v>183</v>
          </cell>
          <cell r="H11">
            <v>123</v>
          </cell>
          <cell r="I11">
            <v>125</v>
          </cell>
          <cell r="J11">
            <v>130</v>
          </cell>
          <cell r="K11">
            <v>25</v>
          </cell>
          <cell r="L11">
            <v>26</v>
          </cell>
          <cell r="M11">
            <v>27</v>
          </cell>
          <cell r="N11">
            <v>23.123636184999999</v>
          </cell>
          <cell r="O11">
            <v>23.123636184999999</v>
          </cell>
          <cell r="P11">
            <v>17.763099629999999</v>
          </cell>
          <cell r="Q11">
            <v>17.763099629999999</v>
          </cell>
          <cell r="R11">
            <v>18.718431020000001</v>
          </cell>
          <cell r="S11">
            <v>18.718431020000001</v>
          </cell>
          <cell r="T11">
            <v>18.718431020000001</v>
          </cell>
          <cell r="U11">
            <v>21.240395177</v>
          </cell>
          <cell r="V11">
            <v>23.064599397999999</v>
          </cell>
          <cell r="W11">
            <v>23.074793253999999</v>
          </cell>
          <cell r="X11">
            <v>23.065659398000001</v>
          </cell>
          <cell r="Y11">
            <v>20.8077121</v>
          </cell>
          <cell r="Z11">
            <v>22.324184366000001</v>
          </cell>
          <cell r="AA11">
            <v>19.925203638999999</v>
          </cell>
          <cell r="AB11">
            <v>23.319544561000001</v>
          </cell>
          <cell r="AC11">
            <v>23.642746253999999</v>
          </cell>
          <cell r="AD11">
            <v>22.745795309999998</v>
          </cell>
          <cell r="AE11">
            <v>22.740751187000001</v>
          </cell>
          <cell r="AF11">
            <v>26.147512261999999</v>
          </cell>
          <cell r="AG11">
            <v>21.811696568999999</v>
          </cell>
          <cell r="AH11">
            <v>22.280710923000001</v>
          </cell>
          <cell r="AI11">
            <v>22.280710923000001</v>
          </cell>
        </row>
        <row r="12">
          <cell r="A12" t="str">
            <v>METALS PROCESSING</v>
          </cell>
          <cell r="B12">
            <v>6</v>
          </cell>
          <cell r="C12">
            <v>6</v>
          </cell>
          <cell r="D12">
            <v>6</v>
          </cell>
          <cell r="E12">
            <v>6</v>
          </cell>
          <cell r="F12">
            <v>6</v>
          </cell>
          <cell r="G12">
            <v>6</v>
          </cell>
          <cell r="H12">
            <v>5</v>
          </cell>
          <cell r="I12">
            <v>5</v>
          </cell>
          <cell r="J12">
            <v>5</v>
          </cell>
          <cell r="K12">
            <v>2</v>
          </cell>
          <cell r="L12">
            <v>2</v>
          </cell>
          <cell r="M12">
            <v>2</v>
          </cell>
          <cell r="N12">
            <v>3.2484630688</v>
          </cell>
          <cell r="O12">
            <v>3.2484630688</v>
          </cell>
          <cell r="P12">
            <v>2.7200339949000001</v>
          </cell>
          <cell r="Q12">
            <v>2.7200339949000001</v>
          </cell>
          <cell r="R12">
            <v>1.9893073287</v>
          </cell>
          <cell r="S12">
            <v>1.9893073287</v>
          </cell>
          <cell r="T12">
            <v>1.9893073287</v>
          </cell>
          <cell r="U12">
            <v>1.4728827977000001</v>
          </cell>
          <cell r="V12">
            <v>1.1241804720999999</v>
          </cell>
          <cell r="W12">
            <v>1.1241804720999999</v>
          </cell>
          <cell r="X12">
            <v>1.1241804720999999</v>
          </cell>
          <cell r="Y12">
            <v>1.0300928009000001</v>
          </cell>
          <cell r="Z12">
            <v>1.0680525631</v>
          </cell>
          <cell r="AA12">
            <v>1.048508601</v>
          </cell>
          <cell r="AB12">
            <v>0.66346541469999998</v>
          </cell>
          <cell r="AC12">
            <v>0.66812008700000003</v>
          </cell>
          <cell r="AD12">
            <v>0.53956318739999998</v>
          </cell>
          <cell r="AE12">
            <v>0.67147395909999996</v>
          </cell>
          <cell r="AF12">
            <v>0.47625669659999997</v>
          </cell>
          <cell r="AG12">
            <v>0.68025916900000005</v>
          </cell>
          <cell r="AH12">
            <v>0.6674669513</v>
          </cell>
          <cell r="AI12">
            <v>0.6674669513</v>
          </cell>
        </row>
        <row r="13">
          <cell r="A13" t="str">
            <v>PETROLEUM &amp; RELATED INDUSTRIES</v>
          </cell>
          <cell r="B13">
            <v>43</v>
          </cell>
          <cell r="C13">
            <v>43</v>
          </cell>
          <cell r="D13">
            <v>43</v>
          </cell>
          <cell r="E13">
            <v>43</v>
          </cell>
          <cell r="F13">
            <v>43</v>
          </cell>
          <cell r="G13">
            <v>43</v>
          </cell>
          <cell r="H13">
            <v>16</v>
          </cell>
          <cell r="I13">
            <v>17</v>
          </cell>
          <cell r="J13">
            <v>17</v>
          </cell>
          <cell r="K13">
            <v>9</v>
          </cell>
          <cell r="L13">
            <v>10</v>
          </cell>
          <cell r="M13">
            <v>10</v>
          </cell>
          <cell r="N13">
            <v>2.8903388844000002</v>
          </cell>
          <cell r="O13">
            <v>2.8942309715999999</v>
          </cell>
          <cell r="P13">
            <v>1.4854514619000001</v>
          </cell>
          <cell r="Q13">
            <v>1.4885823642</v>
          </cell>
          <cell r="R13">
            <v>1.4447870367</v>
          </cell>
          <cell r="S13">
            <v>1.4490327543999999</v>
          </cell>
          <cell r="T13">
            <v>1.4532367356</v>
          </cell>
          <cell r="U13">
            <v>1.5797935568000001</v>
          </cell>
          <cell r="V13">
            <v>1.4182301179000001</v>
          </cell>
          <cell r="W13">
            <v>1.4268311551999999</v>
          </cell>
          <cell r="X13">
            <v>1.4349908567</v>
          </cell>
          <cell r="Y13">
            <v>1.2530260518</v>
          </cell>
          <cell r="Z13">
            <v>1.642828392</v>
          </cell>
          <cell r="AA13">
            <v>2.2308574708000002</v>
          </cell>
          <cell r="AB13">
            <v>1.2989984613000001</v>
          </cell>
          <cell r="AC13">
            <v>1.5142366863000001</v>
          </cell>
          <cell r="AD13">
            <v>1.2442774318000001</v>
          </cell>
          <cell r="AE13">
            <v>1.6710604360000001</v>
          </cell>
          <cell r="AF13">
            <v>1.3495944085</v>
          </cell>
          <cell r="AG13">
            <v>1.1184522429999999</v>
          </cell>
          <cell r="AH13">
            <v>1.0496884629000001</v>
          </cell>
          <cell r="AI13">
            <v>1.0496884629000001</v>
          </cell>
        </row>
        <row r="14">
          <cell r="A14" t="str">
            <v>OTHER INDUSTRIAL PROCESSES</v>
          </cell>
          <cell r="B14">
            <v>38</v>
          </cell>
          <cell r="C14">
            <v>38</v>
          </cell>
          <cell r="D14">
            <v>39</v>
          </cell>
          <cell r="E14">
            <v>39</v>
          </cell>
          <cell r="F14">
            <v>40</v>
          </cell>
          <cell r="G14">
            <v>40</v>
          </cell>
          <cell r="H14">
            <v>43</v>
          </cell>
          <cell r="I14">
            <v>45</v>
          </cell>
          <cell r="J14">
            <v>45</v>
          </cell>
          <cell r="K14">
            <v>48</v>
          </cell>
          <cell r="L14">
            <v>50</v>
          </cell>
          <cell r="M14">
            <v>52</v>
          </cell>
          <cell r="N14">
            <v>100.31108567</v>
          </cell>
          <cell r="O14">
            <v>100.31108567</v>
          </cell>
          <cell r="P14">
            <v>102.14895627</v>
          </cell>
          <cell r="Q14">
            <v>102.14895627</v>
          </cell>
          <cell r="R14">
            <v>55.469412261000002</v>
          </cell>
          <cell r="S14">
            <v>55.422344271</v>
          </cell>
          <cell r="T14">
            <v>55.422344271</v>
          </cell>
          <cell r="U14">
            <v>52.833377843000001</v>
          </cell>
          <cell r="V14">
            <v>34.174178353000002</v>
          </cell>
          <cell r="W14">
            <v>34.270694524</v>
          </cell>
          <cell r="X14">
            <v>34.317962725999998</v>
          </cell>
          <cell r="Y14">
            <v>38.802785712000002</v>
          </cell>
          <cell r="Z14">
            <v>22.144930480999999</v>
          </cell>
          <cell r="AA14">
            <v>22.891332067</v>
          </cell>
          <cell r="AB14">
            <v>28.518777669999999</v>
          </cell>
          <cell r="AC14">
            <v>27.239941673000001</v>
          </cell>
          <cell r="AD14">
            <v>27.10180484</v>
          </cell>
          <cell r="AE14">
            <v>37.096954959000001</v>
          </cell>
          <cell r="AF14">
            <v>33.783677111000003</v>
          </cell>
          <cell r="AG14">
            <v>36.800992049999998</v>
          </cell>
          <cell r="AH14">
            <v>36.448965827999999</v>
          </cell>
          <cell r="AI14">
            <v>36.448965827999999</v>
          </cell>
        </row>
        <row r="15">
          <cell r="A15" t="str">
            <v>SOLVENT UTILIZATION</v>
          </cell>
          <cell r="B15" t="str">
            <v xml:space="preserve">NA </v>
          </cell>
          <cell r="C15" t="str">
            <v xml:space="preserve">NA </v>
          </cell>
          <cell r="D15" t="str">
            <v xml:space="preserve">NA </v>
          </cell>
          <cell r="E15" t="str">
            <v xml:space="preserve">NA </v>
          </cell>
          <cell r="F15" t="str">
            <v xml:space="preserve">NA </v>
          </cell>
          <cell r="G15" t="str">
            <v xml:space="preserve">NA </v>
          </cell>
          <cell r="H15">
            <v>0</v>
          </cell>
          <cell r="I15">
            <v>0</v>
          </cell>
          <cell r="J15">
            <v>0</v>
          </cell>
          <cell r="K15">
            <v>0</v>
          </cell>
          <cell r="L15">
            <v>0</v>
          </cell>
          <cell r="M15">
            <v>0</v>
          </cell>
          <cell r="N15">
            <v>0</v>
          </cell>
          <cell r="O15">
            <v>0</v>
          </cell>
          <cell r="P15">
            <v>4.6100000000000002E-5</v>
          </cell>
          <cell r="Q15">
            <v>4.6100000000000002E-5</v>
          </cell>
          <cell r="R15">
            <v>5.6759999999999999E-5</v>
          </cell>
          <cell r="S15">
            <v>5.6759999999999999E-5</v>
          </cell>
          <cell r="T15">
            <v>5.6759999999999999E-5</v>
          </cell>
          <cell r="U15">
            <v>5.6759999999999999E-5</v>
          </cell>
          <cell r="V15">
            <v>5.2935000000000001E-5</v>
          </cell>
          <cell r="W15">
            <v>5.2935000000000001E-5</v>
          </cell>
          <cell r="X15">
            <v>5.2935000000000001E-5</v>
          </cell>
          <cell r="Y15">
            <v>5.2935000000000001E-5</v>
          </cell>
          <cell r="Z15">
            <v>0</v>
          </cell>
          <cell r="AA15">
            <v>0</v>
          </cell>
          <cell r="AB15">
            <v>0.4729806654</v>
          </cell>
          <cell r="AC15">
            <v>3.7100000000000002E-3</v>
          </cell>
          <cell r="AD15">
            <v>2.565228E-2</v>
          </cell>
          <cell r="AE15">
            <v>3.1738919999999997E-2</v>
          </cell>
          <cell r="AF15">
            <v>0.35294098280000002</v>
          </cell>
          <cell r="AG15">
            <v>0.33860663949999997</v>
          </cell>
          <cell r="AH15">
            <v>0.3983870773</v>
          </cell>
          <cell r="AI15">
            <v>0.3983870773</v>
          </cell>
        </row>
        <row r="16">
          <cell r="A16" t="str">
            <v>STORAGE &amp; TRANSPORT</v>
          </cell>
          <cell r="B16">
            <v>0</v>
          </cell>
          <cell r="C16">
            <v>0</v>
          </cell>
          <cell r="D16">
            <v>0</v>
          </cell>
          <cell r="E16">
            <v>0</v>
          </cell>
          <cell r="F16">
            <v>0</v>
          </cell>
          <cell r="G16">
            <v>0</v>
          </cell>
          <cell r="H16">
            <v>1</v>
          </cell>
          <cell r="I16">
            <v>1</v>
          </cell>
          <cell r="J16">
            <v>1</v>
          </cell>
          <cell r="K16">
            <v>5</v>
          </cell>
          <cell r="L16">
            <v>5</v>
          </cell>
          <cell r="M16">
            <v>5</v>
          </cell>
          <cell r="N16">
            <v>0.7295270304</v>
          </cell>
          <cell r="O16">
            <v>0.7295270304</v>
          </cell>
          <cell r="P16">
            <v>0.5715910635</v>
          </cell>
          <cell r="Q16">
            <v>0.5715910635</v>
          </cell>
          <cell r="R16">
            <v>4.9907436242000003</v>
          </cell>
          <cell r="S16">
            <v>4.9966897746000001</v>
          </cell>
          <cell r="T16">
            <v>4.9966897746000001</v>
          </cell>
          <cell r="U16">
            <v>5.6937981621000002</v>
          </cell>
          <cell r="V16">
            <v>5.9868384791000002</v>
          </cell>
          <cell r="W16">
            <v>5.9871535291000004</v>
          </cell>
          <cell r="X16">
            <v>5.9865706291</v>
          </cell>
          <cell r="Y16">
            <v>6.0987377380999996</v>
          </cell>
          <cell r="Z16">
            <v>5.3786988205000004</v>
          </cell>
          <cell r="AA16">
            <v>6.3180313884999997</v>
          </cell>
          <cell r="AB16">
            <v>3.7053801306</v>
          </cell>
          <cell r="AC16">
            <v>3.6579041458999999</v>
          </cell>
          <cell r="AD16">
            <v>3.7162045694999999</v>
          </cell>
          <cell r="AE16">
            <v>3.7357276844</v>
          </cell>
          <cell r="AF16">
            <v>0.98972804219999999</v>
          </cell>
          <cell r="AG16">
            <v>1.1458536505000001</v>
          </cell>
          <cell r="AH16">
            <v>1.3036689118</v>
          </cell>
          <cell r="AI16">
            <v>1.3036689118</v>
          </cell>
        </row>
        <row r="17">
          <cell r="A17" t="str">
            <v>WASTE DISPOSAL &amp; RECYCLING</v>
          </cell>
          <cell r="B17">
            <v>82</v>
          </cell>
          <cell r="C17">
            <v>86</v>
          </cell>
          <cell r="D17">
            <v>89</v>
          </cell>
          <cell r="E17">
            <v>93</v>
          </cell>
          <cell r="F17">
            <v>93</v>
          </cell>
          <cell r="G17">
            <v>93</v>
          </cell>
          <cell r="H17">
            <v>84</v>
          </cell>
          <cell r="I17">
            <v>84</v>
          </cell>
          <cell r="J17">
            <v>86</v>
          </cell>
          <cell r="K17">
            <v>82</v>
          </cell>
          <cell r="L17">
            <v>83</v>
          </cell>
          <cell r="M17">
            <v>85</v>
          </cell>
          <cell r="N17">
            <v>18.028150520000001</v>
          </cell>
          <cell r="O17">
            <v>18.547371080000001</v>
          </cell>
          <cell r="P17">
            <v>19.163357498</v>
          </cell>
          <cell r="Q17">
            <v>19.682578036999999</v>
          </cell>
          <cell r="R17">
            <v>21.064698096000001</v>
          </cell>
          <cell r="S17">
            <v>21.028463218999999</v>
          </cell>
          <cell r="T17">
            <v>20.992238122</v>
          </cell>
          <cell r="U17">
            <v>20.963346310999999</v>
          </cell>
          <cell r="V17">
            <v>20.701444667000001</v>
          </cell>
          <cell r="W17">
            <v>21.113942469000001</v>
          </cell>
          <cell r="X17">
            <v>21.43771387</v>
          </cell>
          <cell r="Y17">
            <v>21.943707328999999</v>
          </cell>
          <cell r="Z17">
            <v>21.812721676999999</v>
          </cell>
          <cell r="AA17">
            <v>21.344304436000002</v>
          </cell>
          <cell r="AB17">
            <v>21.907291542999999</v>
          </cell>
          <cell r="AC17">
            <v>21.277879756000001</v>
          </cell>
          <cell r="AD17">
            <v>21.503414502999998</v>
          </cell>
          <cell r="AE17">
            <v>21.443055051000002</v>
          </cell>
          <cell r="AF17">
            <v>92.967690610999995</v>
          </cell>
          <cell r="AG17">
            <v>93.385707174000004</v>
          </cell>
          <cell r="AH17">
            <v>92.859384360000007</v>
          </cell>
          <cell r="AI17">
            <v>92.859384360000007</v>
          </cell>
        </row>
        <row r="18">
          <cell r="A18" t="str">
            <v>HIGHWAY VEHICLES</v>
          </cell>
          <cell r="B18">
            <v>155</v>
          </cell>
          <cell r="C18">
            <v>169</v>
          </cell>
          <cell r="D18">
            <v>182</v>
          </cell>
          <cell r="E18">
            <v>195</v>
          </cell>
          <cell r="F18">
            <v>209</v>
          </cell>
          <cell r="G18">
            <v>222</v>
          </cell>
          <cell r="H18">
            <v>236</v>
          </cell>
          <cell r="I18">
            <v>265</v>
          </cell>
          <cell r="J18">
            <v>256</v>
          </cell>
          <cell r="K18">
            <v>267</v>
          </cell>
          <cell r="L18">
            <v>275</v>
          </cell>
          <cell r="M18">
            <v>278</v>
          </cell>
          <cell r="N18">
            <v>175.93167828</v>
          </cell>
          <cell r="O18">
            <v>172.55732237000001</v>
          </cell>
          <cell r="P18">
            <v>169.67759031</v>
          </cell>
          <cell r="Q18">
            <v>165.69287012000001</v>
          </cell>
          <cell r="R18">
            <v>162.52639137</v>
          </cell>
          <cell r="S18">
            <v>158.46463595</v>
          </cell>
          <cell r="T18">
            <v>149.74467817999999</v>
          </cell>
          <cell r="U18">
            <v>145.63452622</v>
          </cell>
          <cell r="V18">
            <v>140.16881423999999</v>
          </cell>
          <cell r="W18">
            <v>137.01083942</v>
          </cell>
          <cell r="X18">
            <v>130.59027012999999</v>
          </cell>
          <cell r="Y18">
            <v>127.01634031</v>
          </cell>
          <cell r="Z18">
            <v>121.61165862999999</v>
          </cell>
          <cell r="AA18">
            <v>117.07552602</v>
          </cell>
          <cell r="AB18">
            <v>108.67812815000001</v>
          </cell>
          <cell r="AC18">
            <v>107.96714720999999</v>
          </cell>
          <cell r="AD18">
            <v>104.12857153</v>
          </cell>
          <cell r="AE18">
            <v>103.29886709</v>
          </cell>
          <cell r="AF18">
            <v>90.213265218000004</v>
          </cell>
          <cell r="AG18">
            <v>185.61620954</v>
          </cell>
          <cell r="AH18">
            <v>192.48586689999999</v>
          </cell>
          <cell r="AI18">
            <v>188.46792432999999</v>
          </cell>
        </row>
        <row r="19">
          <cell r="A19" t="str">
            <v>OFF-HIGHWAY</v>
          </cell>
          <cell r="B19">
            <v>31</v>
          </cell>
          <cell r="C19">
            <v>35</v>
          </cell>
          <cell r="D19">
            <v>35</v>
          </cell>
          <cell r="E19">
            <v>36</v>
          </cell>
          <cell r="F19">
            <v>36</v>
          </cell>
          <cell r="G19">
            <v>37</v>
          </cell>
          <cell r="H19">
            <v>34</v>
          </cell>
          <cell r="I19">
            <v>34</v>
          </cell>
          <cell r="J19">
            <v>35</v>
          </cell>
          <cell r="K19">
            <v>3</v>
          </cell>
          <cell r="L19">
            <v>3</v>
          </cell>
          <cell r="M19">
            <v>3</v>
          </cell>
          <cell r="N19">
            <v>2.2876552737</v>
          </cell>
          <cell r="O19">
            <v>2.4069107514999999</v>
          </cell>
          <cell r="P19">
            <v>2.4158257307</v>
          </cell>
          <cell r="Q19">
            <v>2.5184732337</v>
          </cell>
          <cell r="R19">
            <v>2.5150400910999999</v>
          </cell>
          <cell r="S19">
            <v>2.5118007447999999</v>
          </cell>
          <cell r="T19">
            <v>2.4578120248999999</v>
          </cell>
          <cell r="U19">
            <v>2.3730182399999999</v>
          </cell>
          <cell r="V19">
            <v>2.3638253145000001</v>
          </cell>
          <cell r="W19">
            <v>2.3581491068</v>
          </cell>
          <cell r="X19">
            <v>2.3435875678999998</v>
          </cell>
          <cell r="Y19">
            <v>2.3642189149999999</v>
          </cell>
          <cell r="Z19">
            <v>2.3923683827</v>
          </cell>
          <cell r="AA19">
            <v>2.3876246903</v>
          </cell>
          <cell r="AB19">
            <v>2.3497909206999998</v>
          </cell>
          <cell r="AC19">
            <v>2.4193336779000001</v>
          </cell>
          <cell r="AD19">
            <v>2.4810575130000001</v>
          </cell>
          <cell r="AE19">
            <v>2.4835543003999998</v>
          </cell>
          <cell r="AF19">
            <v>2.4009516967</v>
          </cell>
          <cell r="AG19">
            <v>2.4615689130999998</v>
          </cell>
          <cell r="AH19">
            <v>2.4773122114000001</v>
          </cell>
          <cell r="AI19">
            <v>2.584971055</v>
          </cell>
        </row>
        <row r="20">
          <cell r="A20" t="str">
            <v>MISCELLANEOUS</v>
          </cell>
          <cell r="B20">
            <v>3757</v>
          </cell>
          <cell r="C20">
            <v>3799</v>
          </cell>
          <cell r="D20">
            <v>3841</v>
          </cell>
          <cell r="E20">
            <v>3897</v>
          </cell>
          <cell r="F20">
            <v>3953</v>
          </cell>
          <cell r="G20">
            <v>4009</v>
          </cell>
          <cell r="H20">
            <v>4138</v>
          </cell>
          <cell r="I20">
            <v>4195</v>
          </cell>
          <cell r="J20">
            <v>4318</v>
          </cell>
          <cell r="K20">
            <v>4366</v>
          </cell>
          <cell r="L20">
            <v>4403</v>
          </cell>
        </row>
        <row r="26">
          <cell r="A26" t="str">
            <v>Miscellaneous</v>
          </cell>
          <cell r="B26">
            <v>3757</v>
          </cell>
          <cell r="C26">
            <v>3799</v>
          </cell>
          <cell r="D26">
            <v>3841</v>
          </cell>
          <cell r="E26">
            <v>3897</v>
          </cell>
          <cell r="F26">
            <v>3953</v>
          </cell>
          <cell r="G26">
            <v>4009</v>
          </cell>
          <cell r="H26">
            <v>4138</v>
          </cell>
          <cell r="I26">
            <v>4195</v>
          </cell>
          <cell r="J26">
            <v>4318</v>
          </cell>
          <cell r="K26">
            <v>4366</v>
          </cell>
          <cell r="L26">
            <v>4403</v>
          </cell>
          <cell r="N26">
            <v>3955.4329395</v>
          </cell>
          <cell r="O26">
            <v>4036.8826914000001</v>
          </cell>
          <cell r="P26">
            <v>3951.7139097999998</v>
          </cell>
          <cell r="Q26">
            <v>4266.4095942000004</v>
          </cell>
          <cell r="R26">
            <v>4158.5218155000002</v>
          </cell>
          <cell r="S26">
            <v>4419.3366538</v>
          </cell>
          <cell r="T26">
            <v>4238.6857035000003</v>
          </cell>
          <cell r="U26">
            <v>4011.3732795000001</v>
          </cell>
          <cell r="V26">
            <v>4105.2719340000003</v>
          </cell>
          <cell r="W26">
            <v>4225.1811761999998</v>
          </cell>
          <cell r="X26">
            <v>4222.3720079000004</v>
          </cell>
          <cell r="Y26">
            <v>4114.0939645999997</v>
          </cell>
          <cell r="Z26">
            <v>4022.2457043999998</v>
          </cell>
          <cell r="AA26">
            <v>4236.6717314999996</v>
          </cell>
          <cell r="AB26">
            <v>4322.8626604999999</v>
          </cell>
          <cell r="AC26">
            <v>4461.584108</v>
          </cell>
          <cell r="AD26">
            <v>4942.6567445000001</v>
          </cell>
          <cell r="AE26">
            <v>4857.2859313999998</v>
          </cell>
          <cell r="AF26">
            <v>5130.1936413000003</v>
          </cell>
          <cell r="AG26">
            <v>4692.1279328000001</v>
          </cell>
          <cell r="AH26">
            <v>4587.5649943999997</v>
          </cell>
          <cell r="AI26">
            <v>4587.5649943999997</v>
          </cell>
        </row>
        <row r="27">
          <cell r="A27" t="str">
            <v>Total without miscellaneous</v>
          </cell>
          <cell r="B27">
            <v>563</v>
          </cell>
          <cell r="C27">
            <v>585</v>
          </cell>
          <cell r="D27">
            <v>602</v>
          </cell>
          <cell r="E27">
            <v>621</v>
          </cell>
          <cell r="F27">
            <v>636</v>
          </cell>
          <cell r="G27">
            <v>650</v>
          </cell>
          <cell r="H27">
            <v>589</v>
          </cell>
          <cell r="I27">
            <v>622</v>
          </cell>
          <cell r="J27">
            <v>622</v>
          </cell>
          <cell r="K27">
            <v>491</v>
          </cell>
          <cell r="L27">
            <v>504</v>
          </cell>
          <cell r="M27">
            <v>512</v>
          </cell>
          <cell r="N27">
            <v>398.28450778930028</v>
          </cell>
          <cell r="O27">
            <v>396.41320790929967</v>
          </cell>
          <cell r="P27">
            <v>388.64822634899974</v>
          </cell>
          <cell r="Q27">
            <v>386.05653320130023</v>
          </cell>
          <cell r="R27">
            <v>363.56396524869979</v>
          </cell>
          <cell r="S27">
            <v>365.78863599750002</v>
          </cell>
          <cell r="T27">
            <v>358.8761992228001</v>
          </cell>
          <cell r="U27">
            <v>357.00989079659985</v>
          </cell>
          <cell r="V27">
            <v>333.72403227060022</v>
          </cell>
          <cell r="W27">
            <v>331.0150835561999</v>
          </cell>
          <cell r="X27">
            <v>323.72019766480025</v>
          </cell>
          <cell r="Y27">
            <v>333.69858417979958</v>
          </cell>
          <cell r="Z27">
            <v>313.4429757562998</v>
          </cell>
          <cell r="AA27">
            <v>308.97535108460033</v>
          </cell>
          <cell r="AB27">
            <v>282.17659899469982</v>
          </cell>
          <cell r="AC27">
            <v>277.86953729410016</v>
          </cell>
          <cell r="AD27">
            <v>275.57169943969984</v>
          </cell>
          <cell r="AE27">
            <v>285.0427779429001</v>
          </cell>
          <cell r="AF27">
            <v>355.17142285679984</v>
          </cell>
          <cell r="AG27">
            <v>449.78517936210028</v>
          </cell>
          <cell r="AH27">
            <v>452.78571917770023</v>
          </cell>
          <cell r="AI27">
            <v>448.87543545130029</v>
          </cell>
        </row>
        <row r="28">
          <cell r="N28">
            <v>103.23331334</v>
          </cell>
          <cell r="O28">
            <v>159.87893707999999</v>
          </cell>
          <cell r="P28">
            <v>80.830919308000006</v>
          </cell>
          <cell r="Q28">
            <v>82.823114846999999</v>
          </cell>
          <cell r="R28">
            <v>92.579595717000004</v>
          </cell>
          <cell r="S28">
            <v>124.68061912</v>
          </cell>
          <cell r="T28">
            <v>70.202903246999995</v>
          </cell>
          <cell r="U28">
            <v>60.794951740999998</v>
          </cell>
          <cell r="V28">
            <v>28.138848470999999</v>
          </cell>
          <cell r="W28">
            <v>86.219900281999998</v>
          </cell>
          <cell r="X28">
            <v>95.247299366999997</v>
          </cell>
          <cell r="Y28">
            <v>44.457513405</v>
          </cell>
          <cell r="Z28">
            <v>50.748825736000001</v>
          </cell>
          <cell r="AA28">
            <v>145.44043095999999</v>
          </cell>
          <cell r="AB28">
            <v>160.28218605000001</v>
          </cell>
          <cell r="AC28">
            <v>225.73320315000001</v>
          </cell>
          <cell r="AD28">
            <v>243.40138936</v>
          </cell>
          <cell r="AE28">
            <v>53.940727082000002</v>
          </cell>
          <cell r="AF28">
            <v>321.56159178000001</v>
          </cell>
          <cell r="AG28">
            <v>181.97531577999999</v>
          </cell>
          <cell r="AH28">
            <v>76.901876147999999</v>
          </cell>
          <cell r="AI28">
            <v>76.901876147999999</v>
          </cell>
        </row>
        <row r="29">
          <cell r="N29">
            <v>4250.4841339493005</v>
          </cell>
          <cell r="O29">
            <v>4273.4169622293002</v>
          </cell>
          <cell r="P29">
            <v>4259.5312168409992</v>
          </cell>
          <cell r="Q29">
            <v>4569.6430125543002</v>
          </cell>
          <cell r="R29">
            <v>4429.5061850316997</v>
          </cell>
          <cell r="S29">
            <v>4660.4446706774997</v>
          </cell>
          <cell r="T29">
            <v>4527.3589994758004</v>
          </cell>
          <cell r="U29">
            <v>4307.5882185556002</v>
          </cell>
          <cell r="V29">
            <v>4410.8571177996009</v>
          </cell>
          <cell r="W29">
            <v>4469.9763594741999</v>
          </cell>
          <cell r="X29">
            <v>4450.8449061978008</v>
          </cell>
          <cell r="Y29">
            <v>4403.3350353747992</v>
          </cell>
          <cell r="Z29">
            <v>4284.9398544202995</v>
          </cell>
          <cell r="AA29">
            <v>4400.2066516245995</v>
          </cell>
          <cell r="AB29">
            <v>4444.7570734446999</v>
          </cell>
          <cell r="AC29">
            <v>4513.7204421441002</v>
          </cell>
          <cell r="AD29">
            <v>4974.8270545796995</v>
          </cell>
          <cell r="AE29">
            <v>5088.3879822608997</v>
          </cell>
          <cell r="AF29">
            <v>5163.8034723768005</v>
          </cell>
          <cell r="AG29">
            <v>4959.9377963821007</v>
          </cell>
          <cell r="AH29">
            <v>4963.4488374296998</v>
          </cell>
          <cell r="AI29">
            <v>4959.5385537032998</v>
          </cell>
        </row>
        <row r="30">
          <cell r="N30">
            <v>3852.1996261599998</v>
          </cell>
          <cell r="O30">
            <v>3877.0037543200001</v>
          </cell>
          <cell r="P30">
            <v>3870.8829904919999</v>
          </cell>
          <cell r="Q30">
            <v>4183.586479353</v>
          </cell>
          <cell r="R30">
            <v>4065.9422197830004</v>
          </cell>
          <cell r="S30">
            <v>4294.6560346799997</v>
          </cell>
          <cell r="T30">
            <v>4168.4828002530003</v>
          </cell>
          <cell r="U30">
            <v>3950.5783277589999</v>
          </cell>
          <cell r="V30">
            <v>4077.1330855290003</v>
          </cell>
          <cell r="W30">
            <v>4138.961275918</v>
          </cell>
          <cell r="X30">
            <v>4127.1247085330006</v>
          </cell>
          <cell r="Y30">
            <v>4069.6364511949996</v>
          </cell>
          <cell r="Z30">
            <v>3971.4968786639997</v>
          </cell>
          <cell r="AA30">
            <v>4091.2313005399997</v>
          </cell>
          <cell r="AB30">
            <v>4162.5804744500001</v>
          </cell>
          <cell r="AC30">
            <v>4235.85090485</v>
          </cell>
          <cell r="AD30">
            <v>4699.2553551399997</v>
          </cell>
          <cell r="AE30">
            <v>4803.3452043179996</v>
          </cell>
          <cell r="AF30">
            <v>4808.6320495200007</v>
          </cell>
          <cell r="AG30">
            <v>4510.1526170200004</v>
          </cell>
          <cell r="AH30">
            <v>4510.6631182519995</v>
          </cell>
          <cell r="AI30">
            <v>4510.6631182519995</v>
          </cell>
        </row>
        <row r="33">
          <cell r="B33">
            <v>25</v>
          </cell>
          <cell r="C33">
            <v>25</v>
          </cell>
          <cell r="D33">
            <v>25</v>
          </cell>
          <cell r="E33">
            <v>26</v>
          </cell>
          <cell r="F33">
            <v>26</v>
          </cell>
          <cell r="G33">
            <v>26</v>
          </cell>
          <cell r="H33">
            <v>47</v>
          </cell>
          <cell r="I33">
            <v>46</v>
          </cell>
          <cell r="J33">
            <v>47</v>
          </cell>
          <cell r="K33">
            <v>50</v>
          </cell>
          <cell r="L33">
            <v>50</v>
          </cell>
          <cell r="M33">
            <v>50</v>
          </cell>
          <cell r="N33">
            <v>71.733972876999999</v>
          </cell>
          <cell r="O33">
            <v>72.594660782000005</v>
          </cell>
          <cell r="P33">
            <v>72.702274289999991</v>
          </cell>
          <cell r="Q33">
            <v>73.470302387999993</v>
          </cell>
          <cell r="R33">
            <v>94.845097661000011</v>
          </cell>
          <cell r="S33">
            <v>101.207874175</v>
          </cell>
          <cell r="T33">
            <v>103.10140500599999</v>
          </cell>
          <cell r="U33">
            <v>105.218695729</v>
          </cell>
          <cell r="V33">
            <v>104.72186829399999</v>
          </cell>
          <cell r="W33">
            <v>104.648446691</v>
          </cell>
          <cell r="X33">
            <v>103.41920908</v>
          </cell>
          <cell r="Y33">
            <v>114.381910288</v>
          </cell>
          <cell r="Z33">
            <v>115.06753244400001</v>
          </cell>
          <cell r="AA33">
            <v>115.75396277199999</v>
          </cell>
          <cell r="AB33">
            <v>91.262241477999993</v>
          </cell>
          <cell r="AC33">
            <v>89.478517803999992</v>
          </cell>
          <cell r="AD33">
            <v>92.085358275000004</v>
          </cell>
          <cell r="AE33">
            <v>91.869594355999993</v>
          </cell>
          <cell r="AF33">
            <v>106.489805828</v>
          </cell>
          <cell r="AG33">
            <v>106.42583341400001</v>
          </cell>
          <cell r="AH33">
            <v>102.814267552</v>
          </cell>
          <cell r="AI33">
            <v>102.814267552</v>
          </cell>
        </row>
        <row r="34">
          <cell r="B34">
            <v>352</v>
          </cell>
          <cell r="C34">
            <v>356</v>
          </cell>
          <cell r="D34">
            <v>360</v>
          </cell>
          <cell r="E34">
            <v>364</v>
          </cell>
          <cell r="F34">
            <v>365</v>
          </cell>
          <cell r="G34">
            <v>365</v>
          </cell>
          <cell r="H34">
            <v>272</v>
          </cell>
          <cell r="I34">
            <v>277</v>
          </cell>
          <cell r="J34">
            <v>284</v>
          </cell>
          <cell r="K34">
            <v>171</v>
          </cell>
          <cell r="L34">
            <v>176</v>
          </cell>
          <cell r="M34">
            <v>181</v>
          </cell>
          <cell r="N34">
            <v>148.33120135859997</v>
          </cell>
          <cell r="O34">
            <v>148.85431400580001</v>
          </cell>
          <cell r="P34">
            <v>143.85253601829999</v>
          </cell>
          <cell r="Q34">
            <v>144.37488745959999</v>
          </cell>
          <cell r="R34">
            <v>103.67743612660001</v>
          </cell>
          <cell r="S34">
            <v>103.60432512770001</v>
          </cell>
          <cell r="T34">
            <v>103.57230401190002</v>
          </cell>
          <cell r="U34">
            <v>103.78365060759999</v>
          </cell>
          <cell r="V34">
            <v>86.469524422100008</v>
          </cell>
          <cell r="W34">
            <v>86.997648338400012</v>
          </cell>
          <cell r="X34">
            <v>87.3671308869</v>
          </cell>
          <cell r="Y34">
            <v>89.936114666799995</v>
          </cell>
          <cell r="Z34">
            <v>74.371416299599986</v>
          </cell>
          <cell r="AA34">
            <v>73.758237602299999</v>
          </cell>
          <cell r="AB34">
            <v>79.886438446</v>
          </cell>
          <cell r="AC34">
            <v>78.004538602199986</v>
          </cell>
          <cell r="AD34">
            <v>76.876712121699995</v>
          </cell>
          <cell r="AE34">
            <v>87.390762196500006</v>
          </cell>
          <cell r="AF34">
            <v>156.0674001141</v>
          </cell>
          <cell r="AG34">
            <v>155.28156749499999</v>
          </cell>
          <cell r="AH34">
            <v>155.00827251430002</v>
          </cell>
          <cell r="AI34">
            <v>155.00827251430002</v>
          </cell>
        </row>
        <row r="35">
          <cell r="B35">
            <v>186</v>
          </cell>
          <cell r="C35">
            <v>204</v>
          </cell>
          <cell r="D35">
            <v>217</v>
          </cell>
          <cell r="E35">
            <v>231</v>
          </cell>
          <cell r="F35">
            <v>245</v>
          </cell>
          <cell r="G35">
            <v>259</v>
          </cell>
          <cell r="H35">
            <v>270</v>
          </cell>
          <cell r="I35">
            <v>299</v>
          </cell>
          <cell r="J35">
            <v>291</v>
          </cell>
          <cell r="K35">
            <v>270</v>
          </cell>
          <cell r="L35">
            <v>278</v>
          </cell>
          <cell r="M35">
            <v>281</v>
          </cell>
          <cell r="N35">
            <v>178.21933355370001</v>
          </cell>
          <cell r="O35">
            <v>174.9642331215</v>
          </cell>
          <cell r="P35">
            <v>172.09341604069999</v>
          </cell>
          <cell r="Q35">
            <v>168.21134335370002</v>
          </cell>
          <cell r="R35">
            <v>165.04143146109999</v>
          </cell>
          <cell r="S35">
            <v>160.97643669480001</v>
          </cell>
          <cell r="T35">
            <v>152.20249020489999</v>
          </cell>
          <cell r="U35">
            <v>148.00754445999999</v>
          </cell>
          <cell r="V35">
            <v>142.53263955449998</v>
          </cell>
          <cell r="W35">
            <v>139.3689885268</v>
          </cell>
          <cell r="X35">
            <v>132.93385769789998</v>
          </cell>
          <cell r="Y35">
            <v>129.38055922500001</v>
          </cell>
          <cell r="Z35">
            <v>124.00402701269999</v>
          </cell>
          <cell r="AA35">
            <v>119.4631507103</v>
          </cell>
          <cell r="AB35">
            <v>111.02791907070001</v>
          </cell>
          <cell r="AC35">
            <v>110.38648088789999</v>
          </cell>
          <cell r="AD35">
            <v>106.609629043</v>
          </cell>
          <cell r="AE35">
            <v>105.7824213904</v>
          </cell>
          <cell r="AF35">
            <v>92.614216914700009</v>
          </cell>
          <cell r="AG35">
            <v>188.0777784531</v>
          </cell>
          <cell r="AH35">
            <v>194.9631791114</v>
          </cell>
          <cell r="AI35">
            <v>191.052895385</v>
          </cell>
        </row>
        <row r="36">
          <cell r="B36">
            <v>3757</v>
          </cell>
          <cell r="C36">
            <v>3799</v>
          </cell>
          <cell r="D36">
            <v>3841</v>
          </cell>
          <cell r="E36">
            <v>3897</v>
          </cell>
          <cell r="F36">
            <v>3953</v>
          </cell>
          <cell r="G36">
            <v>4009</v>
          </cell>
          <cell r="H36">
            <v>4138</v>
          </cell>
          <cell r="I36">
            <v>4195</v>
          </cell>
          <cell r="J36">
            <v>4318</v>
          </cell>
          <cell r="K36">
            <v>4366</v>
          </cell>
          <cell r="L36">
            <v>4403</v>
          </cell>
          <cell r="N36">
            <v>3955.4329395</v>
          </cell>
          <cell r="O36">
            <v>4036.8826914000001</v>
          </cell>
          <cell r="P36">
            <v>3951.7139097999998</v>
          </cell>
          <cell r="Q36">
            <v>4266.4095942000004</v>
          </cell>
          <cell r="R36">
            <v>4158.5218155000002</v>
          </cell>
          <cell r="S36">
            <v>4419.3366538</v>
          </cell>
          <cell r="T36">
            <v>4238.6857035000003</v>
          </cell>
          <cell r="U36">
            <v>4011.3732795000001</v>
          </cell>
          <cell r="V36">
            <v>4105.2719340000003</v>
          </cell>
          <cell r="W36">
            <v>4225.1811761999998</v>
          </cell>
          <cell r="X36">
            <v>4222.3720079000004</v>
          </cell>
          <cell r="Y36">
            <v>4114.0939645999997</v>
          </cell>
          <cell r="Z36">
            <v>4022.2457043999998</v>
          </cell>
          <cell r="AA36">
            <v>4236.6717314999996</v>
          </cell>
          <cell r="AB36">
            <v>4322.8626604999999</v>
          </cell>
          <cell r="AC36">
            <v>4461.584108</v>
          </cell>
          <cell r="AD36">
            <v>4942.6567445000001</v>
          </cell>
          <cell r="AE36">
            <v>4857.2859313999998</v>
          </cell>
          <cell r="AF36">
            <v>5130.1936413000003</v>
          </cell>
          <cell r="AG36">
            <v>4692.1279328000001</v>
          </cell>
          <cell r="AH36">
            <v>4587.5649943999997</v>
          </cell>
          <cell r="AI36">
            <v>4587.5649943999997</v>
          </cell>
        </row>
        <row r="37">
          <cell r="B37">
            <v>4320</v>
          </cell>
          <cell r="C37">
            <v>4384</v>
          </cell>
          <cell r="D37">
            <v>4443</v>
          </cell>
          <cell r="E37">
            <v>4518</v>
          </cell>
          <cell r="F37">
            <v>4589</v>
          </cell>
          <cell r="G37">
            <v>4659</v>
          </cell>
          <cell r="H37">
            <v>4727</v>
          </cell>
          <cell r="I37">
            <v>4817</v>
          </cell>
          <cell r="J37">
            <v>4940</v>
          </cell>
          <cell r="K37">
            <v>4857</v>
          </cell>
          <cell r="L37">
            <v>4907</v>
          </cell>
          <cell r="M37">
            <v>3689</v>
          </cell>
          <cell r="N37">
            <v>4353.7174472893003</v>
          </cell>
          <cell r="O37">
            <v>4433.2958993092998</v>
          </cell>
          <cell r="P37">
            <v>4340.3621361489995</v>
          </cell>
          <cell r="Q37">
            <v>4652.4661274013006</v>
          </cell>
          <cell r="R37">
            <v>4522.0857807487</v>
          </cell>
          <cell r="S37">
            <v>4785.1252897975</v>
          </cell>
          <cell r="T37">
            <v>4597.5619027228004</v>
          </cell>
          <cell r="U37">
            <v>4368.3831702965999</v>
          </cell>
          <cell r="V37">
            <v>4438.9959662706005</v>
          </cell>
          <cell r="W37">
            <v>4556.1962597561997</v>
          </cell>
          <cell r="X37">
            <v>4546.0922055648007</v>
          </cell>
          <cell r="Y37">
            <v>4447.7925487798002</v>
          </cell>
          <cell r="Z37">
            <v>4335.6886801562996</v>
          </cell>
          <cell r="AA37">
            <v>4545.6470825846</v>
          </cell>
          <cell r="AB37">
            <v>4605.0392594946998</v>
          </cell>
          <cell r="AC37">
            <v>4739.4536452941002</v>
          </cell>
          <cell r="AD37">
            <v>5218.2284439396999</v>
          </cell>
          <cell r="AE37">
            <v>5142.3287093428999</v>
          </cell>
          <cell r="AF37">
            <v>5485.3650641568001</v>
          </cell>
          <cell r="AG37">
            <v>5141.9131121621003</v>
          </cell>
          <cell r="AH37">
            <v>5040.3507135776999</v>
          </cell>
          <cell r="AI37">
            <v>5036.4404298513</v>
          </cell>
        </row>
      </sheetData>
      <sheetData sheetId="9">
        <row r="6">
          <cell r="A6" t="str">
            <v>Source Category</v>
          </cell>
          <cell r="B6">
            <v>2002</v>
          </cell>
          <cell r="C6">
            <v>2003</v>
          </cell>
          <cell r="D6">
            <v>2004</v>
          </cell>
          <cell r="E6">
            <v>2005</v>
          </cell>
          <cell r="F6">
            <v>2006</v>
          </cell>
          <cell r="G6">
            <v>2007</v>
          </cell>
          <cell r="H6">
            <v>2008</v>
          </cell>
          <cell r="I6">
            <v>2009</v>
          </cell>
          <cell r="J6">
            <v>2010</v>
          </cell>
          <cell r="K6">
            <v>2011</v>
          </cell>
          <cell r="L6">
            <v>2012</v>
          </cell>
          <cell r="M6">
            <v>2013</v>
          </cell>
          <cell r="N6">
            <v>2014</v>
          </cell>
          <cell r="O6">
            <v>2015</v>
          </cell>
          <cell r="P6">
            <v>2016</v>
          </cell>
          <cell r="Q6">
            <v>2017</v>
          </cell>
          <cell r="R6">
            <v>2018</v>
          </cell>
          <cell r="S6">
            <v>2019</v>
          </cell>
          <cell r="T6">
            <v>2020</v>
          </cell>
          <cell r="U6">
            <v>2021</v>
          </cell>
          <cell r="V6">
            <v>2022</v>
          </cell>
          <cell r="W6">
            <v>2023</v>
          </cell>
        </row>
        <row r="7">
          <cell r="A7" t="str">
            <v>FUEL COMB. ELEC. UTIL.</v>
          </cell>
          <cell r="B7">
            <v>22.326715397000001</v>
          </cell>
          <cell r="C7">
            <v>22.306028820000002</v>
          </cell>
          <cell r="D7">
            <v>22.260438565000001</v>
          </cell>
          <cell r="E7">
            <v>22.260438565000001</v>
          </cell>
          <cell r="F7">
            <v>22.527039968</v>
          </cell>
          <cell r="G7">
            <v>15.014875924</v>
          </cell>
          <cell r="H7">
            <v>15.008051463999999</v>
          </cell>
          <cell r="I7">
            <v>10.292682237999999</v>
          </cell>
          <cell r="J7">
            <v>10.592817092000001</v>
          </cell>
          <cell r="K7">
            <v>10.357304199</v>
          </cell>
          <cell r="L7">
            <v>9.2982936392000006</v>
          </cell>
          <cell r="M7">
            <v>8.4510499190000008</v>
          </cell>
          <cell r="N7">
            <v>9.2856021474000006</v>
          </cell>
          <cell r="O7">
            <v>7.1510574366000004</v>
          </cell>
          <cell r="P7">
            <v>7.0930859852000001</v>
          </cell>
          <cell r="Q7">
            <v>6.0581925146</v>
          </cell>
          <cell r="R7">
            <v>6.8870716373</v>
          </cell>
          <cell r="S7">
            <v>5.9533855320000004</v>
          </cell>
          <cell r="T7">
            <v>5.2354422944000003</v>
          </cell>
          <cell r="U7">
            <v>6.1100730678000001</v>
          </cell>
          <cell r="V7">
            <v>6.1155775786</v>
          </cell>
          <cell r="W7">
            <v>6.1155775786</v>
          </cell>
        </row>
        <row r="8">
          <cell r="A8" t="str">
            <v>FUEL COMB. INDUSTRIAL</v>
          </cell>
          <cell r="B8">
            <v>12.130810471</v>
          </cell>
          <cell r="C8">
            <v>12.090473034</v>
          </cell>
          <cell r="D8">
            <v>13.248320400000001</v>
          </cell>
          <cell r="E8">
            <v>13.187078039999999</v>
          </cell>
          <cell r="F8">
            <v>11.470074766</v>
          </cell>
          <cell r="G8">
            <v>11.950876183</v>
          </cell>
          <cell r="H8">
            <v>11.761406273</v>
          </cell>
          <cell r="I8">
            <v>10.67165484</v>
          </cell>
          <cell r="J8">
            <v>10.978300066999999</v>
          </cell>
          <cell r="K8">
            <v>11.092386341999999</v>
          </cell>
          <cell r="L8">
            <v>11.166536664000001</v>
          </cell>
          <cell r="M8">
            <v>11.182258292</v>
          </cell>
          <cell r="N8">
            <v>10.16498056</v>
          </cell>
          <cell r="O8">
            <v>9.9897349739999992</v>
          </cell>
          <cell r="P8">
            <v>9.9426730445999993</v>
          </cell>
          <cell r="Q8">
            <v>9.6397859011999998</v>
          </cell>
          <cell r="R8">
            <v>9.5182798505000008</v>
          </cell>
          <cell r="S8">
            <v>9.3544861743999999</v>
          </cell>
          <cell r="T8">
            <v>12.257866242</v>
          </cell>
          <cell r="U8">
            <v>11.679891464000001</v>
          </cell>
          <cell r="V8">
            <v>11.702886089</v>
          </cell>
          <cell r="W8">
            <v>11.702886089</v>
          </cell>
        </row>
        <row r="9">
          <cell r="A9" t="str">
            <v>FUEL COMB. OTHER</v>
          </cell>
          <cell r="B9">
            <v>21.532550358000002</v>
          </cell>
          <cell r="C9">
            <v>22.412577441</v>
          </cell>
          <cell r="D9">
            <v>22.405108638000002</v>
          </cell>
          <cell r="E9">
            <v>23.290268328</v>
          </cell>
          <cell r="F9">
            <v>19.966709316999999</v>
          </cell>
          <cell r="G9">
            <v>21.733554839</v>
          </cell>
          <cell r="H9">
            <v>23.945121284999999</v>
          </cell>
          <cell r="I9">
            <v>25.400012151999999</v>
          </cell>
          <cell r="J9">
            <v>26.478147153999998</v>
          </cell>
          <cell r="K9">
            <v>25.787017777999999</v>
          </cell>
          <cell r="L9">
            <v>21.959315523000001</v>
          </cell>
          <cell r="M9">
            <v>27.893087549000001</v>
          </cell>
          <cell r="N9">
            <v>27.596115476000001</v>
          </cell>
          <cell r="O9">
            <v>24.529380148000001</v>
          </cell>
          <cell r="P9">
            <v>21.567713221999998</v>
          </cell>
          <cell r="Q9">
            <v>20.818274863999999</v>
          </cell>
          <cell r="R9">
            <v>24.906930852999999</v>
          </cell>
          <cell r="S9">
            <v>25.948310057</v>
          </cell>
          <cell r="T9">
            <v>29.013569227000001</v>
          </cell>
          <cell r="U9">
            <v>28.951540828999999</v>
          </cell>
          <cell r="V9">
            <v>29.071256558000002</v>
          </cell>
          <cell r="W9">
            <v>29.071256558000002</v>
          </cell>
        </row>
        <row r="10">
          <cell r="A10" t="str">
            <v>CHEMICAL &amp; ALLIED PRODUCT MFG</v>
          </cell>
          <cell r="B10">
            <v>0.63129053499999999</v>
          </cell>
          <cell r="C10">
            <v>0.63129053499999999</v>
          </cell>
          <cell r="D10">
            <v>0.65471945629999995</v>
          </cell>
          <cell r="E10">
            <v>0.65471945629999995</v>
          </cell>
          <cell r="F10">
            <v>0.4128617094</v>
          </cell>
          <cell r="G10">
            <v>0.4128617094</v>
          </cell>
          <cell r="H10">
            <v>0.4128617094</v>
          </cell>
          <cell r="I10">
            <v>0.387729875</v>
          </cell>
          <cell r="J10">
            <v>0.35410412159999999</v>
          </cell>
          <cell r="K10">
            <v>0.35410464159999999</v>
          </cell>
          <cell r="L10">
            <v>0.35410412159999999</v>
          </cell>
          <cell r="M10">
            <v>0.31443065019999999</v>
          </cell>
          <cell r="N10">
            <v>0.24080476249999999</v>
          </cell>
          <cell r="O10">
            <v>0.24152591009999999</v>
          </cell>
          <cell r="P10">
            <v>0.24588387549999999</v>
          </cell>
          <cell r="Q10">
            <v>0.25517171239999997</v>
          </cell>
          <cell r="R10">
            <v>0.26063716370000001</v>
          </cell>
          <cell r="S10">
            <v>0.2366761117</v>
          </cell>
          <cell r="T10">
            <v>0.22396335989999999</v>
          </cell>
          <cell r="U10">
            <v>0.231306336</v>
          </cell>
          <cell r="V10">
            <v>0.21783480329999999</v>
          </cell>
          <cell r="W10">
            <v>0.21783480329999999</v>
          </cell>
        </row>
        <row r="11">
          <cell r="A11" t="str">
            <v>METALS PROCESSING</v>
          </cell>
          <cell r="B11">
            <v>0.64008039100000003</v>
          </cell>
          <cell r="C11">
            <v>0.64008039100000003</v>
          </cell>
          <cell r="D11">
            <v>0.7496565905</v>
          </cell>
          <cell r="E11">
            <v>0.7496565905</v>
          </cell>
          <cell r="F11">
            <v>1.0226370098999999</v>
          </cell>
          <cell r="G11">
            <v>1.0226370098999999</v>
          </cell>
          <cell r="H11">
            <v>1.0226370098999999</v>
          </cell>
          <cell r="I11">
            <v>0.65974150840000001</v>
          </cell>
          <cell r="J11">
            <v>0.86269970520000006</v>
          </cell>
          <cell r="K11">
            <v>0.86269970520000006</v>
          </cell>
          <cell r="L11">
            <v>0.86269970520000006</v>
          </cell>
          <cell r="M11">
            <v>0.69665264770000002</v>
          </cell>
          <cell r="N11">
            <v>0.73208667329999999</v>
          </cell>
          <cell r="O11">
            <v>0.70733095459999995</v>
          </cell>
          <cell r="P11">
            <v>0.58279389599999998</v>
          </cell>
          <cell r="Q11">
            <v>0.59866432830000005</v>
          </cell>
          <cell r="R11">
            <v>0.56664218249999998</v>
          </cell>
          <cell r="S11">
            <v>0.53737443169999999</v>
          </cell>
          <cell r="T11">
            <v>0.44028114759999998</v>
          </cell>
          <cell r="U11">
            <v>0.47753444630000003</v>
          </cell>
          <cell r="V11">
            <v>0.43231417439999997</v>
          </cell>
          <cell r="W11">
            <v>0.43231417439999997</v>
          </cell>
        </row>
        <row r="12">
          <cell r="A12" t="str">
            <v>PETROLEUM &amp; RELATED INDUSTRIES</v>
          </cell>
          <cell r="B12">
            <v>0.57407656669999996</v>
          </cell>
          <cell r="C12">
            <v>0.60240885600000005</v>
          </cell>
          <cell r="D12">
            <v>0.62476211960000005</v>
          </cell>
          <cell r="E12">
            <v>0.64221361340000005</v>
          </cell>
          <cell r="F12">
            <v>0.65034016949999995</v>
          </cell>
          <cell r="G12">
            <v>0.6422924565</v>
          </cell>
          <cell r="H12">
            <v>0.67827866309999996</v>
          </cell>
          <cell r="I12">
            <v>0.64984282520000003</v>
          </cell>
          <cell r="J12">
            <v>0.66616858170000004</v>
          </cell>
          <cell r="K12">
            <v>0.73310136940000004</v>
          </cell>
          <cell r="L12">
            <v>0.80844808930000001</v>
          </cell>
          <cell r="M12">
            <v>0.67702732369999996</v>
          </cell>
          <cell r="N12">
            <v>0.71835978379999998</v>
          </cell>
          <cell r="O12">
            <v>0.68625731440000004</v>
          </cell>
          <cell r="P12">
            <v>0.73750669629999999</v>
          </cell>
          <cell r="Q12">
            <v>0.62450316139999995</v>
          </cell>
          <cell r="R12">
            <v>0.57577335100000004</v>
          </cell>
          <cell r="S12">
            <v>0.56944458279999999</v>
          </cell>
          <cell r="T12">
            <v>0.65127664220000003</v>
          </cell>
          <cell r="U12">
            <v>0.66417653740000004</v>
          </cell>
          <cell r="V12">
            <v>0.67403770529999996</v>
          </cell>
          <cell r="W12">
            <v>0.67403770529999996</v>
          </cell>
        </row>
        <row r="13">
          <cell r="A13" t="str">
            <v>OTHER INDUSTRIAL PROCESSES</v>
          </cell>
          <cell r="B13">
            <v>5.6456515820000002</v>
          </cell>
          <cell r="C13">
            <v>5.6456515820000002</v>
          </cell>
          <cell r="D13">
            <v>6.2291799882000003</v>
          </cell>
          <cell r="E13">
            <v>6.2291799882000003</v>
          </cell>
          <cell r="F13">
            <v>5.8362562911999998</v>
          </cell>
          <cell r="G13">
            <v>5.8280347953999998</v>
          </cell>
          <cell r="H13">
            <v>5.8280347953999998</v>
          </cell>
          <cell r="I13">
            <v>5.3958424587999998</v>
          </cell>
          <cell r="J13">
            <v>5.5390101110999996</v>
          </cell>
          <cell r="K13">
            <v>5.5398076127999998</v>
          </cell>
          <cell r="L13">
            <v>5.5411746734999996</v>
          </cell>
          <cell r="M13">
            <v>5.4678995117999998</v>
          </cell>
          <cell r="N13">
            <v>5.5581498298999996</v>
          </cell>
          <cell r="O13">
            <v>5.5671652758999999</v>
          </cell>
          <cell r="P13">
            <v>6.6276007823</v>
          </cell>
          <cell r="Q13">
            <v>6.5994725472000004</v>
          </cell>
          <cell r="R13">
            <v>6.5596045753999999</v>
          </cell>
          <cell r="S13">
            <v>6.5949986056999998</v>
          </cell>
          <cell r="T13">
            <v>9.0737805085000005</v>
          </cell>
          <cell r="U13">
            <v>9.0065886227000007</v>
          </cell>
          <cell r="V13">
            <v>8.989395794</v>
          </cell>
          <cell r="W13">
            <v>8.989395794</v>
          </cell>
        </row>
        <row r="14">
          <cell r="A14" t="str">
            <v>SOLVENT UTILIZATION</v>
          </cell>
          <cell r="B14">
            <v>3.2394100000000002E-5</v>
          </cell>
          <cell r="C14">
            <v>3.2394100000000002E-5</v>
          </cell>
          <cell r="D14">
            <v>1.4952579999999999E-4</v>
          </cell>
          <cell r="E14">
            <v>1.4952579999999999E-4</v>
          </cell>
          <cell r="F14">
            <v>2.8152169999999998E-4</v>
          </cell>
          <cell r="G14">
            <v>2.8152610000000002E-4</v>
          </cell>
          <cell r="H14">
            <v>2.8152610000000002E-4</v>
          </cell>
          <cell r="I14">
            <v>9.8276400000000007E-5</v>
          </cell>
          <cell r="J14">
            <v>1.9504679999999999E-4</v>
          </cell>
          <cell r="K14">
            <v>1.950528E-4</v>
          </cell>
          <cell r="L14">
            <v>1.950528E-4</v>
          </cell>
          <cell r="M14">
            <v>1.498479E-4</v>
          </cell>
          <cell r="N14">
            <v>1.6230420000000001E-4</v>
          </cell>
          <cell r="O14">
            <v>1.5594019999999999E-4</v>
          </cell>
          <cell r="P14">
            <v>4.9169463699999999E-2</v>
          </cell>
          <cell r="Q14">
            <v>1.4404500000000001E-5</v>
          </cell>
          <cell r="R14">
            <v>7.7315349999999995E-6</v>
          </cell>
          <cell r="S14">
            <v>1.6699500000000002E-5</v>
          </cell>
          <cell r="T14">
            <v>2.88026373E-2</v>
          </cell>
          <cell r="U14">
            <v>3.5768946699999998E-2</v>
          </cell>
          <cell r="V14">
            <v>3.69078989E-2</v>
          </cell>
          <cell r="W14">
            <v>3.69078989E-2</v>
          </cell>
        </row>
        <row r="15">
          <cell r="A15" t="str">
            <v>STORAGE &amp; TRANSPORT</v>
          </cell>
          <cell r="B15">
            <v>0.39094026799999998</v>
          </cell>
          <cell r="C15">
            <v>0.39094026799999998</v>
          </cell>
          <cell r="D15">
            <v>0.47058531590000002</v>
          </cell>
          <cell r="E15">
            <v>0.47058531590000002</v>
          </cell>
          <cell r="F15">
            <v>0.39159495020000001</v>
          </cell>
          <cell r="G15">
            <v>0.3956812663</v>
          </cell>
          <cell r="H15">
            <v>0.3956812663</v>
          </cell>
          <cell r="I15">
            <v>0.3738727899</v>
          </cell>
          <cell r="J15">
            <v>0.29536572259999999</v>
          </cell>
          <cell r="K15">
            <v>0.29503185710000002</v>
          </cell>
          <cell r="L15">
            <v>0.29122805270000002</v>
          </cell>
          <cell r="M15">
            <v>0.30325579559999999</v>
          </cell>
          <cell r="N15">
            <v>0.25600087259999998</v>
          </cell>
          <cell r="O15">
            <v>0.24290817989999999</v>
          </cell>
          <cell r="P15">
            <v>0.2516499962</v>
          </cell>
          <cell r="Q15">
            <v>0.2153953136</v>
          </cell>
          <cell r="R15">
            <v>0.21457340590000001</v>
          </cell>
          <cell r="S15">
            <v>0.22161559759999999</v>
          </cell>
          <cell r="T15">
            <v>0.20287356579999999</v>
          </cell>
          <cell r="U15">
            <v>0.21769202479999999</v>
          </cell>
          <cell r="V15">
            <v>0.20679436039999999</v>
          </cell>
          <cell r="W15">
            <v>0.20679436039999999</v>
          </cell>
        </row>
        <row r="16">
          <cell r="A16" t="str">
            <v>WASTE DISPOSAL &amp; RECYCLING</v>
          </cell>
          <cell r="B16">
            <v>21.352045825000001</v>
          </cell>
          <cell r="C16">
            <v>21.352045825000001</v>
          </cell>
          <cell r="D16">
            <v>21.360510859000001</v>
          </cell>
          <cell r="E16">
            <v>21.360510859000001</v>
          </cell>
          <cell r="F16">
            <v>21.354115389</v>
          </cell>
          <cell r="G16">
            <v>21.352821895000002</v>
          </cell>
          <cell r="H16">
            <v>21.352821895000002</v>
          </cell>
          <cell r="I16">
            <v>21.352854486999998</v>
          </cell>
          <cell r="J16">
            <v>21.353599250999999</v>
          </cell>
          <cell r="K16">
            <v>21.361775929</v>
          </cell>
          <cell r="L16">
            <v>21.362409271000001</v>
          </cell>
          <cell r="M16">
            <v>21.363107464999999</v>
          </cell>
          <cell r="N16">
            <v>21.360776443999999</v>
          </cell>
          <cell r="O16">
            <v>21.36105616</v>
          </cell>
          <cell r="P16">
            <v>21.352472846000001</v>
          </cell>
          <cell r="Q16">
            <v>21.362839406999999</v>
          </cell>
          <cell r="R16">
            <v>21.361630869999999</v>
          </cell>
          <cell r="S16">
            <v>21.365040676</v>
          </cell>
          <cell r="T16">
            <v>23.721605758999999</v>
          </cell>
          <cell r="U16">
            <v>23.723287858999999</v>
          </cell>
          <cell r="V16">
            <v>23.723874538</v>
          </cell>
          <cell r="W16">
            <v>23.723874538</v>
          </cell>
        </row>
        <row r="17">
          <cell r="A17" t="str">
            <v>HIGHWAY VEHICLES</v>
          </cell>
          <cell r="B17">
            <v>180.80094344</v>
          </cell>
          <cell r="C17">
            <v>180.12273227</v>
          </cell>
          <cell r="D17">
            <v>177.40762877</v>
          </cell>
          <cell r="E17">
            <v>170.72426770999999</v>
          </cell>
          <cell r="F17">
            <v>167.70668266000001</v>
          </cell>
          <cell r="G17">
            <v>143.41041128000001</v>
          </cell>
          <cell r="H17">
            <v>134.19731075000001</v>
          </cell>
          <cell r="I17">
            <v>119.17003501000001</v>
          </cell>
          <cell r="J17">
            <v>127.58274292999999</v>
          </cell>
          <cell r="K17">
            <v>106.33808307</v>
          </cell>
          <cell r="L17">
            <v>94.670257121000006</v>
          </cell>
          <cell r="M17">
            <v>86.131976128000005</v>
          </cell>
          <cell r="N17">
            <v>74.702003101000003</v>
          </cell>
          <cell r="O17">
            <v>63.955040726</v>
          </cell>
          <cell r="P17">
            <v>53.722025717999998</v>
          </cell>
          <cell r="Q17">
            <v>44.932739009999999</v>
          </cell>
          <cell r="R17">
            <v>38.262703389000002</v>
          </cell>
          <cell r="S17">
            <v>40.487384253000002</v>
          </cell>
          <cell r="T17">
            <v>33.545686822</v>
          </cell>
          <cell r="U17">
            <v>30.339852722</v>
          </cell>
          <cell r="V17">
            <v>26.947406056999998</v>
          </cell>
          <cell r="W17">
            <v>23.554960092000002</v>
          </cell>
        </row>
        <row r="18">
          <cell r="A18" t="str">
            <v>OFF-HIGHWAY</v>
          </cell>
          <cell r="B18">
            <v>170.95567109000001</v>
          </cell>
          <cell r="C18">
            <v>169.28692171</v>
          </cell>
          <cell r="D18">
            <v>160.35611112000001</v>
          </cell>
          <cell r="E18">
            <v>157.85634435</v>
          </cell>
          <cell r="F18">
            <v>148.83791797999999</v>
          </cell>
          <cell r="G18">
            <v>138.34704668000001</v>
          </cell>
          <cell r="H18">
            <v>128.26294002</v>
          </cell>
          <cell r="I18">
            <v>118.04297809000001</v>
          </cell>
          <cell r="J18">
            <v>112.09865772000001</v>
          </cell>
          <cell r="K18">
            <v>106.49663987</v>
          </cell>
          <cell r="L18">
            <v>100.30687125</v>
          </cell>
          <cell r="M18">
            <v>95.646824659000004</v>
          </cell>
          <cell r="N18">
            <v>91.536170627999994</v>
          </cell>
          <cell r="O18">
            <v>85.620777552999996</v>
          </cell>
          <cell r="P18">
            <v>77.211607137000001</v>
          </cell>
          <cell r="Q18">
            <v>72.540666153000004</v>
          </cell>
          <cell r="R18">
            <v>67.869300034000005</v>
          </cell>
          <cell r="S18">
            <v>63.841705271999999</v>
          </cell>
          <cell r="T18">
            <v>53.686364949000001</v>
          </cell>
          <cell r="U18">
            <v>31.643407970999998</v>
          </cell>
          <cell r="V18">
            <v>29.752886714999999</v>
          </cell>
          <cell r="W18">
            <v>27.944342066000001</v>
          </cell>
        </row>
        <row r="19">
          <cell r="A19" t="str">
            <v>MISCELLANEOUS</v>
          </cell>
          <cell r="B19">
            <v>47.955114250000001</v>
          </cell>
          <cell r="C19">
            <v>58.977757240000003</v>
          </cell>
          <cell r="D19">
            <v>54.044684977999999</v>
          </cell>
          <cell r="E19">
            <v>57.209525833000001</v>
          </cell>
          <cell r="F19">
            <v>55.491974460999998</v>
          </cell>
          <cell r="G19">
            <v>62.622055140999997</v>
          </cell>
          <cell r="H19">
            <v>53.353178518</v>
          </cell>
          <cell r="I19">
            <v>51.294886624999997</v>
          </cell>
          <cell r="J19">
            <v>46.912912386999999</v>
          </cell>
          <cell r="K19">
            <v>56.436372145999997</v>
          </cell>
          <cell r="L19">
            <v>54.625368739999999</v>
          </cell>
          <cell r="M19">
            <v>44.766989801000001</v>
          </cell>
          <cell r="N19">
            <v>44.389671409000002</v>
          </cell>
          <cell r="O19">
            <v>58.148068477000002</v>
          </cell>
          <cell r="P19">
            <v>119.19023385</v>
          </cell>
          <cell r="Q19">
            <v>79.815786756999998</v>
          </cell>
          <cell r="R19">
            <v>84.953744975999996</v>
          </cell>
          <cell r="S19">
            <v>59.035090283000002</v>
          </cell>
          <cell r="T19">
            <v>209.30102972</v>
          </cell>
          <cell r="U19">
            <v>412.78517196000001</v>
          </cell>
          <cell r="V19">
            <v>196.90755267</v>
          </cell>
          <cell r="W19">
            <v>196.90755267</v>
          </cell>
        </row>
        <row r="26">
          <cell r="A26" t="str">
            <v>Total</v>
          </cell>
          <cell r="B26">
            <v>484.93592256779999</v>
          </cell>
          <cell r="C26">
            <v>494.45894036610002</v>
          </cell>
          <cell r="D26">
            <v>479.81185632630007</v>
          </cell>
          <cell r="E26">
            <v>474.63493817509999</v>
          </cell>
          <cell r="F26">
            <v>455.66848619289999</v>
          </cell>
          <cell r="G26">
            <v>422.73343070559997</v>
          </cell>
          <cell r="H26">
            <v>396.21860517520003</v>
          </cell>
          <cell r="I26">
            <v>363.69223117570004</v>
          </cell>
          <cell r="J26">
            <v>363.71471988999997</v>
          </cell>
          <cell r="K26">
            <v>345.65451957290003</v>
          </cell>
          <cell r="L26">
            <v>321.2469019033</v>
          </cell>
          <cell r="M26">
            <v>302.8947095899</v>
          </cell>
          <cell r="N26">
            <v>286.54088399170001</v>
          </cell>
          <cell r="O26">
            <v>278.20045904969999</v>
          </cell>
          <cell r="P26">
            <v>318.57441651279998</v>
          </cell>
          <cell r="Q26">
            <v>263.46150607420003</v>
          </cell>
          <cell r="R26">
            <v>261.93690001983498</v>
          </cell>
          <cell r="S26">
            <v>234.1455282764</v>
          </cell>
          <cell r="T26">
            <v>377.38254287469999</v>
          </cell>
          <cell r="U26">
            <v>555.8662927867</v>
          </cell>
          <cell r="V26">
            <v>334.77872494190001</v>
          </cell>
          <cell r="W26">
            <v>329.57773432789998</v>
          </cell>
        </row>
        <row r="27">
          <cell r="A27" t="str">
            <v>Miscellaneous</v>
          </cell>
          <cell r="B27">
            <v>47.955114250000001</v>
          </cell>
          <cell r="C27">
            <v>58.977757240000003</v>
          </cell>
          <cell r="D27">
            <v>54.044684977999999</v>
          </cell>
          <cell r="E27">
            <v>57.209525833000001</v>
          </cell>
          <cell r="F27">
            <v>55.491974460999998</v>
          </cell>
          <cell r="G27">
            <v>62.622055140999997</v>
          </cell>
          <cell r="H27">
            <v>53.353178518</v>
          </cell>
          <cell r="I27">
            <v>51.294886624999997</v>
          </cell>
          <cell r="J27">
            <v>46.912912386999999</v>
          </cell>
          <cell r="K27">
            <v>56.436372145999997</v>
          </cell>
          <cell r="L27">
            <v>54.625368739999999</v>
          </cell>
          <cell r="M27">
            <v>44.766989801000001</v>
          </cell>
          <cell r="N27">
            <v>44.389671409000002</v>
          </cell>
          <cell r="O27">
            <v>58.148068477000002</v>
          </cell>
          <cell r="P27">
            <v>119.19023385</v>
          </cell>
          <cell r="Q27">
            <v>79.815786756999998</v>
          </cell>
          <cell r="R27">
            <v>84.953744975999996</v>
          </cell>
          <cell r="S27">
            <v>59.035090283000002</v>
          </cell>
          <cell r="T27">
            <v>209.30102972</v>
          </cell>
          <cell r="U27">
            <v>412.78517196000001</v>
          </cell>
          <cell r="V27">
            <v>196.90755267</v>
          </cell>
          <cell r="W27">
            <v>196.90755267</v>
          </cell>
        </row>
        <row r="28">
          <cell r="A28" t="str">
            <v>Total without miscellaneous</v>
          </cell>
          <cell r="B28">
            <v>436.98080831779998</v>
          </cell>
          <cell r="C28">
            <v>435.48118312610001</v>
          </cell>
          <cell r="D28">
            <v>425.76717134830005</v>
          </cell>
          <cell r="E28">
            <v>417.4254123421</v>
          </cell>
          <cell r="F28">
            <v>400.17651173190001</v>
          </cell>
          <cell r="G28">
            <v>360.1113755646</v>
          </cell>
          <cell r="H28">
            <v>342.86542665720003</v>
          </cell>
          <cell r="I28">
            <v>312.39734455070004</v>
          </cell>
          <cell r="J28">
            <v>316.80180750299996</v>
          </cell>
          <cell r="K28">
            <v>289.21814742690003</v>
          </cell>
          <cell r="L28">
            <v>266.6215331633</v>
          </cell>
          <cell r="M28">
            <v>258.12771978889998</v>
          </cell>
          <cell r="N28">
            <v>242.1512125827</v>
          </cell>
          <cell r="O28">
            <v>220.05239057269998</v>
          </cell>
          <cell r="P28">
            <v>199.38418266279999</v>
          </cell>
          <cell r="Q28">
            <v>183.64571931720002</v>
          </cell>
          <cell r="R28">
            <v>176.98315504383498</v>
          </cell>
          <cell r="S28">
            <v>175.11043799340001</v>
          </cell>
          <cell r="T28">
            <v>168.08151315469999</v>
          </cell>
          <cell r="U28">
            <v>143.08112082669999</v>
          </cell>
          <cell r="V28">
            <v>137.87117227190001</v>
          </cell>
          <cell r="W28">
            <v>132.67018165789997</v>
          </cell>
        </row>
        <row r="29">
          <cell r="A29" t="str">
            <v>Wildfires</v>
          </cell>
          <cell r="B29">
            <v>17.977631087999999</v>
          </cell>
          <cell r="C29">
            <v>26.71516454</v>
          </cell>
          <cell r="D29">
            <v>16.035587185000001</v>
          </cell>
          <cell r="E29">
            <v>15.950237381000001</v>
          </cell>
          <cell r="F29">
            <v>16.003316479999999</v>
          </cell>
          <cell r="G29">
            <v>21.559425724</v>
          </cell>
          <cell r="H29">
            <v>12.038070660000001</v>
          </cell>
          <cell r="I29">
            <v>11.43901615</v>
          </cell>
          <cell r="J29">
            <v>5.1651969490000003</v>
          </cell>
          <cell r="K29">
            <v>11.651702886000001</v>
          </cell>
          <cell r="L29">
            <v>16.314059718999999</v>
          </cell>
          <cell r="M29">
            <v>8.0352325750000002</v>
          </cell>
          <cell r="N29">
            <v>8.7931557651999999</v>
          </cell>
          <cell r="O29">
            <v>25.476241276</v>
          </cell>
          <cell r="P29">
            <v>66.639085465999997</v>
          </cell>
          <cell r="Q29">
            <v>28.525783837999999</v>
          </cell>
          <cell r="R29">
            <v>28.770360491000002</v>
          </cell>
          <cell r="S29">
            <v>9.9683272453999994</v>
          </cell>
          <cell r="T29">
            <v>149.519012</v>
          </cell>
          <cell r="U29">
            <v>324.51909346000002</v>
          </cell>
          <cell r="V29">
            <v>107.94984012</v>
          </cell>
          <cell r="W29">
            <v>107.94984012</v>
          </cell>
        </row>
        <row r="30">
          <cell r="A30" t="str">
            <v>Total without wildfires</v>
          </cell>
          <cell r="B30">
            <v>466.95829147979998</v>
          </cell>
          <cell r="C30">
            <v>467.74377582610003</v>
          </cell>
          <cell r="D30">
            <v>463.77626914130008</v>
          </cell>
          <cell r="E30">
            <v>458.68470079409997</v>
          </cell>
          <cell r="F30">
            <v>439.66516971289997</v>
          </cell>
          <cell r="G30">
            <v>401.17400498159998</v>
          </cell>
          <cell r="H30">
            <v>384.18053451520001</v>
          </cell>
          <cell r="I30">
            <v>352.25321502570006</v>
          </cell>
          <cell r="J30">
            <v>358.54952294099996</v>
          </cell>
          <cell r="K30">
            <v>334.00281668690002</v>
          </cell>
          <cell r="L30">
            <v>304.9328421843</v>
          </cell>
          <cell r="M30">
            <v>294.85947701489999</v>
          </cell>
          <cell r="N30">
            <v>277.74772822649999</v>
          </cell>
          <cell r="O30">
            <v>252.72421777369999</v>
          </cell>
          <cell r="P30">
            <v>251.9353310468</v>
          </cell>
          <cell r="Q30">
            <v>234.93572223620004</v>
          </cell>
          <cell r="R30">
            <v>233.16653952883499</v>
          </cell>
          <cell r="S30">
            <v>224.17720103100001</v>
          </cell>
          <cell r="T30">
            <v>227.86353087469999</v>
          </cell>
          <cell r="U30">
            <v>231.34719932669998</v>
          </cell>
          <cell r="V30">
            <v>226.8288848219</v>
          </cell>
          <cell r="W30">
            <v>221.62789420789997</v>
          </cell>
        </row>
        <row r="31">
          <cell r="A31" t="str">
            <v>Miscellaneous without wildfires</v>
          </cell>
          <cell r="B31">
            <v>29.977483162000002</v>
          </cell>
          <cell r="C31">
            <v>32.262592699999999</v>
          </cell>
          <cell r="D31">
            <v>38.009097792999995</v>
          </cell>
          <cell r="E31">
            <v>41.259288452</v>
          </cell>
          <cell r="F31">
            <v>39.488657981000003</v>
          </cell>
          <cell r="G31">
            <v>41.062629416999997</v>
          </cell>
          <cell r="H31">
            <v>41.315107857999998</v>
          </cell>
          <cell r="I31">
            <v>39.855870474999996</v>
          </cell>
          <cell r="J31">
            <v>41.747715438</v>
          </cell>
          <cell r="K31">
            <v>44.784669259999994</v>
          </cell>
          <cell r="L31">
            <v>38.311309021</v>
          </cell>
          <cell r="M31">
            <v>36.731757225999999</v>
          </cell>
          <cell r="N31">
            <v>35.596515643800004</v>
          </cell>
          <cell r="O31">
            <v>32.671827200999999</v>
          </cell>
          <cell r="P31">
            <v>52.551148384000001</v>
          </cell>
          <cell r="Q31">
            <v>51.290002919000003</v>
          </cell>
          <cell r="R31">
            <v>56.183384484999991</v>
          </cell>
          <cell r="S31">
            <v>49.066763037600005</v>
          </cell>
          <cell r="T31">
            <v>59.782017719999999</v>
          </cell>
          <cell r="U31">
            <v>88.266078499999992</v>
          </cell>
          <cell r="V31">
            <v>88.957712549999997</v>
          </cell>
          <cell r="W31">
            <v>88.957712549999997</v>
          </cell>
        </row>
      </sheetData>
      <sheetData sheetId="10">
        <row r="6">
          <cell r="A6" t="str">
            <v>Source Category</v>
          </cell>
          <cell r="B6">
            <v>2002</v>
          </cell>
          <cell r="C6">
            <v>2003</v>
          </cell>
          <cell r="D6">
            <v>2004</v>
          </cell>
          <cell r="E6">
            <v>2005</v>
          </cell>
          <cell r="F6">
            <v>2006</v>
          </cell>
          <cell r="G6">
            <v>2007</v>
          </cell>
          <cell r="H6">
            <v>2008</v>
          </cell>
          <cell r="I6">
            <v>2009</v>
          </cell>
          <cell r="J6">
            <v>2010</v>
          </cell>
          <cell r="K6">
            <v>2011</v>
          </cell>
          <cell r="L6">
            <v>2012</v>
          </cell>
          <cell r="M6">
            <v>2013</v>
          </cell>
          <cell r="N6">
            <v>2014</v>
          </cell>
          <cell r="O6">
            <v>2015</v>
          </cell>
          <cell r="P6">
            <v>2016</v>
          </cell>
          <cell r="Q6">
            <v>2017</v>
          </cell>
          <cell r="R6">
            <v>2018</v>
          </cell>
          <cell r="S6">
            <v>2019</v>
          </cell>
          <cell r="T6">
            <v>2020</v>
          </cell>
          <cell r="U6">
            <v>2021</v>
          </cell>
          <cell r="V6">
            <v>2022</v>
          </cell>
          <cell r="W6">
            <v>2023</v>
          </cell>
        </row>
        <row r="7">
          <cell r="A7" t="str">
            <v>FUEL COMB. ELEC. UTIL.</v>
          </cell>
          <cell r="B7">
            <v>26.218640245</v>
          </cell>
          <cell r="C7">
            <v>26.186146226000002</v>
          </cell>
          <cell r="D7">
            <v>24.455861543000001</v>
          </cell>
          <cell r="E7">
            <v>24.455861543000001</v>
          </cell>
          <cell r="F7">
            <v>28.246791472000002</v>
          </cell>
          <cell r="G7">
            <v>21.739235981</v>
          </cell>
          <cell r="H7">
            <v>21.734203651000001</v>
          </cell>
          <cell r="I7">
            <v>18.012781724</v>
          </cell>
          <cell r="J7">
            <v>17.062072539999999</v>
          </cell>
          <cell r="K7">
            <v>20.545461190000001</v>
          </cell>
          <cell r="L7">
            <v>20.972024058999999</v>
          </cell>
          <cell r="M7">
            <v>19.711494119000001</v>
          </cell>
          <cell r="N7">
            <v>20.02665408</v>
          </cell>
          <cell r="O7">
            <v>18.503346633</v>
          </cell>
          <cell r="P7">
            <v>18.198175188</v>
          </cell>
          <cell r="Q7">
            <v>17.339928486000002</v>
          </cell>
          <cell r="R7">
            <v>16.979049518</v>
          </cell>
          <cell r="S7">
            <v>17.735633146000001</v>
          </cell>
          <cell r="T7">
            <v>17.954707612</v>
          </cell>
          <cell r="U7">
            <v>18.756175483</v>
          </cell>
          <cell r="V7">
            <v>19.210795045000001</v>
          </cell>
          <cell r="W7">
            <v>19.210795045000001</v>
          </cell>
        </row>
        <row r="8">
          <cell r="A8" t="str">
            <v>FUEL COMB. INDUSTRIAL</v>
          </cell>
          <cell r="B8">
            <v>61.465001254000001</v>
          </cell>
          <cell r="C8">
            <v>60.694997344999997</v>
          </cell>
          <cell r="D8">
            <v>69.381391948000001</v>
          </cell>
          <cell r="E8">
            <v>68.801840948000006</v>
          </cell>
          <cell r="F8">
            <v>72.233530973000001</v>
          </cell>
          <cell r="G8">
            <v>72.630041366</v>
          </cell>
          <cell r="H8">
            <v>70.836670166000005</v>
          </cell>
          <cell r="I8">
            <v>64.638395676000002</v>
          </cell>
          <cell r="J8">
            <v>67.564101406999995</v>
          </cell>
          <cell r="K8">
            <v>68.935154553999993</v>
          </cell>
          <cell r="L8">
            <v>69.809794206999996</v>
          </cell>
          <cell r="M8">
            <v>70.936404320999998</v>
          </cell>
          <cell r="N8">
            <v>64.747132579999999</v>
          </cell>
          <cell r="O8">
            <v>61.989551790999997</v>
          </cell>
          <cell r="P8">
            <v>62.532011437999998</v>
          </cell>
          <cell r="Q8">
            <v>62.151565630999997</v>
          </cell>
          <cell r="R8">
            <v>59.902619547999997</v>
          </cell>
          <cell r="S8">
            <v>59.472530607000003</v>
          </cell>
          <cell r="T8">
            <v>88.807036017000001</v>
          </cell>
          <cell r="U8">
            <v>85.193657884999993</v>
          </cell>
          <cell r="V8">
            <v>85.343784740000004</v>
          </cell>
          <cell r="W8">
            <v>85.343784740000004</v>
          </cell>
        </row>
        <row r="9">
          <cell r="A9" t="str">
            <v>FUEL COMB. OTHER</v>
          </cell>
          <cell r="B9">
            <v>169.076662</v>
          </cell>
          <cell r="C9">
            <v>177.41393273</v>
          </cell>
          <cell r="D9">
            <v>181.60911256</v>
          </cell>
          <cell r="E9">
            <v>189.98876132000001</v>
          </cell>
          <cell r="F9">
            <v>169.39568992</v>
          </cell>
          <cell r="G9">
            <v>186.17342338</v>
          </cell>
          <cell r="H9">
            <v>207.10785419999999</v>
          </cell>
          <cell r="I9">
            <v>220.73689474</v>
          </cell>
          <cell r="J9">
            <v>235.35246748</v>
          </cell>
          <cell r="K9">
            <v>228.60637854999999</v>
          </cell>
          <cell r="L9">
            <v>192.46357429</v>
          </cell>
          <cell r="M9">
            <v>248.23135098</v>
          </cell>
          <cell r="N9">
            <v>249.85761506</v>
          </cell>
          <cell r="O9">
            <v>221.27633252000001</v>
          </cell>
          <cell r="P9">
            <v>193.92673074000001</v>
          </cell>
          <cell r="Q9">
            <v>187.98153085000001</v>
          </cell>
          <cell r="R9">
            <v>227.27329842</v>
          </cell>
          <cell r="S9">
            <v>236.12045184999999</v>
          </cell>
          <cell r="T9">
            <v>266.40457742000001</v>
          </cell>
          <cell r="U9">
            <v>265.47978613999999</v>
          </cell>
          <cell r="V9">
            <v>265.53758837999999</v>
          </cell>
          <cell r="W9">
            <v>265.53758837999999</v>
          </cell>
        </row>
        <row r="10">
          <cell r="A10" t="str">
            <v>CHEMICAL &amp; ALLIED PRODUCT MFG</v>
          </cell>
          <cell r="B10">
            <v>2.2330048033000001</v>
          </cell>
          <cell r="C10">
            <v>2.2330048033000001</v>
          </cell>
          <cell r="D10">
            <v>1.9302724739999999</v>
          </cell>
          <cell r="E10">
            <v>1.9302724739999999</v>
          </cell>
          <cell r="F10">
            <v>1.1218146449999999</v>
          </cell>
          <cell r="G10">
            <v>1.1218146449999999</v>
          </cell>
          <cell r="H10">
            <v>1.1218146449999999</v>
          </cell>
          <cell r="I10">
            <v>1.0190425207</v>
          </cell>
          <cell r="J10">
            <v>0.99162318000000005</v>
          </cell>
          <cell r="K10">
            <v>0.99162335999999995</v>
          </cell>
          <cell r="L10">
            <v>0.99162318000000005</v>
          </cell>
          <cell r="M10">
            <v>0.8844862657</v>
          </cell>
          <cell r="N10">
            <v>0.79737970459999996</v>
          </cell>
          <cell r="O10">
            <v>0.79285868270000004</v>
          </cell>
          <cell r="P10">
            <v>0.82590150350000002</v>
          </cell>
          <cell r="Q10">
            <v>0.89591658460000001</v>
          </cell>
          <cell r="R10">
            <v>0.92946681750000004</v>
          </cell>
          <cell r="S10">
            <v>0.87480793509999999</v>
          </cell>
          <cell r="T10">
            <v>0.85720835449999999</v>
          </cell>
          <cell r="U10">
            <v>0.88140315319999996</v>
          </cell>
          <cell r="V10">
            <v>0.87892960580000001</v>
          </cell>
          <cell r="W10">
            <v>0.87892960580000001</v>
          </cell>
        </row>
        <row r="11">
          <cell r="A11" t="str">
            <v>METALS PROCESSING</v>
          </cell>
          <cell r="B11">
            <v>3.8646818662000002</v>
          </cell>
          <cell r="C11">
            <v>3.8646818662000002</v>
          </cell>
          <cell r="D11">
            <v>3.8687301300999999</v>
          </cell>
          <cell r="E11">
            <v>3.8687301300999999</v>
          </cell>
          <cell r="F11">
            <v>4.5573437494000002</v>
          </cell>
          <cell r="G11">
            <v>4.5573437494000002</v>
          </cell>
          <cell r="H11">
            <v>4.5573437494000002</v>
          </cell>
          <cell r="I11">
            <v>3.0759409806</v>
          </cell>
          <cell r="J11">
            <v>3.7111157822999998</v>
          </cell>
          <cell r="K11">
            <v>3.7111157822999998</v>
          </cell>
          <cell r="L11">
            <v>3.7111157822999998</v>
          </cell>
          <cell r="M11">
            <v>2.9997172653000002</v>
          </cell>
          <cell r="N11">
            <v>3.5315362424000001</v>
          </cell>
          <cell r="O11">
            <v>2.8212200339</v>
          </cell>
          <cell r="P11">
            <v>2.6779986500000001</v>
          </cell>
          <cell r="Q11">
            <v>2.6221153248000002</v>
          </cell>
          <cell r="R11">
            <v>2.6359420654000001</v>
          </cell>
          <cell r="S11">
            <v>2.5091745079000001</v>
          </cell>
          <cell r="T11">
            <v>2.0391428002</v>
          </cell>
          <cell r="U11">
            <v>2.4652969575000001</v>
          </cell>
          <cell r="V11">
            <v>2.3664868286999998</v>
          </cell>
          <cell r="W11">
            <v>2.3664868286999998</v>
          </cell>
        </row>
        <row r="12">
          <cell r="A12" t="str">
            <v>PETROLEUM &amp; RELATED INDUSTRIES</v>
          </cell>
          <cell r="B12">
            <v>4.4908529879000003</v>
          </cell>
          <cell r="C12">
            <v>4.7511253545000001</v>
          </cell>
          <cell r="D12">
            <v>4.8554078774000002</v>
          </cell>
          <cell r="E12">
            <v>5.0149704313000001</v>
          </cell>
          <cell r="F12">
            <v>4.8625490105000004</v>
          </cell>
          <cell r="G12">
            <v>4.7164206962000002</v>
          </cell>
          <cell r="H12">
            <v>4.9939035688000004</v>
          </cell>
          <cell r="I12">
            <v>4.7241775578</v>
          </cell>
          <cell r="J12">
            <v>4.7131459338999999</v>
          </cell>
          <cell r="K12">
            <v>5.1840261485000001</v>
          </cell>
          <cell r="L12">
            <v>5.7095794100999999</v>
          </cell>
          <cell r="M12">
            <v>4.7624627732000002</v>
          </cell>
          <cell r="N12">
            <v>4.9447464561999999</v>
          </cell>
          <cell r="O12">
            <v>4.8777995502999998</v>
          </cell>
          <cell r="P12">
            <v>5.0683359885000003</v>
          </cell>
          <cell r="Q12">
            <v>4.3048423219999998</v>
          </cell>
          <cell r="R12">
            <v>4.0283225703000003</v>
          </cell>
          <cell r="S12">
            <v>3.8613559633999999</v>
          </cell>
          <cell r="T12">
            <v>4.3461884508999997</v>
          </cell>
          <cell r="U12">
            <v>4.6526979870999998</v>
          </cell>
          <cell r="V12">
            <v>4.6409195057000003</v>
          </cell>
          <cell r="W12">
            <v>4.6409195057000003</v>
          </cell>
        </row>
        <row r="13">
          <cell r="A13" t="str">
            <v>OTHER INDUSTRIAL PROCESSES</v>
          </cell>
          <cell r="B13">
            <v>76.347077866000006</v>
          </cell>
          <cell r="C13">
            <v>76.347077866000006</v>
          </cell>
          <cell r="D13">
            <v>80.686171458999993</v>
          </cell>
          <cell r="E13">
            <v>80.686171458999993</v>
          </cell>
          <cell r="F13">
            <v>80.086316042999997</v>
          </cell>
          <cell r="G13">
            <v>80.030778491999996</v>
          </cell>
          <cell r="H13">
            <v>80.030778491999996</v>
          </cell>
          <cell r="I13">
            <v>77.336391558000003</v>
          </cell>
          <cell r="J13">
            <v>79.152603073999998</v>
          </cell>
          <cell r="K13">
            <v>79.103636584</v>
          </cell>
          <cell r="L13">
            <v>79.077379828000005</v>
          </cell>
          <cell r="M13">
            <v>78.542366681999994</v>
          </cell>
          <cell r="N13">
            <v>81.518157516000002</v>
          </cell>
          <cell r="O13">
            <v>81.605008638000001</v>
          </cell>
          <cell r="P13">
            <v>100.68265704</v>
          </cell>
          <cell r="Q13">
            <v>100.55804103</v>
          </cell>
          <cell r="R13">
            <v>100.45261737</v>
          </cell>
          <cell r="S13">
            <v>100.75060352</v>
          </cell>
          <cell r="T13">
            <v>146.23949809999999</v>
          </cell>
          <cell r="U13">
            <v>146.46230270999999</v>
          </cell>
          <cell r="V13">
            <v>146.31631479999999</v>
          </cell>
          <cell r="W13">
            <v>146.31631479999999</v>
          </cell>
        </row>
        <row r="14">
          <cell r="A14" t="str">
            <v>SOLVENT UTILIZATION</v>
          </cell>
          <cell r="B14">
            <v>7.1438099999999996E-5</v>
          </cell>
          <cell r="C14">
            <v>7.1438099999999996E-5</v>
          </cell>
          <cell r="D14">
            <v>3.0164900000000003E-4</v>
          </cell>
          <cell r="E14">
            <v>3.0164900000000003E-4</v>
          </cell>
          <cell r="F14">
            <v>5.6095929999999997E-4</v>
          </cell>
          <cell r="G14">
            <v>5.6108989999999995E-4</v>
          </cell>
          <cell r="H14">
            <v>5.6108989999999995E-4</v>
          </cell>
          <cell r="I14">
            <v>1.9654129999999999E-4</v>
          </cell>
          <cell r="J14">
            <v>6.9817640000000003E-4</v>
          </cell>
          <cell r="K14">
            <v>6.9835489999999997E-4</v>
          </cell>
          <cell r="L14">
            <v>6.9835489999999997E-4</v>
          </cell>
          <cell r="M14">
            <v>8.2241680000000002E-4</v>
          </cell>
          <cell r="N14">
            <v>8.0560940000000002E-4</v>
          </cell>
          <cell r="O14">
            <v>5.7923459999999996E-4</v>
          </cell>
          <cell r="P14">
            <v>0.74410147900000001</v>
          </cell>
          <cell r="Q14">
            <v>4.01376E-4</v>
          </cell>
          <cell r="R14">
            <v>2.034805E-4</v>
          </cell>
          <cell r="S14">
            <v>4.9525380000000003E-4</v>
          </cell>
          <cell r="T14">
            <v>0.72671561309999999</v>
          </cell>
          <cell r="U14">
            <v>0.86721363439999999</v>
          </cell>
          <cell r="V14">
            <v>0.90315245109999998</v>
          </cell>
          <cell r="W14">
            <v>0.90315245109999998</v>
          </cell>
        </row>
        <row r="15">
          <cell r="A15" t="str">
            <v>STORAGE &amp; TRANSPORT</v>
          </cell>
          <cell r="B15">
            <v>1.7468813469</v>
          </cell>
          <cell r="C15">
            <v>1.7468813469</v>
          </cell>
          <cell r="D15">
            <v>1.9283621474999999</v>
          </cell>
          <cell r="E15">
            <v>1.9283621474999999</v>
          </cell>
          <cell r="F15">
            <v>1.6974132662000001</v>
          </cell>
          <cell r="G15">
            <v>1.7067310301</v>
          </cell>
          <cell r="H15">
            <v>1.7067310301</v>
          </cell>
          <cell r="I15">
            <v>1.5793369506999999</v>
          </cell>
          <cell r="J15">
            <v>1.334905249</v>
          </cell>
          <cell r="K15">
            <v>1.3348308803</v>
          </cell>
          <cell r="L15">
            <v>1.3197040814000001</v>
          </cell>
          <cell r="M15">
            <v>1.324578284</v>
          </cell>
          <cell r="N15">
            <v>1.1277019425000001</v>
          </cell>
          <cell r="O15">
            <v>1.0879967634000001</v>
          </cell>
          <cell r="P15">
            <v>1.1224287036</v>
          </cell>
          <cell r="Q15">
            <v>0.98338439129999999</v>
          </cell>
          <cell r="R15">
            <v>0.99154620390000003</v>
          </cell>
          <cell r="S15">
            <v>1.0190621278000001</v>
          </cell>
          <cell r="T15">
            <v>0.92168253300000003</v>
          </cell>
          <cell r="U15">
            <v>1.0089551617000001</v>
          </cell>
          <cell r="V15">
            <v>0.95765425739999999</v>
          </cell>
          <cell r="W15">
            <v>0.95765425739999999</v>
          </cell>
        </row>
        <row r="16">
          <cell r="A16" t="str">
            <v>WASTE DISPOSAL &amp; RECYCLING</v>
          </cell>
          <cell r="B16">
            <v>76.414042049000003</v>
          </cell>
          <cell r="C16">
            <v>76.414042049000003</v>
          </cell>
          <cell r="D16">
            <v>76.456498679000006</v>
          </cell>
          <cell r="E16">
            <v>76.456498679000006</v>
          </cell>
          <cell r="F16">
            <v>76.42507191</v>
          </cell>
          <cell r="G16">
            <v>76.417909225000002</v>
          </cell>
          <cell r="H16">
            <v>76.417909225000002</v>
          </cell>
          <cell r="I16">
            <v>76.418044729000002</v>
          </cell>
          <cell r="J16">
            <v>76.45039921</v>
          </cell>
          <cell r="K16">
            <v>76.495247222000003</v>
          </cell>
          <cell r="L16">
            <v>76.499724920000006</v>
          </cell>
          <cell r="M16">
            <v>76.502741701000005</v>
          </cell>
          <cell r="N16">
            <v>76.461600404999999</v>
          </cell>
          <cell r="O16">
            <v>76.462609810999993</v>
          </cell>
          <cell r="P16">
            <v>76.459178527000006</v>
          </cell>
          <cell r="Q16">
            <v>76.473369133000006</v>
          </cell>
          <cell r="R16">
            <v>76.466452438999994</v>
          </cell>
          <cell r="S16">
            <v>76.487838357000001</v>
          </cell>
          <cell r="T16">
            <v>84.682813362000005</v>
          </cell>
          <cell r="U16">
            <v>84.673495904000006</v>
          </cell>
          <cell r="V16">
            <v>84.649602291999997</v>
          </cell>
          <cell r="W16">
            <v>84.649602291999997</v>
          </cell>
        </row>
        <row r="17">
          <cell r="A17" t="str">
            <v>HIGHWAY VEHICLES</v>
          </cell>
          <cell r="B17">
            <v>100.30441752</v>
          </cell>
          <cell r="C17">
            <v>98.723544891000003</v>
          </cell>
          <cell r="D17">
            <v>96.482092226000006</v>
          </cell>
          <cell r="E17">
            <v>92.272043312999998</v>
          </cell>
          <cell r="F17">
            <v>89.702506353000004</v>
          </cell>
          <cell r="G17">
            <v>78.765458491999993</v>
          </cell>
          <cell r="H17">
            <v>73.813144042000005</v>
          </cell>
          <cell r="I17">
            <v>66.770943496000001</v>
          </cell>
          <cell r="J17">
            <v>67.987590652999998</v>
          </cell>
          <cell r="K17">
            <v>57.456684637000002</v>
          </cell>
          <cell r="L17">
            <v>51.665756766000001</v>
          </cell>
          <cell r="M17">
            <v>48.955121495</v>
          </cell>
          <cell r="N17">
            <v>43.450022992000001</v>
          </cell>
          <cell r="O17">
            <v>37.887916844999999</v>
          </cell>
          <cell r="P17">
            <v>32.261512265</v>
          </cell>
          <cell r="Q17">
            <v>28.407020151000001</v>
          </cell>
          <cell r="R17">
            <v>24.943375328999998</v>
          </cell>
          <cell r="S17">
            <v>26.717602314000001</v>
          </cell>
          <cell r="T17">
            <v>22.490023999000002</v>
          </cell>
          <cell r="U17">
            <v>21.226739563999999</v>
          </cell>
          <cell r="V17">
            <v>18.757297530999999</v>
          </cell>
          <cell r="W17">
            <v>16.287855497999999</v>
          </cell>
        </row>
        <row r="18">
          <cell r="A18" t="str">
            <v>OFF-HIGHWAY</v>
          </cell>
          <cell r="B18">
            <v>63.492905108000002</v>
          </cell>
          <cell r="C18">
            <v>63.030319120000001</v>
          </cell>
          <cell r="D18">
            <v>60.923775437000003</v>
          </cell>
          <cell r="E18">
            <v>60.255548892</v>
          </cell>
          <cell r="F18">
            <v>57.693475874000001</v>
          </cell>
          <cell r="G18">
            <v>54.818875820000002</v>
          </cell>
          <cell r="H18">
            <v>51.996849345000001</v>
          </cell>
          <cell r="I18">
            <v>48.991136679999997</v>
          </cell>
          <cell r="J18">
            <v>46.979306305000001</v>
          </cell>
          <cell r="K18">
            <v>45.050625654000001</v>
          </cell>
          <cell r="L18">
            <v>43.106684317000003</v>
          </cell>
          <cell r="M18">
            <v>41.512482824999999</v>
          </cell>
          <cell r="N18">
            <v>40.037835682000001</v>
          </cell>
          <cell r="O18">
            <v>38.056781162</v>
          </cell>
          <cell r="P18">
            <v>35.291595166999997</v>
          </cell>
          <cell r="Q18">
            <v>34.098415256999999</v>
          </cell>
          <cell r="R18">
            <v>32.686499452</v>
          </cell>
          <cell r="S18">
            <v>31.564086523</v>
          </cell>
          <cell r="T18">
            <v>29.167329615</v>
          </cell>
          <cell r="U18">
            <v>39.328801065999997</v>
          </cell>
          <cell r="V18">
            <v>37.897556299000001</v>
          </cell>
          <cell r="W18">
            <v>36.308085046999999</v>
          </cell>
        </row>
        <row r="19">
          <cell r="A19" t="str">
            <v>MISCELLANEOUS</v>
          </cell>
          <cell r="B19">
            <v>566.09759678</v>
          </cell>
          <cell r="C19">
            <v>764.63867115999994</v>
          </cell>
          <cell r="D19">
            <v>687.99797120999995</v>
          </cell>
          <cell r="E19">
            <v>729.67580079000004</v>
          </cell>
          <cell r="F19">
            <v>710.98374486</v>
          </cell>
          <cell r="G19">
            <v>812.23862052000004</v>
          </cell>
          <cell r="H19">
            <v>677.34965460000001</v>
          </cell>
          <cell r="I19">
            <v>650.84132435000004</v>
          </cell>
          <cell r="J19">
            <v>584.58888532000003</v>
          </cell>
          <cell r="K19">
            <v>723.50151900000003</v>
          </cell>
          <cell r="L19">
            <v>700.89145768000003</v>
          </cell>
          <cell r="M19">
            <v>558.04633623999996</v>
          </cell>
          <cell r="N19">
            <v>564.13550635000001</v>
          </cell>
          <cell r="O19">
            <v>759.77245504999996</v>
          </cell>
          <cell r="P19">
            <v>956.29948764999995</v>
          </cell>
          <cell r="Q19">
            <v>1057.8195581</v>
          </cell>
          <cell r="R19">
            <v>1045.4728358</v>
          </cell>
          <cell r="S19">
            <v>711.70745602</v>
          </cell>
          <cell r="T19">
            <v>1441.0517379999999</v>
          </cell>
          <cell r="U19">
            <v>2777.2290444999999</v>
          </cell>
          <cell r="V19">
            <v>1590.4993373</v>
          </cell>
          <cell r="W19">
            <v>1590.4993373</v>
          </cell>
        </row>
        <row r="26">
          <cell r="A26" t="str">
            <v>Total</v>
          </cell>
          <cell r="B26">
            <v>1151.7518352643999</v>
          </cell>
          <cell r="C26">
            <v>1356.0444961959997</v>
          </cell>
          <cell r="D26">
            <v>1290.5759493400001</v>
          </cell>
          <cell r="E26">
            <v>1335.3351637759001</v>
          </cell>
          <cell r="F26">
            <v>1297.0068090354</v>
          </cell>
          <cell r="G26">
            <v>1394.9172144866002</v>
          </cell>
          <cell r="H26">
            <v>1271.6674178041999</v>
          </cell>
          <cell r="I26">
            <v>1234.1446075040999</v>
          </cell>
          <cell r="J26">
            <v>1185.8889143106001</v>
          </cell>
          <cell r="K26">
            <v>1310.9170019170001</v>
          </cell>
          <cell r="L26">
            <v>1246.2191168756999</v>
          </cell>
          <cell r="M26">
            <v>1152.4103653679999</v>
          </cell>
          <cell r="N26">
            <v>1150.6366946201001</v>
          </cell>
          <cell r="O26">
            <v>1305.1344567148999</v>
          </cell>
          <cell r="P26">
            <v>1486.0901143395999</v>
          </cell>
          <cell r="Q26">
            <v>1573.6360886366999</v>
          </cell>
          <cell r="R26">
            <v>1592.7622290136001</v>
          </cell>
          <cell r="S26">
            <v>1268.8210981249999</v>
          </cell>
          <cell r="T26">
            <v>2105.6886618766998</v>
          </cell>
          <cell r="U26">
            <v>3448.2255701458998</v>
          </cell>
          <cell r="V26">
            <v>2257.9594190356997</v>
          </cell>
          <cell r="W26">
            <v>2253.9005057506997</v>
          </cell>
        </row>
        <row r="27">
          <cell r="A27" t="str">
            <v>Miscellaneous</v>
          </cell>
          <cell r="B27">
            <v>566.09759678</v>
          </cell>
          <cell r="C27">
            <v>764.63867115999994</v>
          </cell>
          <cell r="D27">
            <v>687.99797120999995</v>
          </cell>
          <cell r="E27">
            <v>729.67580079000004</v>
          </cell>
          <cell r="F27">
            <v>710.98374486</v>
          </cell>
          <cell r="G27">
            <v>812.23862052000004</v>
          </cell>
          <cell r="H27">
            <v>677.34965460000001</v>
          </cell>
          <cell r="I27">
            <v>650.84132435000004</v>
          </cell>
          <cell r="J27">
            <v>584.58888532000003</v>
          </cell>
          <cell r="K27">
            <v>723.50151900000003</v>
          </cell>
          <cell r="L27">
            <v>700.89145768000003</v>
          </cell>
          <cell r="M27">
            <v>558.04633623999996</v>
          </cell>
          <cell r="N27">
            <v>564.13550635000001</v>
          </cell>
          <cell r="O27">
            <v>759.77245504999996</v>
          </cell>
          <cell r="P27">
            <v>956.29948764999995</v>
          </cell>
          <cell r="Q27">
            <v>1057.8195581</v>
          </cell>
          <cell r="R27">
            <v>1045.4728358</v>
          </cell>
          <cell r="S27">
            <v>711.70745602</v>
          </cell>
          <cell r="T27">
            <v>1441.0517379999999</v>
          </cell>
          <cell r="U27">
            <v>2777.2290444999999</v>
          </cell>
          <cell r="V27">
            <v>1590.4993373</v>
          </cell>
          <cell r="W27">
            <v>1590.4993373</v>
          </cell>
        </row>
        <row r="28">
          <cell r="A28" t="str">
            <v>Total without miscellaneous</v>
          </cell>
          <cell r="B28">
            <v>585.65423848439991</v>
          </cell>
          <cell r="C28">
            <v>591.40582503599978</v>
          </cell>
          <cell r="D28">
            <v>602.57797813000013</v>
          </cell>
          <cell r="E28">
            <v>605.65936298590009</v>
          </cell>
          <cell r="F28">
            <v>586.02306417540001</v>
          </cell>
          <cell r="G28">
            <v>582.67859396660015</v>
          </cell>
          <cell r="H28">
            <v>594.31776320419988</v>
          </cell>
          <cell r="I28">
            <v>583.30328315409986</v>
          </cell>
          <cell r="J28">
            <v>601.30002899060003</v>
          </cell>
          <cell r="K28">
            <v>587.41548291700008</v>
          </cell>
          <cell r="L28">
            <v>545.32765919569988</v>
          </cell>
          <cell r="M28">
            <v>594.36402912799997</v>
          </cell>
          <cell r="N28">
            <v>586.5011882701001</v>
          </cell>
          <cell r="O28">
            <v>545.36200166489994</v>
          </cell>
          <cell r="P28">
            <v>529.7906266896</v>
          </cell>
          <cell r="Q28">
            <v>515.81653053669993</v>
          </cell>
          <cell r="R28">
            <v>547.28939321360008</v>
          </cell>
          <cell r="S28">
            <v>557.11364210499994</v>
          </cell>
          <cell r="T28">
            <v>664.63692387669994</v>
          </cell>
          <cell r="U28">
            <v>670.99652564589996</v>
          </cell>
          <cell r="V28">
            <v>667.46008173569976</v>
          </cell>
          <cell r="W28">
            <v>663.40116845069974</v>
          </cell>
        </row>
        <row r="29">
          <cell r="A29" t="str">
            <v>Wildfires</v>
          </cell>
          <cell r="B29">
            <v>261.13858938999999</v>
          </cell>
          <cell r="C29">
            <v>388.05222192000002</v>
          </cell>
          <cell r="D29">
            <v>232.93600627999999</v>
          </cell>
          <cell r="E29">
            <v>231.68682433999999</v>
          </cell>
          <cell r="F29">
            <v>232.4572287</v>
          </cell>
          <cell r="G29">
            <v>313.1633233</v>
          </cell>
          <cell r="H29">
            <v>174.8593645</v>
          </cell>
          <cell r="I29">
            <v>166.15889129999999</v>
          </cell>
          <cell r="J29">
            <v>75.027044900000007</v>
          </cell>
          <cell r="K29">
            <v>169.24743214</v>
          </cell>
          <cell r="L29">
            <v>236.96954930000001</v>
          </cell>
          <cell r="M29">
            <v>116.71635083</v>
          </cell>
          <cell r="N29">
            <v>127.72472353000001</v>
          </cell>
          <cell r="O29">
            <v>370.05747525999999</v>
          </cell>
          <cell r="P29">
            <v>442.91275553000003</v>
          </cell>
          <cell r="Q29">
            <v>414.35380157999998</v>
          </cell>
          <cell r="R29">
            <v>417.90728474000002</v>
          </cell>
          <cell r="S29">
            <v>144.79616908</v>
          </cell>
          <cell r="T29">
            <v>861.84337373999995</v>
          </cell>
          <cell r="U29">
            <v>1886.2330122999999</v>
          </cell>
          <cell r="V29">
            <v>695.20950196000001</v>
          </cell>
          <cell r="W29">
            <v>695.20950196000001</v>
          </cell>
        </row>
        <row r="30">
          <cell r="A30" t="str">
            <v>Total without wildfires</v>
          </cell>
          <cell r="B30">
            <v>890.61324587439992</v>
          </cell>
          <cell r="C30">
            <v>967.99227427599976</v>
          </cell>
          <cell r="D30">
            <v>1057.6399430600002</v>
          </cell>
          <cell r="E30">
            <v>1103.6483394359002</v>
          </cell>
          <cell r="F30">
            <v>1064.5495803353999</v>
          </cell>
          <cell r="G30">
            <v>1081.7538911866002</v>
          </cell>
          <cell r="H30">
            <v>1096.8080533041998</v>
          </cell>
          <cell r="I30">
            <v>1067.9857162040998</v>
          </cell>
          <cell r="J30">
            <v>1110.8618694106001</v>
          </cell>
          <cell r="K30">
            <v>1141.6695697770001</v>
          </cell>
          <cell r="L30">
            <v>1009.2495675756999</v>
          </cell>
          <cell r="M30">
            <v>1035.6940145379999</v>
          </cell>
          <cell r="N30">
            <v>1022.9119710901001</v>
          </cell>
          <cell r="O30">
            <v>935.07698145489985</v>
          </cell>
          <cell r="P30">
            <v>1043.1773588095998</v>
          </cell>
          <cell r="Q30">
            <v>1159.2822870566999</v>
          </cell>
          <cell r="R30">
            <v>1174.8549442736</v>
          </cell>
          <cell r="S30">
            <v>1124.0249290449999</v>
          </cell>
          <cell r="T30">
            <v>1243.8452881366998</v>
          </cell>
          <cell r="U30">
            <v>1561.9925578458999</v>
          </cell>
          <cell r="V30">
            <v>1562.7499170756996</v>
          </cell>
          <cell r="W30">
            <v>1558.6910037906996</v>
          </cell>
        </row>
        <row r="31">
          <cell r="A31" t="str">
            <v>Miscellaneous without wildfires</v>
          </cell>
          <cell r="B31">
            <v>304.95900739000001</v>
          </cell>
          <cell r="C31">
            <v>376.58644923999992</v>
          </cell>
          <cell r="D31">
            <v>455.06196492999993</v>
          </cell>
          <cell r="E31">
            <v>497.98897645000005</v>
          </cell>
          <cell r="F31">
            <v>478.52651616000003</v>
          </cell>
          <cell r="G31">
            <v>499.07529722000004</v>
          </cell>
          <cell r="H31">
            <v>502.49029010000004</v>
          </cell>
          <cell r="I31">
            <v>484.68243305000004</v>
          </cell>
          <cell r="J31">
            <v>509.56184042000001</v>
          </cell>
          <cell r="K31">
            <v>554.25408686000003</v>
          </cell>
          <cell r="L31">
            <v>463.92190837999999</v>
          </cell>
          <cell r="M31">
            <v>441.32998540999995</v>
          </cell>
          <cell r="N31">
            <v>436.41078282000001</v>
          </cell>
          <cell r="O31">
            <v>389.71497978999997</v>
          </cell>
          <cell r="P31">
            <v>513.38673211999992</v>
          </cell>
          <cell r="Q31">
            <v>643.46575652000001</v>
          </cell>
          <cell r="R31">
            <v>627.56555105999996</v>
          </cell>
          <cell r="S31">
            <v>566.91128693999997</v>
          </cell>
          <cell r="T31">
            <v>579.20836425999994</v>
          </cell>
          <cell r="U31">
            <v>890.99603219999995</v>
          </cell>
          <cell r="V31">
            <v>895.28983533999997</v>
          </cell>
          <cell r="W31">
            <v>895.28983533999997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tes"/>
      <sheetName val="NOx"/>
      <sheetName val="CO"/>
      <sheetName val="VOC"/>
      <sheetName val="SO2"/>
      <sheetName val="PM25Primary"/>
      <sheetName val="NH3"/>
    </sheetNames>
    <sheetDataSet>
      <sheetData sheetId="0">
        <row r="15">
          <cell r="B15">
            <v>0</v>
          </cell>
          <cell r="C15">
            <v>0</v>
          </cell>
          <cell r="D15">
            <v>0</v>
          </cell>
          <cell r="E15">
            <v>0</v>
          </cell>
          <cell r="F15">
            <v>0</v>
          </cell>
          <cell r="G15">
            <v>1.3877787807814457E-16</v>
          </cell>
          <cell r="H15">
            <v>0.10000000000000014</v>
          </cell>
          <cell r="I15">
            <v>0.20000000000000015</v>
          </cell>
          <cell r="J15">
            <v>0.30000000000000016</v>
          </cell>
          <cell r="K15">
            <v>0.40000000000000013</v>
          </cell>
          <cell r="L15">
            <v>0.50000000000000011</v>
          </cell>
          <cell r="M15">
            <v>0.60000000000000009</v>
          </cell>
          <cell r="N15">
            <v>0.70000000000000007</v>
          </cell>
          <cell r="O15">
            <v>0.8</v>
          </cell>
          <cell r="P15">
            <v>0.9</v>
          </cell>
          <cell r="Q15">
            <v>1</v>
          </cell>
        </row>
      </sheetData>
      <sheetData sheetId="1">
        <row r="46">
          <cell r="E46">
            <v>7.2758473100315874E-3</v>
          </cell>
          <cell r="F46" t="b">
            <v>0</v>
          </cell>
        </row>
        <row r="47">
          <cell r="E47">
            <v>2.0055164149494788E-2</v>
          </cell>
          <cell r="F47" t="b">
            <v>0</v>
          </cell>
        </row>
        <row r="48">
          <cell r="E48">
            <v>-1.2136437600631812E-3</v>
          </cell>
          <cell r="F48" t="b">
            <v>0</v>
          </cell>
        </row>
        <row r="49">
          <cell r="E49">
            <v>2.1781109643775783E-2</v>
          </cell>
          <cell r="F49" t="b">
            <v>0</v>
          </cell>
        </row>
        <row r="50">
          <cell r="E50">
            <v>5.750678883410726E-3</v>
          </cell>
          <cell r="F50" t="b">
            <v>0</v>
          </cell>
        </row>
        <row r="51">
          <cell r="E51">
            <v>0.65499483070233444</v>
          </cell>
          <cell r="F51" t="b">
            <v>0</v>
          </cell>
        </row>
        <row r="52">
          <cell r="E52">
            <v>-1.5269356058103088E-2</v>
          </cell>
          <cell r="F52" t="b">
            <v>0</v>
          </cell>
        </row>
        <row r="53">
          <cell r="E53">
            <v>-0.99998452946746363</v>
          </cell>
          <cell r="F53" t="b">
            <v>0</v>
          </cell>
        </row>
        <row r="54">
          <cell r="E54">
            <v>2.3783001130381735E-2</v>
          </cell>
          <cell r="F54" t="b">
            <v>0</v>
          </cell>
        </row>
        <row r="55">
          <cell r="E55">
            <v>-0.52436380141786387</v>
          </cell>
          <cell r="F55" t="b">
            <v>0</v>
          </cell>
        </row>
        <row r="57">
          <cell r="E57">
            <v>-0.24444712786097636</v>
          </cell>
          <cell r="F57" t="b">
            <v>0</v>
          </cell>
        </row>
        <row r="58">
          <cell r="E58">
            <v>1.8385175548727654E-2</v>
          </cell>
        </row>
        <row r="84">
          <cell r="G84">
            <v>7466.7967426057703</v>
          </cell>
          <cell r="H84">
            <v>7419.6077479939704</v>
          </cell>
          <cell r="I84">
            <v>7041.8352921587302</v>
          </cell>
          <cell r="J84">
            <v>6771.97386127953</v>
          </cell>
          <cell r="K84">
            <v>6478.5861987244098</v>
          </cell>
          <cell r="L84">
            <v>6218.1336072191498</v>
          </cell>
          <cell r="M84">
            <v>5614.7697309590303</v>
          </cell>
          <cell r="N84">
            <v>5025.4275610057502</v>
          </cell>
          <cell r="O84">
            <v>5041.3189848367301</v>
          </cell>
          <cell r="P84">
            <v>4753.3670576935101</v>
          </cell>
          <cell r="Q84">
            <v>4285.3813645689097</v>
          </cell>
          <cell r="R84">
            <v>4222.1217490068902</v>
          </cell>
          <cell r="S84">
            <v>3826.13712866894</v>
          </cell>
          <cell r="T84">
            <v>3678.7981578304698</v>
          </cell>
          <cell r="U84">
            <v>3357.6509566110199</v>
          </cell>
          <cell r="V84">
            <v>3099.45279645849</v>
          </cell>
          <cell r="W84">
            <v>2881.5289761426402</v>
          </cell>
        </row>
      </sheetData>
      <sheetData sheetId="2">
        <row r="46">
          <cell r="E46">
            <v>2.4299507195156629E-3</v>
          </cell>
          <cell r="F46" t="b">
            <v>0</v>
          </cell>
        </row>
        <row r="47">
          <cell r="E47">
            <v>6.812182768808471E-2</v>
          </cell>
          <cell r="F47" t="b">
            <v>0</v>
          </cell>
        </row>
        <row r="48">
          <cell r="E48">
            <v>-0.24048451485974506</v>
          </cell>
          <cell r="F48" t="b">
            <v>0</v>
          </cell>
        </row>
        <row r="49">
          <cell r="E49">
            <v>4.6628448037054786E-2</v>
          </cell>
          <cell r="F49" t="b">
            <v>0</v>
          </cell>
        </row>
        <row r="50">
          <cell r="E50">
            <v>2.7289986506342321E-2</v>
          </cell>
          <cell r="F50" t="b">
            <v>0</v>
          </cell>
        </row>
        <row r="51">
          <cell r="E51">
            <v>1.0549500104828406</v>
          </cell>
          <cell r="F51" t="b">
            <v>0</v>
          </cell>
        </row>
        <row r="52">
          <cell r="E52">
            <v>0.18296289978386152</v>
          </cell>
          <cell r="F52" t="b">
            <v>0</v>
          </cell>
        </row>
        <row r="53">
          <cell r="E53">
            <v>-1</v>
          </cell>
          <cell r="F53" t="b">
            <v>0</v>
          </cell>
        </row>
        <row r="54">
          <cell r="E54">
            <v>1.6440808307267882E-2</v>
          </cell>
          <cell r="F54" t="b">
            <v>0</v>
          </cell>
        </row>
        <row r="55">
          <cell r="E55">
            <v>-0.18339645223227835</v>
          </cell>
          <cell r="F55" t="b">
            <v>0</v>
          </cell>
        </row>
        <row r="56">
          <cell r="E56">
            <v>0.14625609744068641</v>
          </cell>
          <cell r="F56" t="b">
            <v>1</v>
          </cell>
        </row>
        <row r="57">
          <cell r="E57">
            <v>-5.7823916781609322E-2</v>
          </cell>
          <cell r="F57" t="b">
            <v>0</v>
          </cell>
        </row>
      </sheetData>
      <sheetData sheetId="3">
        <row r="46">
          <cell r="E46">
            <v>2.0176492503379407E-3</v>
          </cell>
          <cell r="F46" t="b">
            <v>0</v>
          </cell>
        </row>
        <row r="47">
          <cell r="E47">
            <v>-1.4449816795690763E-3</v>
          </cell>
          <cell r="F47" t="b">
            <v>0</v>
          </cell>
        </row>
        <row r="48">
          <cell r="E48">
            <v>-0.74522915774098575</v>
          </cell>
          <cell r="F48" t="b">
            <v>1</v>
          </cell>
        </row>
        <row r="49">
          <cell r="E49">
            <v>1.1787692598845642E-2</v>
          </cell>
          <cell r="F49" t="b">
            <v>0</v>
          </cell>
        </row>
        <row r="50">
          <cell r="E50">
            <v>-4.0406402788657578E-2</v>
          </cell>
          <cell r="F50" t="b">
            <v>0</v>
          </cell>
        </row>
        <row r="51">
          <cell r="E51">
            <v>2.5964149073645144</v>
          </cell>
          <cell r="F51" t="b">
            <v>1</v>
          </cell>
        </row>
        <row r="52">
          <cell r="E52">
            <v>5.8214029477107838E-3</v>
          </cell>
          <cell r="F52" t="b">
            <v>0</v>
          </cell>
        </row>
        <row r="53">
          <cell r="E53">
            <v>-0.36540208530839202</v>
          </cell>
          <cell r="F53" t="b">
            <v>1</v>
          </cell>
        </row>
        <row r="54">
          <cell r="E54">
            <v>-0.3480511259481962</v>
          </cell>
          <cell r="F54" t="b">
            <v>0</v>
          </cell>
        </row>
        <row r="55">
          <cell r="E55">
            <v>-0.57167360423437585</v>
          </cell>
          <cell r="F55" t="b">
            <v>0</v>
          </cell>
        </row>
        <row r="56">
          <cell r="E56">
            <v>0.17486764586579351</v>
          </cell>
          <cell r="F56" t="b">
            <v>0</v>
          </cell>
        </row>
        <row r="57">
          <cell r="E57">
            <v>-8.9395219608856158E-2</v>
          </cell>
          <cell r="F57" t="b">
            <v>0</v>
          </cell>
        </row>
      </sheetData>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Smith, Steven J (PNNL-JGCRI)" id="{639B7F5A-91EF-E147-92A6-D7D2381A5622}" userId="S::ssmith@pnnl.gov::bb1e00e9-e65d-4911-8fc9-cd876d8ab9b6"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0" dT="2023-07-28T14:50:11.23" personId="{639B7F5A-91EF-E147-92A6-D7D2381A5622}" id="{ADD9D2E5-19F9-7643-8239-AA589D581191}">
    <text>Smooth out transition between methodologies</text>
  </threadedComment>
  <threadedComment ref="M26" dT="2023-07-28T14:50:11.23" personId="{639B7F5A-91EF-E147-92A6-D7D2381A5622}" id="{22CE2F25-D12A-E045-8A18-3CE8C5CC5CE0}">
    <text>Smooth out transition between methodologies</text>
  </threadedComment>
  <threadedComment ref="M36" dT="2023-07-28T14:50:11.23" personId="{639B7F5A-91EF-E147-92A6-D7D2381A5622}" id="{46B7F8D5-D673-A44F-B402-C66B41410897}">
    <text>Smooth out transition between methodologies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8.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9"/>
  <sheetViews>
    <sheetView workbookViewId="0">
      <selection activeCell="A3" sqref="A3"/>
    </sheetView>
  </sheetViews>
  <sheetFormatPr baseColWidth="10" defaultColWidth="8.83203125" defaultRowHeight="15"/>
  <cols>
    <col min="1" max="1" width="154.6640625" customWidth="1"/>
  </cols>
  <sheetData>
    <row r="1" spans="1:1">
      <c r="A1" s="9" t="s">
        <v>32</v>
      </c>
    </row>
    <row r="2" spans="1:1">
      <c r="A2" s="9" t="s">
        <v>118</v>
      </c>
    </row>
    <row r="3" spans="1:1" ht="64">
      <c r="A3" s="8" t="s">
        <v>119</v>
      </c>
    </row>
    <row r="4" spans="1:1" ht="16">
      <c r="A4" s="24" t="s">
        <v>117</v>
      </c>
    </row>
    <row r="5" spans="1:1">
      <c r="A5" s="9" t="s">
        <v>106</v>
      </c>
    </row>
    <row r="6" spans="1:1" ht="96">
      <c r="A6" s="8" t="s">
        <v>105</v>
      </c>
    </row>
    <row r="7" spans="1:1">
      <c r="A7" s="11" t="s">
        <v>97</v>
      </c>
    </row>
    <row r="8" spans="1:1" ht="112">
      <c r="A8" s="15" t="s">
        <v>98</v>
      </c>
    </row>
    <row r="9" spans="1:1">
      <c r="A9" s="9" t="s">
        <v>88</v>
      </c>
    </row>
    <row r="10" spans="1:1">
      <c r="A10" s="9" t="s">
        <v>89</v>
      </c>
    </row>
    <row r="11" spans="1:1" ht="64">
      <c r="A11" s="8" t="s">
        <v>90</v>
      </c>
    </row>
    <row r="12" spans="1:1">
      <c r="A12" s="8"/>
    </row>
    <row r="13" spans="1:1">
      <c r="A13" s="9"/>
    </row>
    <row r="14" spans="1:1">
      <c r="A14" s="9" t="s">
        <v>84</v>
      </c>
    </row>
    <row r="15" spans="1:1">
      <c r="A15" s="9" t="s">
        <v>83</v>
      </c>
    </row>
    <row r="16" spans="1:1" ht="32">
      <c r="A16" s="8" t="s">
        <v>87</v>
      </c>
    </row>
    <row r="17" spans="1:1">
      <c r="A17" s="9"/>
    </row>
    <row r="18" spans="1:1">
      <c r="A18" s="9" t="s">
        <v>80</v>
      </c>
    </row>
    <row r="19" spans="1:1" ht="32">
      <c r="A19" s="8" t="s">
        <v>81</v>
      </c>
    </row>
    <row r="20" spans="1:1">
      <c r="A20" s="9"/>
    </row>
    <row r="21" spans="1:1">
      <c r="A21" s="9" t="s">
        <v>61</v>
      </c>
    </row>
    <row r="22" spans="1:1" ht="48">
      <c r="A22" s="8" t="s">
        <v>78</v>
      </c>
    </row>
    <row r="23" spans="1:1">
      <c r="A23" s="8"/>
    </row>
    <row r="24" spans="1:1" ht="16">
      <c r="A24" s="5" t="s">
        <v>71</v>
      </c>
    </row>
    <row r="25" spans="1:1" ht="16">
      <c r="A25" s="8" t="s">
        <v>73</v>
      </c>
    </row>
    <row r="26" spans="1:1" ht="16">
      <c r="A26" s="8" t="s">
        <v>74</v>
      </c>
    </row>
    <row r="27" spans="1:1" ht="16">
      <c r="A27" s="8" t="s">
        <v>75</v>
      </c>
    </row>
    <row r="28" spans="1:1" ht="16">
      <c r="A28" s="8" t="s">
        <v>76</v>
      </c>
    </row>
    <row r="29" spans="1:1">
      <c r="A29" t="s">
        <v>77</v>
      </c>
    </row>
    <row r="30" spans="1:1" ht="32">
      <c r="A30" s="8" t="s">
        <v>79</v>
      </c>
    </row>
    <row r="31" spans="1:1" ht="16">
      <c r="A31" s="8" t="s">
        <v>72</v>
      </c>
    </row>
    <row r="32" spans="1:1">
      <c r="A32" s="10" t="str">
        <f>HYPERLINK("https://www.epa.gov/air-emissions-inventories/2014-national-emissions-inventory-nei-technical-support-document-tsd")</f>
        <v>https://www.epa.gov/air-emissions-inventories/2014-national-emissions-inventory-nei-technical-support-document-tsd</v>
      </c>
    </row>
    <row r="33" spans="1:1">
      <c r="A33" s="9"/>
    </row>
    <row r="34" spans="1:1">
      <c r="A34" s="9" t="s">
        <v>33</v>
      </c>
    </row>
    <row r="35" spans="1:1" ht="32">
      <c r="A35" s="7" t="s">
        <v>34</v>
      </c>
    </row>
    <row r="36" spans="1:1">
      <c r="A36" s="9"/>
    </row>
    <row r="37" spans="1:1">
      <c r="A37" s="9" t="s">
        <v>35</v>
      </c>
    </row>
    <row r="38" spans="1:1">
      <c r="A38" t="s">
        <v>36</v>
      </c>
    </row>
    <row r="39" spans="1:1" ht="16">
      <c r="A39" s="8" t="s">
        <v>37</v>
      </c>
    </row>
    <row r="41" spans="1:1">
      <c r="A41" s="9" t="s">
        <v>38</v>
      </c>
    </row>
    <row r="42" spans="1:1" ht="32">
      <c r="A42" s="8" t="s">
        <v>39</v>
      </c>
    </row>
    <row r="43" spans="1:1" ht="32">
      <c r="A43" s="8" t="s">
        <v>40</v>
      </c>
    </row>
    <row r="44" spans="1:1" ht="16">
      <c r="A44" s="8" t="s">
        <v>41</v>
      </c>
    </row>
    <row r="45" spans="1:1" ht="16">
      <c r="A45" s="8" t="s">
        <v>42</v>
      </c>
    </row>
    <row r="46" spans="1:1">
      <c r="A46" s="8"/>
    </row>
    <row r="47" spans="1:1">
      <c r="A47" s="9" t="s">
        <v>43</v>
      </c>
    </row>
    <row r="48" spans="1:1">
      <c r="A48" t="s">
        <v>44</v>
      </c>
    </row>
    <row r="49" spans="1:1">
      <c r="A49" t="s">
        <v>45</v>
      </c>
    </row>
    <row r="50" spans="1:1">
      <c r="A50" t="s">
        <v>46</v>
      </c>
    </row>
    <row r="51" spans="1:1" ht="32">
      <c r="A51" s="8" t="s">
        <v>47</v>
      </c>
    </row>
    <row r="52" spans="1:1" ht="16">
      <c r="A52" s="8" t="s">
        <v>48</v>
      </c>
    </row>
    <row r="53" spans="1:1" ht="16">
      <c r="A53" s="8" t="s">
        <v>49</v>
      </c>
    </row>
    <row r="54" spans="1:1">
      <c r="A54" s="9"/>
    </row>
    <row r="55" spans="1:1">
      <c r="A55" t="s">
        <v>50</v>
      </c>
    </row>
    <row r="56" spans="1:1">
      <c r="A56" t="s">
        <v>51</v>
      </c>
    </row>
    <row r="57" spans="1:1">
      <c r="A57" t="s">
        <v>82</v>
      </c>
    </row>
    <row r="58" spans="1:1">
      <c r="A58" t="s">
        <v>52</v>
      </c>
    </row>
    <row r="60" spans="1:1">
      <c r="A60" t="s">
        <v>53</v>
      </c>
    </row>
    <row r="61" spans="1:1" ht="272">
      <c r="A61" s="8" t="s">
        <v>54</v>
      </c>
    </row>
    <row r="62" spans="1:1">
      <c r="A62" s="8"/>
    </row>
    <row r="64" spans="1:1">
      <c r="A64" t="s">
        <v>55</v>
      </c>
    </row>
    <row r="65" spans="1:1" ht="16">
      <c r="A65" s="8" t="s">
        <v>56</v>
      </c>
    </row>
    <row r="66" spans="1:1" ht="80">
      <c r="A66" s="8" t="s">
        <v>57</v>
      </c>
    </row>
    <row r="67" spans="1:1" ht="16">
      <c r="A67" s="8" t="s">
        <v>58</v>
      </c>
    </row>
    <row r="68" spans="1:1" ht="32">
      <c r="A68" s="8" t="s">
        <v>59</v>
      </c>
    </row>
    <row r="69" spans="1:1" ht="32">
      <c r="A69" s="8" t="s">
        <v>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34"/>
  <sheetViews>
    <sheetView tabSelected="1" workbookViewId="0">
      <pane xSplit="1" ySplit="6" topLeftCell="AI8" activePane="bottomRight" state="frozen"/>
      <selection pane="topRight" activeCell="B1" sqref="B1"/>
      <selection pane="bottomLeft" activeCell="A2" sqref="A2"/>
      <selection pane="bottomRight" activeCell="AT2" sqref="AT2"/>
    </sheetView>
  </sheetViews>
  <sheetFormatPr baseColWidth="10" defaultColWidth="9.1640625" defaultRowHeight="13"/>
  <cols>
    <col min="1" max="1" width="35.5" style="17" bestFit="1" customWidth="1"/>
    <col min="2" max="16384" width="9.1640625" style="17"/>
  </cols>
  <sheetData>
    <row r="1" spans="1:39">
      <c r="A1" s="16" t="s">
        <v>30</v>
      </c>
    </row>
    <row r="2" spans="1:39" ht="28">
      <c r="A2" s="18" t="s">
        <v>25</v>
      </c>
    </row>
    <row r="3" spans="1:39">
      <c r="A3" s="18"/>
    </row>
    <row r="4" spans="1:39">
      <c r="A4" s="18"/>
    </row>
    <row r="6" spans="1:39">
      <c r="A6" s="3" t="str">
        <f>[1]VOC!A6</f>
        <v>Source Category</v>
      </c>
      <c r="B6" s="4">
        <f>[1]VOC!B6</f>
        <v>1970</v>
      </c>
      <c r="C6" s="4">
        <f>[1]VOC!C6</f>
        <v>1975</v>
      </c>
      <c r="D6" s="4">
        <f>[1]VOC!D6</f>
        <v>1980</v>
      </c>
      <c r="E6" s="4">
        <f>[1]VOC!E6</f>
        <v>1985</v>
      </c>
      <c r="F6" s="4">
        <f>[1]VOC!F6</f>
        <v>1990</v>
      </c>
      <c r="G6" s="4">
        <f>[1]VOC!G6</f>
        <v>1991</v>
      </c>
      <c r="H6" s="4">
        <f>[1]VOC!H6</f>
        <v>1992</v>
      </c>
      <c r="I6" s="4">
        <f>[1]VOC!I6</f>
        <v>1993</v>
      </c>
      <c r="J6" s="4">
        <f>[1]VOC!J6</f>
        <v>1994</v>
      </c>
      <c r="K6" s="4">
        <f>[1]VOC!K6</f>
        <v>1995</v>
      </c>
      <c r="L6" s="4">
        <f>[1]VOC!L6</f>
        <v>1996</v>
      </c>
      <c r="M6" s="4">
        <f>[1]VOC!M6</f>
        <v>1997</v>
      </c>
      <c r="N6" s="4">
        <f>[1]VOC!N6</f>
        <v>1998</v>
      </c>
      <c r="O6" s="4">
        <f>[1]VOC!O6</f>
        <v>1999</v>
      </c>
      <c r="P6" s="4">
        <f>[1]VOC!P6</f>
        <v>2000</v>
      </c>
      <c r="Q6" s="4">
        <f>[1]VOC!Q6</f>
        <v>2001</v>
      </c>
      <c r="R6" s="4">
        <f>[1]VOC!R6</f>
        <v>2002</v>
      </c>
      <c r="S6" s="4">
        <f>[1]VOC!S6</f>
        <v>2003</v>
      </c>
      <c r="T6" s="4">
        <f>[1]VOC!T6</f>
        <v>2004</v>
      </c>
      <c r="U6" s="4">
        <f>[1]VOC!U6</f>
        <v>2005</v>
      </c>
      <c r="V6" s="4">
        <f>[1]VOC!V6</f>
        <v>2006</v>
      </c>
      <c r="W6" s="4">
        <f>[1]VOC!W6</f>
        <v>2007</v>
      </c>
      <c r="X6" s="4">
        <f>[1]VOC!X6</f>
        <v>2008</v>
      </c>
      <c r="Y6" s="4">
        <f>[1]VOC!Y6</f>
        <v>2009</v>
      </c>
      <c r="Z6" s="4">
        <f>[1]VOC!Z6</f>
        <v>2010</v>
      </c>
      <c r="AA6" s="4">
        <f>[1]VOC!AA6</f>
        <v>2011</v>
      </c>
      <c r="AB6" s="4">
        <f>[1]VOC!AB6</f>
        <v>2012</v>
      </c>
      <c r="AC6" s="4">
        <f>[1]VOC!AC6</f>
        <v>2013</v>
      </c>
      <c r="AD6" s="4">
        <f>[1]VOC!AD6</f>
        <v>2014</v>
      </c>
      <c r="AE6" s="4">
        <f>[1]VOC!AE6</f>
        <v>2015</v>
      </c>
      <c r="AF6" s="4">
        <f>[1]VOC!AF6</f>
        <v>2016</v>
      </c>
      <c r="AG6" s="4">
        <f>[1]VOC!AG6</f>
        <v>2017</v>
      </c>
      <c r="AH6" s="23">
        <f>[1]VOC!AH6</f>
        <v>2018</v>
      </c>
      <c r="AI6" s="23">
        <f>[1]VOC!AI6</f>
        <v>2019</v>
      </c>
      <c r="AJ6" s="23">
        <f>[1]VOC!AJ6</f>
        <v>2020</v>
      </c>
      <c r="AK6" s="23">
        <f>[1]VOC!AK6</f>
        <v>2021</v>
      </c>
      <c r="AL6" s="23">
        <f>[1]VOC!AL6</f>
        <v>2022</v>
      </c>
      <c r="AM6" s="23">
        <f>[1]VOC!AM6</f>
        <v>2023</v>
      </c>
    </row>
    <row r="7" spans="1:39">
      <c r="A7" s="14" t="str">
        <f>[1]VOC!A7</f>
        <v>FUEL COMB. ELEC. UTIL.</v>
      </c>
      <c r="B7" s="19">
        <f>[1]VOC!B7*(1+IF([2]VOC!$F46,[2]VOC!$E46*[2]Notes!B$15,0))</f>
        <v>30</v>
      </c>
      <c r="C7" s="19">
        <f>[1]VOC!C7*(1+IF([2]VOC!$F46,[2]VOC!$E46*[2]Notes!C$15,0))</f>
        <v>40</v>
      </c>
      <c r="D7" s="19">
        <f>[1]VOC!D7*(1+IF([2]VOC!$F46,[2]VOC!$E46*[2]Notes!D$15,0))</f>
        <v>45</v>
      </c>
      <c r="E7" s="19">
        <f>[1]VOC!E7*(1+IF([2]VOC!$F46,[2]VOC!$E46*[2]Notes!E$15,0))</f>
        <v>32</v>
      </c>
      <c r="F7" s="19">
        <f>[1]VOC!F7*(1+IF([2]VOC!$F46,[2]VOC!$E46*[2]Notes!F$15,0))</f>
        <v>47</v>
      </c>
      <c r="G7" s="19">
        <f>[1]VOC!G7*(1+IF([2]VOC!$F46,[2]VOC!$E46*[2]Notes!G$15,0))</f>
        <v>44</v>
      </c>
      <c r="H7" s="19">
        <f>[1]VOC!H7*(1+IF([2]VOC!$F46,[2]VOC!$E46*[2]Notes!H$15,0))</f>
        <v>44</v>
      </c>
      <c r="I7" s="19">
        <f>[1]VOC!I7*(1+IF([2]VOC!$F46,[2]VOC!$E46*[2]Notes!I$15,0))</f>
        <v>45</v>
      </c>
      <c r="J7" s="19">
        <f>[1]VOC!J7*(1+IF([2]VOC!$F46,[2]VOC!$E46*[2]Notes!J$15,0))</f>
        <v>45</v>
      </c>
      <c r="K7" s="19">
        <f>[1]VOC!K7*(1+IF([2]VOC!$F46,[2]VOC!$E46*[2]Notes!K$15,0))</f>
        <v>44</v>
      </c>
      <c r="L7" s="19">
        <f>[1]VOC!L7*(1+IF([2]VOC!$F46,[2]VOC!$E46*[2]Notes!L$15,0))</f>
        <v>49.74</v>
      </c>
      <c r="M7" s="19">
        <f>[1]VOC!M7*(1+IF([2]VOC!$F46,[2]VOC!$E46*[2]Notes!M$15,0))</f>
        <v>52.225999999999999</v>
      </c>
      <c r="N7" s="19">
        <f>[1]VOC!N7*(1+IF([2]VOC!$F46,[2]VOC!$E46*[2]Notes!N$15,0))</f>
        <v>56.347000000000001</v>
      </c>
      <c r="O7" s="19">
        <f>[1]VOC!O7*(1+IF([2]VOC!$F46,[2]VOC!$E46*[2]Notes!O$15,0))</f>
        <v>54.057000000000002</v>
      </c>
      <c r="P7" s="19">
        <f>[1]VOC!P7*(1+IF([2]VOC!$F46,[2]VOC!$E46*[2]Notes!P$15,0))</f>
        <v>61.850999999999999</v>
      </c>
      <c r="Q7" s="19">
        <f>[1]VOC!Q7*(1+IF([2]VOC!$F46,[2]VOC!$E46*[2]Notes!Q$15,0))</f>
        <v>60.517000000000003</v>
      </c>
      <c r="R7" s="49">
        <f>[1]VOC!R7</f>
        <v>49.463375767999999</v>
      </c>
      <c r="S7" s="49">
        <f>[1]VOC!S7</f>
        <v>49.403489065000002</v>
      </c>
      <c r="T7" s="49">
        <f>[1]VOC!T7</f>
        <v>48.082957243999999</v>
      </c>
      <c r="U7" s="49">
        <f>[1]VOC!U7</f>
        <v>48.082957243999999</v>
      </c>
      <c r="V7" s="49">
        <f>[1]VOC!V7</f>
        <v>45.147299281000002</v>
      </c>
      <c r="W7" s="49">
        <f>[1]VOC!W7</f>
        <v>44.353920686999999</v>
      </c>
      <c r="X7" s="49">
        <f>[1]VOC!X7</f>
        <v>44.353920686999999</v>
      </c>
      <c r="Y7" s="49">
        <f>[1]VOC!Y7</f>
        <v>39.121200236</v>
      </c>
      <c r="Z7" s="49">
        <f>[1]VOC!Z7</f>
        <v>40.537182905000002</v>
      </c>
      <c r="AA7" s="49">
        <f>[1]VOC!AA7</f>
        <v>40.488766867000002</v>
      </c>
      <c r="AB7" s="49">
        <f>[1]VOC!AB7</f>
        <v>39.990857417999997</v>
      </c>
      <c r="AC7" s="49">
        <f>[1]VOC!AC7</f>
        <v>39.691013730999998</v>
      </c>
      <c r="AD7" s="49">
        <f>[1]VOC!AD7</f>
        <v>38.040288549000003</v>
      </c>
      <c r="AE7" s="49">
        <f>[1]VOC!AE7</f>
        <v>35.737511349999998</v>
      </c>
      <c r="AF7" s="49">
        <f>[1]VOC!AF7</f>
        <v>34.632096451000002</v>
      </c>
      <c r="AG7" s="49">
        <f>[1]VOC!AG7</f>
        <v>31.727088404</v>
      </c>
      <c r="AH7" s="49">
        <f>[1]VOC!AH7</f>
        <v>32.873280799</v>
      </c>
      <c r="AI7" s="49">
        <f>[1]VOC!AI7</f>
        <v>31.545595341999999</v>
      </c>
      <c r="AJ7" s="49">
        <f>[1]VOC!AJ7</f>
        <v>28.647484163000001</v>
      </c>
      <c r="AK7" s="49">
        <f>[1]VOC!AK7</f>
        <v>30.094497101000002</v>
      </c>
      <c r="AL7" s="49">
        <f>[1]VOC!AL7</f>
        <v>29.219022923000001</v>
      </c>
      <c r="AM7" s="49">
        <f>[1]VOC!AM7</f>
        <v>29.219022923000001</v>
      </c>
    </row>
    <row r="8" spans="1:39">
      <c r="A8" s="14" t="str">
        <f>[1]VOC!A8</f>
        <v>FUEL COMB. INDUSTRIAL</v>
      </c>
      <c r="B8" s="19">
        <f>[1]VOC!B8*(1+IF([2]VOC!$F47,[2]VOC!$E47*[2]Notes!B$15,0))</f>
        <v>150</v>
      </c>
      <c r="C8" s="19">
        <f>[1]VOC!C8*(1+IF([2]VOC!$F47,[2]VOC!$E47*[2]Notes!C$15,0))</f>
        <v>150</v>
      </c>
      <c r="D8" s="19">
        <f>[1]VOC!D8*(1+IF([2]VOC!$F47,[2]VOC!$E47*[2]Notes!D$15,0))</f>
        <v>157</v>
      </c>
      <c r="E8" s="19">
        <f>[1]VOC!E8*(1+IF([2]VOC!$F47,[2]VOC!$E47*[2]Notes!E$15,0))</f>
        <v>134</v>
      </c>
      <c r="F8" s="19">
        <f>[1]VOC!F8*(1+IF([2]VOC!$F47,[2]VOC!$E47*[2]Notes!F$15,0))</f>
        <v>182</v>
      </c>
      <c r="G8" s="19">
        <f>[1]VOC!G8*(1+IF([2]VOC!$F47,[2]VOC!$E47*[2]Notes!G$15,0))</f>
        <v>196</v>
      </c>
      <c r="H8" s="19">
        <f>[1]VOC!H8*(1+IF([2]VOC!$F47,[2]VOC!$E47*[2]Notes!H$15,0))</f>
        <v>187</v>
      </c>
      <c r="I8" s="19">
        <f>[1]VOC!I8*(1+IF([2]VOC!$F47,[2]VOC!$E47*[2]Notes!I$15,0))</f>
        <v>186</v>
      </c>
      <c r="J8" s="19">
        <f>[1]VOC!J8*(1+IF([2]VOC!$F47,[2]VOC!$E47*[2]Notes!J$15,0))</f>
        <v>196</v>
      </c>
      <c r="K8" s="19">
        <f>[1]VOC!K8*(1+IF([2]VOC!$F47,[2]VOC!$E47*[2]Notes!K$15,0))</f>
        <v>206</v>
      </c>
      <c r="L8" s="19">
        <f>[1]VOC!L8*(1+IF([2]VOC!$F47,[2]VOC!$E47*[2]Notes!L$15,0))</f>
        <v>179.14500000000001</v>
      </c>
      <c r="M8" s="19">
        <f>[1]VOC!M8*(1+IF([2]VOC!$F47,[2]VOC!$E47*[2]Notes!M$15,0))</f>
        <v>175.39599999999999</v>
      </c>
      <c r="N8" s="19">
        <f>[1]VOC!N8*(1+IF([2]VOC!$F47,[2]VOC!$E47*[2]Notes!N$15,0))</f>
        <v>173.78899999999999</v>
      </c>
      <c r="O8" s="19">
        <f>[1]VOC!O8*(1+IF([2]VOC!$F47,[2]VOC!$E47*[2]Notes!O$15,0))</f>
        <v>171.715</v>
      </c>
      <c r="P8" s="19">
        <f>[1]VOC!P8*(1+IF([2]VOC!$F47,[2]VOC!$E47*[2]Notes!P$15,0))</f>
        <v>173.036</v>
      </c>
      <c r="Q8" s="19">
        <f>[1]VOC!Q8*(1+IF([2]VOC!$F47,[2]VOC!$E47*[2]Notes!Q$15,0))</f>
        <v>175.53899999999999</v>
      </c>
      <c r="R8" s="49">
        <f>[1]VOC!R8</f>
        <v>148.85021166000001</v>
      </c>
      <c r="S8" s="49">
        <f>[1]VOC!S8</f>
        <v>148.70996823999999</v>
      </c>
      <c r="T8" s="49">
        <f>[1]VOC!T8</f>
        <v>129.53876471000001</v>
      </c>
      <c r="U8" s="49">
        <f>[1]VOC!U8</f>
        <v>129.47597680999999</v>
      </c>
      <c r="V8" s="49">
        <f>[1]VOC!V8</f>
        <v>113.94580417</v>
      </c>
      <c r="W8" s="49">
        <f>[1]VOC!W8</f>
        <v>114.5092689</v>
      </c>
      <c r="X8" s="49">
        <f>[1]VOC!X8</f>
        <v>114.31502731</v>
      </c>
      <c r="Y8" s="49">
        <f>[1]VOC!Y8</f>
        <v>117.14675962</v>
      </c>
      <c r="Z8" s="49">
        <f>[1]VOC!Z8</f>
        <v>107.16420223</v>
      </c>
      <c r="AA8" s="49">
        <f>[1]VOC!AA8</f>
        <v>110.05175787</v>
      </c>
      <c r="AB8" s="49">
        <f>[1]VOC!AB8</f>
        <v>110.39659462</v>
      </c>
      <c r="AC8" s="49">
        <f>[1]VOC!AC8</f>
        <v>107.48876454000001</v>
      </c>
      <c r="AD8" s="49">
        <f>[1]VOC!AD8</f>
        <v>108.01443102</v>
      </c>
      <c r="AE8" s="49">
        <f>[1]VOC!AE8</f>
        <v>109.14023149000001</v>
      </c>
      <c r="AF8" s="49">
        <f>[1]VOC!AF8</f>
        <v>120.53299994</v>
      </c>
      <c r="AG8" s="49">
        <f>[1]VOC!AG8</f>
        <v>110.80539235000001</v>
      </c>
      <c r="AH8" s="49">
        <f>[1]VOC!AH8</f>
        <v>114.97752842</v>
      </c>
      <c r="AI8" s="49">
        <f>[1]VOC!AI8</f>
        <v>117.40909881</v>
      </c>
      <c r="AJ8" s="49">
        <f>[1]VOC!AJ8</f>
        <v>112.51035324999999</v>
      </c>
      <c r="AK8" s="49">
        <f>[1]VOC!AK8</f>
        <v>111.67666884</v>
      </c>
      <c r="AL8" s="49">
        <f>[1]VOC!AL8</f>
        <v>112.81955519</v>
      </c>
      <c r="AM8" s="49">
        <f>[1]VOC!AM8</f>
        <v>112.81955519</v>
      </c>
    </row>
    <row r="9" spans="1:39">
      <c r="A9" s="14" t="str">
        <f>[1]VOC!A9</f>
        <v>FUEL COMB. OTHER</v>
      </c>
      <c r="B9" s="19">
        <f>[1]VOC!B9*(1+IF([2]VOC!$F48,[2]VOC!$E48*[2]Notes!B$15,0))</f>
        <v>541</v>
      </c>
      <c r="C9" s="19">
        <f>[1]VOC!C9*(1+IF([2]VOC!$F48,[2]VOC!$E48*[2]Notes!C$15,0))</f>
        <v>470</v>
      </c>
      <c r="D9" s="19">
        <f>[1]VOC!D9*(1+IF([2]VOC!$F48,[2]VOC!$E48*[2]Notes!D$15,0))</f>
        <v>848</v>
      </c>
      <c r="E9" s="19">
        <f>[1]VOC!E9*(1+IF([2]VOC!$F48,[2]VOC!$E48*[2]Notes!E$15,0))</f>
        <v>1403</v>
      </c>
      <c r="F9" s="19">
        <f>[1]VOC!F9*(1+IF([2]VOC!$F48,[2]VOC!$E48*[2]Notes!F$15,0))</f>
        <v>776</v>
      </c>
      <c r="G9" s="19">
        <f>[1]VOC!G9*(1+IF([2]VOC!$F48,[2]VOC!$E48*[2]Notes!G$15,0))</f>
        <v>834.99999999999989</v>
      </c>
      <c r="H9" s="19">
        <f>[1]VOC!H9*(1+IF([2]VOC!$F48,[2]VOC!$E48*[2]Notes!H$15,0))</f>
        <v>818.12174245569679</v>
      </c>
      <c r="I9" s="19">
        <f>[1]VOC!I9*(1+IF([2]VOC!$F48,[2]VOC!$E48*[2]Notes!I$15,0))</f>
        <v>648.42707636027365</v>
      </c>
      <c r="J9" s="19">
        <f>[1]VOC!J9*(1+IF([2]VOC!$F48,[2]VOC!$E48*[2]Notes!J$15,0))</f>
        <v>580.77057700292278</v>
      </c>
      <c r="K9" s="19">
        <f>[1]VOC!K9*(1+IF([2]VOC!$F48,[2]VOC!$E48*[2]Notes!K$15,0))</f>
        <v>577.67056127166745</v>
      </c>
      <c r="L9" s="19">
        <f>[1]VOC!L9*(1+IF([2]VOC!$F48,[2]VOC!$E48*[2]Notes!L$15,0))</f>
        <v>560.45406224714793</v>
      </c>
      <c r="M9" s="19">
        <f>[1]VOC!M9*(1+IF([2]VOC!$F48,[2]VOC!$E48*[2]Notes!M$15,0))</f>
        <v>493.56081444347126</v>
      </c>
      <c r="N9" s="19">
        <f>[1]VOC!N9*(1+IF([2]VOC!$F48,[2]VOC!$E48*[2]Notes!N$15,0))</f>
        <v>425.4706281032461</v>
      </c>
      <c r="O9" s="19">
        <f>[1]VOC!O9*(1+IF([2]VOC!$F48,[2]VOC!$E48*[2]Notes!O$15,0))</f>
        <v>371.10752322882729</v>
      </c>
      <c r="P9" s="19">
        <f>[1]VOC!P9*(1+IF([2]VOC!$F48,[2]VOC!$E48*[2]Notes!P$15,0))</f>
        <v>312.5010935484562</v>
      </c>
      <c r="Q9" s="19">
        <f>[1]VOC!Q9*(1+IF([2]VOC!$F48,[2]VOC!$E48*[2]Notes!Q$15,0))</f>
        <v>241.99637745730502</v>
      </c>
      <c r="R9" s="49">
        <f>[1]VOC!R9</f>
        <v>340.52683139999999</v>
      </c>
      <c r="S9" s="49">
        <f>[1]VOC!S9</f>
        <v>356.05859591000001</v>
      </c>
      <c r="T9" s="49">
        <f>[1]VOC!T9</f>
        <v>362.66415991000002</v>
      </c>
      <c r="U9" s="49">
        <f>[1]VOC!U9</f>
        <v>378.33566925000002</v>
      </c>
      <c r="V9" s="49">
        <f>[1]VOC!V9</f>
        <v>326.85621522999998</v>
      </c>
      <c r="W9" s="49">
        <f>[1]VOC!W9</f>
        <v>357.89129797999999</v>
      </c>
      <c r="X9" s="49">
        <f>[1]VOC!X9</f>
        <v>396.76610751999999</v>
      </c>
      <c r="Y9" s="49">
        <f>[1]VOC!Y9</f>
        <v>422.49225251000001</v>
      </c>
      <c r="Z9" s="49">
        <f>[1]VOC!Z9</f>
        <v>450.59477738999999</v>
      </c>
      <c r="AA9" s="49">
        <f>[1]VOC!AA9</f>
        <v>438.09294976000001</v>
      </c>
      <c r="AB9" s="49">
        <f>[1]VOC!AB9</f>
        <v>371.81219249999998</v>
      </c>
      <c r="AC9" s="49">
        <f>[1]VOC!AC9</f>
        <v>474.88870035000002</v>
      </c>
      <c r="AD9" s="49">
        <f>[1]VOC!AD9</f>
        <v>480.33966693000002</v>
      </c>
      <c r="AE9" s="49">
        <f>[1]VOC!AE9</f>
        <v>426.49705125999998</v>
      </c>
      <c r="AF9" s="49">
        <f>[1]VOC!AF9</f>
        <v>373.08894006000003</v>
      </c>
      <c r="AG9" s="49">
        <f>[1]VOC!AG9</f>
        <v>361.8491755</v>
      </c>
      <c r="AH9" s="49">
        <f>[1]VOC!AH9</f>
        <v>435.18835437000001</v>
      </c>
      <c r="AI9" s="49">
        <f>[1]VOC!AI9</f>
        <v>452.20693227999999</v>
      </c>
      <c r="AJ9" s="49">
        <f>[1]VOC!AJ9</f>
        <v>488.84536162000001</v>
      </c>
      <c r="AK9" s="49">
        <f>[1]VOC!AK9</f>
        <v>486.78789685999999</v>
      </c>
      <c r="AL9" s="49">
        <f>[1]VOC!AL9</f>
        <v>486.80010715999998</v>
      </c>
      <c r="AM9" s="49">
        <f>[1]VOC!AM9</f>
        <v>486.80010715999998</v>
      </c>
    </row>
    <row r="10" spans="1:39">
      <c r="A10" s="14" t="str">
        <f>[1]VOC!A10</f>
        <v>CHEMICAL &amp; ALLIED PRODUCT MFG</v>
      </c>
      <c r="B10" s="19">
        <f>[1]VOC!B10*(1+IF([2]VOC!$F49,[2]VOC!$E49*[2]Notes!B$15,0))</f>
        <v>1341</v>
      </c>
      <c r="C10" s="19">
        <f>[1]VOC!C10*(1+IF([2]VOC!$F49,[2]VOC!$E49*[2]Notes!C$15,0))</f>
        <v>1351</v>
      </c>
      <c r="D10" s="19">
        <f>[1]VOC!D10*(1+IF([2]VOC!$F49,[2]VOC!$E49*[2]Notes!D$15,0))</f>
        <v>1595</v>
      </c>
      <c r="E10" s="19">
        <f>[1]VOC!E10*(1+IF([2]VOC!$F49,[2]VOC!$E49*[2]Notes!E$15,0))</f>
        <v>881</v>
      </c>
      <c r="F10" s="19">
        <f>[1]VOC!F10*(1+IF([2]VOC!$F49,[2]VOC!$E49*[2]Notes!F$15,0))</f>
        <v>634</v>
      </c>
      <c r="G10" s="19">
        <f>[1]VOC!G10*(1+IF([2]VOC!$F49,[2]VOC!$E49*[2]Notes!G$15,0))</f>
        <v>710</v>
      </c>
      <c r="H10" s="19">
        <f>[1]VOC!H10*(1+IF([2]VOC!$F49,[2]VOC!$E49*[2]Notes!H$15,0))</f>
        <v>715</v>
      </c>
      <c r="I10" s="19">
        <f>[1]VOC!I10*(1+IF([2]VOC!$F49,[2]VOC!$E49*[2]Notes!I$15,0))</f>
        <v>701</v>
      </c>
      <c r="J10" s="19">
        <f>[1]VOC!J10*(1+IF([2]VOC!$F49,[2]VOC!$E49*[2]Notes!J$15,0))</f>
        <v>691</v>
      </c>
      <c r="K10" s="19">
        <f>[1]VOC!K10*(1+IF([2]VOC!$F49,[2]VOC!$E49*[2]Notes!K$15,0))</f>
        <v>660</v>
      </c>
      <c r="L10" s="19">
        <f>[1]VOC!L10*(1+IF([2]VOC!$F49,[2]VOC!$E49*[2]Notes!L$15,0))</f>
        <v>388.25900000000001</v>
      </c>
      <c r="M10" s="19">
        <f>[1]VOC!M10*(1+IF([2]VOC!$F49,[2]VOC!$E49*[2]Notes!M$15,0))</f>
        <v>388.024</v>
      </c>
      <c r="N10" s="19">
        <f>[1]VOC!N10*(1+IF([2]VOC!$F49,[2]VOC!$E49*[2]Notes!N$15,0))</f>
        <v>394.33199999999999</v>
      </c>
      <c r="O10" s="19">
        <f>[1]VOC!O10*(1+IF([2]VOC!$F49,[2]VOC!$E49*[2]Notes!O$15,0))</f>
        <v>251.119</v>
      </c>
      <c r="P10" s="19">
        <f>[1]VOC!P10*(1+IF([2]VOC!$F49,[2]VOC!$E49*[2]Notes!P$15,0))</f>
        <v>253.53700000000001</v>
      </c>
      <c r="Q10" s="19">
        <f>[1]VOC!Q10*(1+IF([2]VOC!$F49,[2]VOC!$E49*[2]Notes!Q$15,0))</f>
        <v>261.86799999999999</v>
      </c>
      <c r="R10" s="49">
        <f>[1]VOC!R10</f>
        <v>250.02631410999999</v>
      </c>
      <c r="S10" s="49">
        <f>[1]VOC!S10</f>
        <v>250.02631410999999</v>
      </c>
      <c r="T10" s="49">
        <f>[1]VOC!T10</f>
        <v>235.90025542999999</v>
      </c>
      <c r="U10" s="49">
        <f>[1]VOC!U10</f>
        <v>235.90025542999999</v>
      </c>
      <c r="V10" s="49">
        <f>[1]VOC!V10</f>
        <v>88.469045761000004</v>
      </c>
      <c r="W10" s="49">
        <f>[1]VOC!W10</f>
        <v>91.393505578000003</v>
      </c>
      <c r="X10" s="49">
        <f>[1]VOC!X10</f>
        <v>91.393505578000003</v>
      </c>
      <c r="Y10" s="49">
        <f>[1]VOC!Y10</f>
        <v>84.109887791999995</v>
      </c>
      <c r="Z10" s="49">
        <f>[1]VOC!Z10</f>
        <v>82.956125846999996</v>
      </c>
      <c r="AA10" s="49">
        <f>[1]VOC!AA10</f>
        <v>82.978884847000003</v>
      </c>
      <c r="AB10" s="49">
        <f>[1]VOC!AB10</f>
        <v>82.956125846999996</v>
      </c>
      <c r="AC10" s="49">
        <f>[1]VOC!AC10</f>
        <v>81.597348007999997</v>
      </c>
      <c r="AD10" s="49">
        <f>[1]VOC!AD10</f>
        <v>76.874533966000001</v>
      </c>
      <c r="AE10" s="49">
        <f>[1]VOC!AE10</f>
        <v>76.875562505999994</v>
      </c>
      <c r="AF10" s="49">
        <f>[1]VOC!AF10</f>
        <v>81.927249939000006</v>
      </c>
      <c r="AG10" s="49">
        <f>[1]VOC!AG10</f>
        <v>75.240760573000003</v>
      </c>
      <c r="AH10" s="49">
        <f>[1]VOC!AH10</f>
        <v>77.095705602999999</v>
      </c>
      <c r="AI10" s="49">
        <f>[1]VOC!AI10</f>
        <v>74.452916720999994</v>
      </c>
      <c r="AJ10" s="49">
        <f>[1]VOC!AJ10</f>
        <v>70.263188928999995</v>
      </c>
      <c r="AK10" s="49">
        <f>[1]VOC!AK10</f>
        <v>70.920639770999998</v>
      </c>
      <c r="AL10" s="49">
        <f>[1]VOC!AL10</f>
        <v>69.761685360000001</v>
      </c>
      <c r="AM10" s="49">
        <f>[1]VOC!AM10</f>
        <v>69.761685360000001</v>
      </c>
    </row>
    <row r="11" spans="1:39">
      <c r="A11" s="14" t="str">
        <f>[1]VOC!A11</f>
        <v>METALS PROCESSING</v>
      </c>
      <c r="B11" s="19">
        <f>[1]VOC!B11*(1+IF([2]VOC!$F50,[2]VOC!$E50*[2]Notes!B$15,0))</f>
        <v>394</v>
      </c>
      <c r="C11" s="19">
        <f>[1]VOC!C11*(1+IF([2]VOC!$F50,[2]VOC!$E50*[2]Notes!C$15,0))</f>
        <v>336</v>
      </c>
      <c r="D11" s="19">
        <f>[1]VOC!D11*(1+IF([2]VOC!$F50,[2]VOC!$E50*[2]Notes!D$15,0))</f>
        <v>273</v>
      </c>
      <c r="E11" s="19">
        <f>[1]VOC!E11*(1+IF([2]VOC!$F50,[2]VOC!$E50*[2]Notes!E$15,0))</f>
        <v>76</v>
      </c>
      <c r="F11" s="19">
        <f>[1]VOC!F11*(1+IF([2]VOC!$F50,[2]VOC!$E50*[2]Notes!F$15,0))</f>
        <v>122</v>
      </c>
      <c r="G11" s="19">
        <f>[1]VOC!G11*(1+IF([2]VOC!$F50,[2]VOC!$E50*[2]Notes!G$15,0))</f>
        <v>123</v>
      </c>
      <c r="H11" s="19">
        <f>[1]VOC!H11*(1+IF([2]VOC!$F50,[2]VOC!$E50*[2]Notes!H$15,0))</f>
        <v>124</v>
      </c>
      <c r="I11" s="19">
        <f>[1]VOC!I11*(1+IF([2]VOC!$F50,[2]VOC!$E50*[2]Notes!I$15,0))</f>
        <v>124</v>
      </c>
      <c r="J11" s="19">
        <f>[1]VOC!J11*(1+IF([2]VOC!$F50,[2]VOC!$E50*[2]Notes!J$15,0))</f>
        <v>126</v>
      </c>
      <c r="K11" s="19">
        <f>[1]VOC!K11*(1+IF([2]VOC!$F50,[2]VOC!$E50*[2]Notes!K$15,0))</f>
        <v>125</v>
      </c>
      <c r="L11" s="19">
        <f>[1]VOC!L11*(1+IF([2]VOC!$F50,[2]VOC!$E50*[2]Notes!L$15,0))</f>
        <v>73.394999999999996</v>
      </c>
      <c r="M11" s="19">
        <f>[1]VOC!M11*(1+IF([2]VOC!$F50,[2]VOC!$E50*[2]Notes!M$15,0))</f>
        <v>77.908000000000001</v>
      </c>
      <c r="N11" s="19">
        <f>[1]VOC!N11*(1+IF([2]VOC!$F50,[2]VOC!$E50*[2]Notes!N$15,0))</f>
        <v>77.581000000000003</v>
      </c>
      <c r="O11" s="19">
        <f>[1]VOC!O11*(1+IF([2]VOC!$F50,[2]VOC!$E50*[2]Notes!O$15,0))</f>
        <v>65.686999999999998</v>
      </c>
      <c r="P11" s="19">
        <f>[1]VOC!P11*(1+IF([2]VOC!$F50,[2]VOC!$E50*[2]Notes!P$15,0))</f>
        <v>67.388000000000005</v>
      </c>
      <c r="Q11" s="19">
        <f>[1]VOC!Q11*(1+IF([2]VOC!$F50,[2]VOC!$E50*[2]Notes!Q$15,0))</f>
        <v>71.278000000000006</v>
      </c>
      <c r="R11" s="49">
        <f>[1]VOC!R11</f>
        <v>44.983220023999998</v>
      </c>
      <c r="S11" s="49">
        <f>[1]VOC!S11</f>
        <v>44.983220023999998</v>
      </c>
      <c r="T11" s="49">
        <f>[1]VOC!T11</f>
        <v>48.629629733000002</v>
      </c>
      <c r="U11" s="49">
        <f>[1]VOC!U11</f>
        <v>48.629629733000002</v>
      </c>
      <c r="V11" s="49">
        <f>[1]VOC!V11</f>
        <v>37.535586160000001</v>
      </c>
      <c r="W11" s="49">
        <f>[1]VOC!W11</f>
        <v>37.535586160000001</v>
      </c>
      <c r="X11" s="49">
        <f>[1]VOC!X11</f>
        <v>37.535586160000001</v>
      </c>
      <c r="Y11" s="49">
        <f>[1]VOC!Y11</f>
        <v>28.659614455</v>
      </c>
      <c r="Z11" s="49">
        <f>[1]VOC!Z11</f>
        <v>34.147688238000001</v>
      </c>
      <c r="AA11" s="49">
        <f>[1]VOC!AA11</f>
        <v>34.147688238000001</v>
      </c>
      <c r="AB11" s="49">
        <f>[1]VOC!AB11</f>
        <v>34.147688238000001</v>
      </c>
      <c r="AC11" s="49">
        <f>[1]VOC!AC11</f>
        <v>28.249901771000001</v>
      </c>
      <c r="AD11" s="49">
        <f>[1]VOC!AD11</f>
        <v>28.716806732999999</v>
      </c>
      <c r="AE11" s="49">
        <f>[1]VOC!AE11</f>
        <v>26.285270454999999</v>
      </c>
      <c r="AF11" s="49">
        <f>[1]VOC!AF11</f>
        <v>22.590422782000001</v>
      </c>
      <c r="AG11" s="49">
        <f>[1]VOC!AG11</f>
        <v>22.098625691999999</v>
      </c>
      <c r="AH11" s="49">
        <f>[1]VOC!AH11</f>
        <v>23.638174054</v>
      </c>
      <c r="AI11" s="49">
        <f>[1]VOC!AI11</f>
        <v>23.416840004000001</v>
      </c>
      <c r="AJ11" s="49">
        <f>[1]VOC!AJ11</f>
        <v>19.280096313000001</v>
      </c>
      <c r="AK11" s="49">
        <f>[1]VOC!AK11</f>
        <v>20.845477367000001</v>
      </c>
      <c r="AL11" s="49">
        <f>[1]VOC!AL11</f>
        <v>21.379695891000001</v>
      </c>
      <c r="AM11" s="49">
        <f>[1]VOC!AM11</f>
        <v>21.379695891000001</v>
      </c>
    </row>
    <row r="12" spans="1:39">
      <c r="A12" s="14" t="str">
        <f>[1]VOC!A12</f>
        <v>PETROLEUM &amp; RELATED INDUSTRIES</v>
      </c>
      <c r="B12" s="19">
        <f>[1]VOC!B12*(1+IF([2]VOC!$F51,[2]VOC!$E51*[2]Notes!B$15,0))</f>
        <v>1194</v>
      </c>
      <c r="C12" s="19">
        <f>[1]VOC!C12*(1+IF([2]VOC!$F51,[2]VOC!$E51*[2]Notes!C$15,0))</f>
        <v>1342</v>
      </c>
      <c r="D12" s="19">
        <f>[1]VOC!D12*(1+IF([2]VOC!$F51,[2]VOC!$E51*[2]Notes!D$15,0))</f>
        <v>1440</v>
      </c>
      <c r="E12" s="19">
        <f>[1]VOC!E12*(1+IF([2]VOC!$F51,[2]VOC!$E51*[2]Notes!E$15,0))</f>
        <v>703</v>
      </c>
      <c r="F12" s="19">
        <f>[1]VOC!F12*(1+IF([2]VOC!$F51,[2]VOC!$E51*[2]Notes!F$15,0))</f>
        <v>611</v>
      </c>
      <c r="G12" s="19">
        <f>[1]VOC!G12*(1+IF([2]VOC!$F51,[2]VOC!$E51*[2]Notes!G$15,0))</f>
        <v>640.00000000000023</v>
      </c>
      <c r="H12" s="19">
        <f>[1]VOC!H12*(1+IF([2]VOC!$F51,[2]VOC!$E51*[2]Notes!H$15,0))</f>
        <v>796.09342214543744</v>
      </c>
      <c r="I12" s="19">
        <f>[1]VOC!I12*(1+IF([2]VOC!$F51,[2]VOC!$E51*[2]Notes!I$15,0))</f>
        <v>986.01465497591437</v>
      </c>
      <c r="J12" s="19">
        <f>[1]VOC!J12*(1+IF([2]VOC!$F51,[2]VOC!$E51*[2]Notes!J$15,0))</f>
        <v>1150.9641335194524</v>
      </c>
      <c r="K12" s="19">
        <f>[1]VOC!K12*(1+IF([2]VOC!$F51,[2]VOC!$E51*[2]Notes!K$15,0))</f>
        <v>1308.7593482112075</v>
      </c>
      <c r="L12" s="19">
        <f>[1]VOC!L12*(1+IF([2]VOC!$F51,[2]VOC!$E51*[2]Notes!L$15,0))</f>
        <v>1096.1277468262992</v>
      </c>
      <c r="M12" s="19">
        <f>[1]VOC!M12*(1+IF([2]VOC!$F51,[2]VOC!$E51*[2]Notes!M$15,0))</f>
        <v>1246.3911914852929</v>
      </c>
      <c r="N12" s="19">
        <f>[1]VOC!N12*(1+IF([2]VOC!$F51,[2]VOC!$E51*[2]Notes!N$15,0))</f>
        <v>1365.2290778066088</v>
      </c>
      <c r="O12" s="19">
        <f>[1]VOC!O12*(1+IF([2]VOC!$F51,[2]VOC!$E51*[2]Notes!O$15,0))</f>
        <v>1405.5230869979559</v>
      </c>
      <c r="P12" s="19">
        <f>[1]VOC!P12*(1+IF([2]VOC!$F51,[2]VOC!$E51*[2]Notes!P$15,0))</f>
        <v>1429.7073058226263</v>
      </c>
      <c r="Q12" s="19">
        <f>[1]VOC!Q12*(1+IF([2]VOC!$F51,[2]VOC!$E51*[2]Notes!Q$15,0))</f>
        <v>1585.4399513476651</v>
      </c>
      <c r="R12" s="49">
        <f>[1]VOC!R12</f>
        <v>2116.2065966999999</v>
      </c>
      <c r="S12" s="49">
        <f>[1]VOC!S12</f>
        <v>2158.2301213000001</v>
      </c>
      <c r="T12" s="49">
        <f>[1]VOC!T12</f>
        <v>2214.3123065</v>
      </c>
      <c r="U12" s="49">
        <f>[1]VOC!U12</f>
        <v>2286.3866357000002</v>
      </c>
      <c r="V12" s="49">
        <f>[1]VOC!V12</f>
        <v>2385.1828415999998</v>
      </c>
      <c r="W12" s="49">
        <f>[1]VOC!W12</f>
        <v>2436.5813753000002</v>
      </c>
      <c r="X12" s="49">
        <f>[1]VOC!X12</f>
        <v>2564.4628075999999</v>
      </c>
      <c r="Y12" s="49">
        <f>[1]VOC!Y12</f>
        <v>2349.9213565999999</v>
      </c>
      <c r="Z12" s="49">
        <f>[1]VOC!Z12</f>
        <v>2367.6967500999999</v>
      </c>
      <c r="AA12" s="49">
        <f>[1]VOC!AA12</f>
        <v>2623.6227604000001</v>
      </c>
      <c r="AB12" s="49">
        <f>[1]VOC!AB12</f>
        <v>3055.6962874000001</v>
      </c>
      <c r="AC12" s="49">
        <f>[1]VOC!AC12</f>
        <v>2723.9572460999998</v>
      </c>
      <c r="AD12" s="49">
        <f>[1]VOC!AD12</f>
        <v>3080.7584691000002</v>
      </c>
      <c r="AE12" s="49">
        <f>[1]VOC!AE12</f>
        <v>3109.3586411000001</v>
      </c>
      <c r="AF12" s="49">
        <f>[1]VOC!AF12</f>
        <v>2669.4057968000002</v>
      </c>
      <c r="AG12" s="49">
        <f>[1]VOC!AG12</f>
        <v>2579.1983042000002</v>
      </c>
      <c r="AH12" s="49">
        <f>[1]VOC!AH12</f>
        <v>2699.4920696999998</v>
      </c>
      <c r="AI12" s="49">
        <f>[1]VOC!AI12</f>
        <v>2671.7297821000002</v>
      </c>
      <c r="AJ12" s="49">
        <f>[1]VOC!AJ12</f>
        <v>2710.2503861</v>
      </c>
      <c r="AK12" s="49">
        <f>[1]VOC!AK12</f>
        <v>3018.1698290999998</v>
      </c>
      <c r="AL12" s="49">
        <f>[1]VOC!AL12</f>
        <v>3017.6030818999998</v>
      </c>
      <c r="AM12" s="49">
        <f>[1]VOC!AM12</f>
        <v>3017.6030818999998</v>
      </c>
    </row>
    <row r="13" spans="1:39">
      <c r="A13" s="14" t="str">
        <f>[1]VOC!A13</f>
        <v>OTHER INDUSTRIAL PROCESSES</v>
      </c>
      <c r="B13" s="19">
        <f>[1]VOC!B13*(1+IF([2]VOC!$F52,[2]VOC!$E52*[2]Notes!B$15,0))</f>
        <v>270</v>
      </c>
      <c r="C13" s="19">
        <f>[1]VOC!C13*(1+IF([2]VOC!$F52,[2]VOC!$E52*[2]Notes!C$15,0))</f>
        <v>235</v>
      </c>
      <c r="D13" s="19">
        <f>[1]VOC!D13*(1+IF([2]VOC!$F52,[2]VOC!$E52*[2]Notes!D$15,0))</f>
        <v>237</v>
      </c>
      <c r="E13" s="19">
        <f>[1]VOC!E13*(1+IF([2]VOC!$F52,[2]VOC!$E52*[2]Notes!E$15,0))</f>
        <v>390</v>
      </c>
      <c r="F13" s="19">
        <f>[1]VOC!F13*(1+IF([2]VOC!$F52,[2]VOC!$E52*[2]Notes!F$15,0))</f>
        <v>401</v>
      </c>
      <c r="G13" s="19">
        <f>[1]VOC!G13*(1+IF([2]VOC!$F52,[2]VOC!$E52*[2]Notes!G$15,0))</f>
        <v>391</v>
      </c>
      <c r="H13" s="19">
        <f>[1]VOC!H13*(1+IF([2]VOC!$F52,[2]VOC!$E52*[2]Notes!H$15,0))</f>
        <v>414</v>
      </c>
      <c r="I13" s="19">
        <f>[1]VOC!I13*(1+IF([2]VOC!$F52,[2]VOC!$E52*[2]Notes!I$15,0))</f>
        <v>442</v>
      </c>
      <c r="J13" s="19">
        <f>[1]VOC!J13*(1+IF([2]VOC!$F52,[2]VOC!$E52*[2]Notes!J$15,0))</f>
        <v>438</v>
      </c>
      <c r="K13" s="19">
        <f>[1]VOC!K13*(1+IF([2]VOC!$F52,[2]VOC!$E52*[2]Notes!K$15,0))</f>
        <v>450</v>
      </c>
      <c r="L13" s="19">
        <f>[1]VOC!L13*(1+IF([2]VOC!$F52,[2]VOC!$E52*[2]Notes!L$15,0))</f>
        <v>434.733</v>
      </c>
      <c r="M13" s="19">
        <f>[1]VOC!M13*(1+IF([2]VOC!$F52,[2]VOC!$E52*[2]Notes!M$15,0))</f>
        <v>437.59800000000001</v>
      </c>
      <c r="N13" s="19">
        <f>[1]VOC!N13*(1+IF([2]VOC!$F52,[2]VOC!$E52*[2]Notes!N$15,0))</f>
        <v>443.11099999999999</v>
      </c>
      <c r="O13" s="19">
        <f>[1]VOC!O13*(1+IF([2]VOC!$F52,[2]VOC!$E52*[2]Notes!O$15,0))</f>
        <v>438.488</v>
      </c>
      <c r="P13" s="19">
        <f>[1]VOC!P13*(1+IF([2]VOC!$F52,[2]VOC!$E52*[2]Notes!P$15,0))</f>
        <v>454.01</v>
      </c>
      <c r="Q13" s="19">
        <f>[1]VOC!Q13*(1+IF([2]VOC!$F52,[2]VOC!$E52*[2]Notes!Q$15,0))</f>
        <v>420.28800000000001</v>
      </c>
      <c r="R13" s="49">
        <f>[1]VOC!R13</f>
        <v>447.22382334999998</v>
      </c>
      <c r="S13" s="49">
        <f>[1]VOC!S13</f>
        <v>447.22382334999998</v>
      </c>
      <c r="T13" s="49">
        <f>[1]VOC!T13</f>
        <v>446.02155132000001</v>
      </c>
      <c r="U13" s="49">
        <f>[1]VOC!U13</f>
        <v>446.02155132000001</v>
      </c>
      <c r="V13" s="49">
        <f>[1]VOC!V13</f>
        <v>370.56105236000002</v>
      </c>
      <c r="W13" s="49">
        <f>[1]VOC!W13</f>
        <v>370.69380539999997</v>
      </c>
      <c r="X13" s="49">
        <f>[1]VOC!X13</f>
        <v>370.69380539999997</v>
      </c>
      <c r="Y13" s="49">
        <f>[1]VOC!Y13</f>
        <v>334.97229362000002</v>
      </c>
      <c r="Z13" s="49">
        <f>[1]VOC!Z13</f>
        <v>332.64777022999999</v>
      </c>
      <c r="AA13" s="49">
        <f>[1]VOC!AA13</f>
        <v>333.12496707000003</v>
      </c>
      <c r="AB13" s="49">
        <f>[1]VOC!AB13</f>
        <v>332.95258961000002</v>
      </c>
      <c r="AC13" s="49">
        <f>[1]VOC!AC13</f>
        <v>341.69955091999998</v>
      </c>
      <c r="AD13" s="49">
        <f>[1]VOC!AD13</f>
        <v>346.49852935000001</v>
      </c>
      <c r="AE13" s="49">
        <f>[1]VOC!AE13</f>
        <v>349.28747880999998</v>
      </c>
      <c r="AF13" s="49">
        <f>[1]VOC!AF13</f>
        <v>344.06949135000002</v>
      </c>
      <c r="AG13" s="49">
        <f>[1]VOC!AG13</f>
        <v>345.84729539</v>
      </c>
      <c r="AH13" s="49">
        <f>[1]VOC!AH13</f>
        <v>362.99005407999999</v>
      </c>
      <c r="AI13" s="49">
        <f>[1]VOC!AI13</f>
        <v>371.25551066000003</v>
      </c>
      <c r="AJ13" s="49">
        <f>[1]VOC!AJ13</f>
        <v>371.40091362999999</v>
      </c>
      <c r="AK13" s="49">
        <f>[1]VOC!AK13</f>
        <v>379.85068472</v>
      </c>
      <c r="AL13" s="49">
        <f>[1]VOC!AL13</f>
        <v>375.60088865</v>
      </c>
      <c r="AM13" s="49">
        <f>[1]VOC!AM13</f>
        <v>375.60088865</v>
      </c>
    </row>
    <row r="14" spans="1:39">
      <c r="A14" s="14" t="str">
        <f>[1]VOC!A14</f>
        <v>SOLVENT UTILIZATION</v>
      </c>
      <c r="B14" s="19">
        <f>[1]VOC!B14*(1+IF([2]VOC!$F53,[2]VOC!$E53*[2]Notes!B$15,0))</f>
        <v>7174</v>
      </c>
      <c r="C14" s="19">
        <f>[1]VOC!C14*(1+IF([2]VOC!$F53,[2]VOC!$E53*[2]Notes!C$15,0))</f>
        <v>5651</v>
      </c>
      <c r="D14" s="19">
        <f>[1]VOC!D14*(1+IF([2]VOC!$F53,[2]VOC!$E53*[2]Notes!D$15,0))</f>
        <v>6584</v>
      </c>
      <c r="E14" s="19">
        <f>[1]VOC!E14*(1+IF([2]VOC!$F53,[2]VOC!$E53*[2]Notes!E$15,0))</f>
        <v>5699</v>
      </c>
      <c r="F14" s="19">
        <f>[1]VOC!F14*(1+IF([2]VOC!$F53,[2]VOC!$E53*[2]Notes!F$15,0))</f>
        <v>5750</v>
      </c>
      <c r="G14" s="19">
        <f>[1]VOC!G14*(1+IF([2]VOC!$F53,[2]VOC!$E53*[2]Notes!G$15,0))</f>
        <v>5782</v>
      </c>
      <c r="H14" s="19">
        <f>[1]VOC!H14*(1+IF([2]VOC!$F53,[2]VOC!$E53*[2]Notes!H$15,0))</f>
        <v>5685.3762294595172</v>
      </c>
      <c r="I14" s="19">
        <f>[1]VOC!I14*(1+IF([2]VOC!$F53,[2]VOC!$E53*[2]Notes!I$15,0))</f>
        <v>5576.3482109569422</v>
      </c>
      <c r="J14" s="19">
        <f>[1]VOC!J14*(1+IF([2]VOC!$F53,[2]VOC!$E53*[2]Notes!J$15,0))</f>
        <v>5486.5177050989068</v>
      </c>
      <c r="K14" s="19">
        <f>[1]VOC!K14*(1+IF([2]VOC!$F53,[2]VOC!$E53*[2]Notes!K$15,0))</f>
        <v>5279.2875626152845</v>
      </c>
      <c r="L14" s="19">
        <f>[1]VOC!L14*(1+IF([2]VOC!$F53,[2]VOC!$E53*[2]Notes!L$15,0))</f>
        <v>4476.0439887687498</v>
      </c>
      <c r="M14" s="19">
        <f>[1]VOC!M14*(1+IF([2]VOC!$F53,[2]VOC!$E53*[2]Notes!M$15,0))</f>
        <v>4388.483310027912</v>
      </c>
      <c r="N14" s="19">
        <f>[1]VOC!N14*(1+IF([2]VOC!$F53,[2]VOC!$E53*[2]Notes!N$15,0))</f>
        <v>3832.2119716704506</v>
      </c>
      <c r="O14" s="19">
        <f>[1]VOC!O14*(1+IF([2]VOC!$F53,[2]VOC!$E53*[2]Notes!O$15,0))</f>
        <v>3563.5191932919956</v>
      </c>
      <c r="P14" s="19">
        <f>[1]VOC!P14*(1+IF([2]VOC!$F53,[2]VOC!$E53*[2]Notes!P$15,0))</f>
        <v>3242.5447821944099</v>
      </c>
      <c r="Q14" s="19">
        <f>[1]VOC!Q14*(1+IF([2]VOC!$F53,[2]VOC!$E53*[2]Notes!Q$15,0))</f>
        <v>3180.7443599755716</v>
      </c>
      <c r="R14" s="49">
        <f>[1]VOC!R14</f>
        <v>2729.0028167</v>
      </c>
      <c r="S14" s="49">
        <f>[1]VOC!S14</f>
        <v>2693.6577232999998</v>
      </c>
      <c r="T14" s="49">
        <f>[1]VOC!T14</f>
        <v>2945.5890241000002</v>
      </c>
      <c r="U14" s="49">
        <f>[1]VOC!U14</f>
        <v>2969.1156679999999</v>
      </c>
      <c r="V14" s="49">
        <f>[1]VOC!V14</f>
        <v>2981.9127091999999</v>
      </c>
      <c r="W14" s="49">
        <f>[1]VOC!W14</f>
        <v>2956.3005702999999</v>
      </c>
      <c r="X14" s="49">
        <f>[1]VOC!X14</f>
        <v>2771.1717269999999</v>
      </c>
      <c r="Y14" s="49">
        <f>[1]VOC!Y14</f>
        <v>2424.5603348</v>
      </c>
      <c r="Z14" s="49">
        <f>[1]VOC!Z14</f>
        <v>2472.9333428</v>
      </c>
      <c r="AA14" s="49">
        <f>[1]VOC!AA14</f>
        <v>2502.6521376000001</v>
      </c>
      <c r="AB14" s="49">
        <f>[1]VOC!AB14</f>
        <v>2652.9667450000002</v>
      </c>
      <c r="AC14" s="49">
        <f>[1]VOC!AC14</f>
        <v>2596.5950213000001</v>
      </c>
      <c r="AD14" s="49">
        <f>[1]VOC!AD14</f>
        <v>2534.9735946999999</v>
      </c>
      <c r="AE14" s="49">
        <f>[1]VOC!AE14</f>
        <v>2545.3041300999998</v>
      </c>
      <c r="AF14" s="49">
        <f>[1]VOC!AF14</f>
        <v>2822.4121828000002</v>
      </c>
      <c r="AG14" s="49">
        <f>[1]VOC!AG14</f>
        <v>2741.3726284999998</v>
      </c>
      <c r="AH14" s="49">
        <f>[1]VOC!AH14</f>
        <v>2708.0669699999999</v>
      </c>
      <c r="AI14" s="49">
        <f>[1]VOC!AI14</f>
        <v>2567.4110590999999</v>
      </c>
      <c r="AJ14" s="49">
        <f>[1]VOC!AJ14</f>
        <v>2761.1086857999999</v>
      </c>
      <c r="AK14" s="49">
        <f>[1]VOC!AK14</f>
        <v>2906.587258</v>
      </c>
      <c r="AL14" s="49">
        <f>[1]VOC!AL14</f>
        <v>2908.2484863</v>
      </c>
      <c r="AM14" s="49">
        <f>[1]VOC!AM14</f>
        <v>2908.2484863</v>
      </c>
    </row>
    <row r="15" spans="1:39">
      <c r="A15" s="14" t="str">
        <f>[1]VOC!A15</f>
        <v>STORAGE &amp; TRANSPORT</v>
      </c>
      <c r="B15" s="19">
        <f>[1]VOC!B15*(1+IF([2]VOC!$F54,[2]VOC!$E54*[2]Notes!B$15,0))</f>
        <v>1954</v>
      </c>
      <c r="C15" s="19">
        <f>[1]VOC!C15*(1+IF([2]VOC!$F54,[2]VOC!$E54*[2]Notes!C$15,0))</f>
        <v>2181</v>
      </c>
      <c r="D15" s="19">
        <f>[1]VOC!D15*(1+IF([2]VOC!$F54,[2]VOC!$E54*[2]Notes!D$15,0))</f>
        <v>1975</v>
      </c>
      <c r="E15" s="19">
        <f>[1]VOC!E15*(1+IF([2]VOC!$F54,[2]VOC!$E54*[2]Notes!E$15,0))</f>
        <v>1747</v>
      </c>
      <c r="F15" s="19">
        <f>[1]VOC!F15*(1+IF([2]VOC!$F54,[2]VOC!$E54*[2]Notes!F$15,0))</f>
        <v>1490</v>
      </c>
      <c r="G15" s="19">
        <f>[1]VOC!G15*(1+IF([2]VOC!$F54,[2]VOC!$E54*[2]Notes!G$15,0))</f>
        <v>1532</v>
      </c>
      <c r="H15" s="19">
        <f>[1]VOC!H15*(1+IF([2]VOC!$F54,[2]VOC!$E54*[2]Notes!H$15,0))</f>
        <v>1583</v>
      </c>
      <c r="I15" s="19">
        <f>[1]VOC!I15*(1+IF([2]VOC!$F54,[2]VOC!$E54*[2]Notes!I$15,0))</f>
        <v>1600</v>
      </c>
      <c r="J15" s="19">
        <f>[1]VOC!J15*(1+IF([2]VOC!$F54,[2]VOC!$E54*[2]Notes!J$15,0))</f>
        <v>1629</v>
      </c>
      <c r="K15" s="19">
        <f>[1]VOC!K15*(1+IF([2]VOC!$F54,[2]VOC!$E54*[2]Notes!K$15,0))</f>
        <v>1652</v>
      </c>
      <c r="L15" s="19">
        <f>[1]VOC!L15*(1+IF([2]VOC!$F54,[2]VOC!$E54*[2]Notes!L$15,0))</f>
        <v>1293.915</v>
      </c>
      <c r="M15" s="19">
        <f>[1]VOC!M15*(1+IF([2]VOC!$F54,[2]VOC!$E54*[2]Notes!M$15,0))</f>
        <v>1327.527</v>
      </c>
      <c r="N15" s="19">
        <f>[1]VOC!N15*(1+IF([2]VOC!$F54,[2]VOC!$E54*[2]Notes!N$15,0))</f>
        <v>1327.3420000000001</v>
      </c>
      <c r="O15" s="19">
        <f>[1]VOC!O15*(1+IF([2]VOC!$F54,[2]VOC!$E54*[2]Notes!O$15,0))</f>
        <v>1236.7850000000001</v>
      </c>
      <c r="P15" s="19">
        <f>[1]VOC!P15*(1+IF([2]VOC!$F54,[2]VOC!$E54*[2]Notes!P$15,0))</f>
        <v>1176.02</v>
      </c>
      <c r="Q15" s="19">
        <f>[1]VOC!Q15*(1+IF([2]VOC!$F54,[2]VOC!$E54*[2]Notes!Q$15,0))</f>
        <v>1192.3130000000001</v>
      </c>
      <c r="R15" s="49">
        <f>[1]VOC!R15</f>
        <v>974.08084554000004</v>
      </c>
      <c r="S15" s="49">
        <f>[1]VOC!S15</f>
        <v>962.89740563999999</v>
      </c>
      <c r="T15" s="49">
        <f>[1]VOC!T15</f>
        <v>905.24120348999998</v>
      </c>
      <c r="U15" s="49">
        <f>[1]VOC!U15</f>
        <v>894.05776217000005</v>
      </c>
      <c r="V15" s="49">
        <f>[1]VOC!V15</f>
        <v>866.00495062000005</v>
      </c>
      <c r="W15" s="49">
        <f>[1]VOC!W15</f>
        <v>855.21191705000001</v>
      </c>
      <c r="X15" s="49">
        <f>[1]VOC!X15</f>
        <v>844.02847612999994</v>
      </c>
      <c r="Y15" s="49">
        <f>[1]VOC!Y15</f>
        <v>831.13154121000002</v>
      </c>
      <c r="Z15" s="49">
        <f>[1]VOC!Z15</f>
        <v>818.21910000000003</v>
      </c>
      <c r="AA15" s="49">
        <f>[1]VOC!AA15</f>
        <v>807.06497356</v>
      </c>
      <c r="AB15" s="49">
        <f>[1]VOC!AB15</f>
        <v>795.86153778000005</v>
      </c>
      <c r="AC15" s="49">
        <f>[1]VOC!AC15</f>
        <v>783.23572405000004</v>
      </c>
      <c r="AD15" s="49">
        <f>[1]VOC!AD15</f>
        <v>737.42978003999997</v>
      </c>
      <c r="AE15" s="49">
        <f>[1]VOC!AE15</f>
        <v>734.08932359000005</v>
      </c>
      <c r="AF15" s="49">
        <f>[1]VOC!AF15</f>
        <v>734.09406607999995</v>
      </c>
      <c r="AG15" s="49">
        <f>[1]VOC!AG15</f>
        <v>697.07166810000001</v>
      </c>
      <c r="AH15" s="49">
        <f>[1]VOC!AH15</f>
        <v>701.82382985000004</v>
      </c>
      <c r="AI15" s="49">
        <f>[1]VOC!AI15</f>
        <v>702.15537578999999</v>
      </c>
      <c r="AJ15" s="49">
        <f>[1]VOC!AJ15</f>
        <v>571.19087467999998</v>
      </c>
      <c r="AK15" s="49">
        <f>[1]VOC!AK15</f>
        <v>570.32323412999995</v>
      </c>
      <c r="AL15" s="49">
        <f>[1]VOC!AL15</f>
        <v>570.35639779999997</v>
      </c>
      <c r="AM15" s="49">
        <f>[1]VOC!AM15</f>
        <v>570.35639779999997</v>
      </c>
    </row>
    <row r="16" spans="1:39">
      <c r="A16" s="14" t="str">
        <f>[1]VOC!A16</f>
        <v>WASTE DISPOSAL &amp; RECYCLING</v>
      </c>
      <c r="B16" s="19">
        <f>[1]VOC!B16*(1+IF([2]VOC!$F55,[2]VOC!$E55*[2]Notes!B$15,0))</f>
        <v>1984</v>
      </c>
      <c r="C16" s="19">
        <f>[1]VOC!C16*(1+IF([2]VOC!$F55,[2]VOC!$E55*[2]Notes!C$15,0))</f>
        <v>984</v>
      </c>
      <c r="D16" s="19">
        <f>[1]VOC!D16*(1+IF([2]VOC!$F55,[2]VOC!$E55*[2]Notes!D$15,0))</f>
        <v>758</v>
      </c>
      <c r="E16" s="19">
        <f>[1]VOC!E16*(1+IF([2]VOC!$F55,[2]VOC!$E55*[2]Notes!E$15,0))</f>
        <v>979</v>
      </c>
      <c r="F16" s="19">
        <f>[1]VOC!F16*(1+IF([2]VOC!$F55,[2]VOC!$E55*[2]Notes!F$15,0))</f>
        <v>986</v>
      </c>
      <c r="G16" s="19">
        <f>[1]VOC!G16*(1+IF([2]VOC!$F55,[2]VOC!$E55*[2]Notes!G$15,0))</f>
        <v>999</v>
      </c>
      <c r="H16" s="19">
        <f>[1]VOC!H16*(1+IF([2]VOC!$F55,[2]VOC!$E55*[2]Notes!H$15,0))</f>
        <v>1010</v>
      </c>
      <c r="I16" s="19">
        <f>[1]VOC!I16*(1+IF([2]VOC!$F55,[2]VOC!$E55*[2]Notes!I$15,0))</f>
        <v>1046</v>
      </c>
      <c r="J16" s="19">
        <f>[1]VOC!J16*(1+IF([2]VOC!$F55,[2]VOC!$E55*[2]Notes!J$15,0))</f>
        <v>1046</v>
      </c>
      <c r="K16" s="19">
        <f>[1]VOC!K16*(1+IF([2]VOC!$F55,[2]VOC!$E55*[2]Notes!K$15,0))</f>
        <v>1067</v>
      </c>
      <c r="L16" s="19">
        <f>[1]VOC!L16*(1+IF([2]VOC!$F55,[2]VOC!$E55*[2]Notes!L$15,0))</f>
        <v>508.95600000000002</v>
      </c>
      <c r="M16" s="19">
        <f>[1]VOC!M16*(1+IF([2]VOC!$F55,[2]VOC!$E55*[2]Notes!M$15,0))</f>
        <v>517.50599999999997</v>
      </c>
      <c r="N16" s="19">
        <f>[1]VOC!N16*(1+IF([2]VOC!$F55,[2]VOC!$E55*[2]Notes!N$15,0))</f>
        <v>535.23599999999999</v>
      </c>
      <c r="O16" s="19">
        <f>[1]VOC!O16*(1+IF([2]VOC!$F55,[2]VOC!$E55*[2]Notes!O$15,0))</f>
        <v>487.46199999999999</v>
      </c>
      <c r="P16" s="19">
        <f>[1]VOC!P16*(1+IF([2]VOC!$F55,[2]VOC!$E55*[2]Notes!P$15,0))</f>
        <v>415.47899999999998</v>
      </c>
      <c r="Q16" s="19">
        <f>[1]VOC!Q16*(1+IF([2]VOC!$F55,[2]VOC!$E55*[2]Notes!Q$15,0))</f>
        <v>419.60300000000001</v>
      </c>
      <c r="R16" s="49">
        <f>[1]VOC!R16</f>
        <v>168.20685546999999</v>
      </c>
      <c r="S16" s="49">
        <f>[1]VOC!S16</f>
        <v>170.18759294</v>
      </c>
      <c r="T16" s="49">
        <f>[1]VOC!T16</f>
        <v>171.57726288999999</v>
      </c>
      <c r="U16" s="49">
        <f>[1]VOC!U16</f>
        <v>173.55800009999999</v>
      </c>
      <c r="V16" s="49">
        <f>[1]VOC!V16</f>
        <v>173.10931034999999</v>
      </c>
      <c r="W16" s="49">
        <f>[1]VOC!W16</f>
        <v>172.96055487000001</v>
      </c>
      <c r="X16" s="49">
        <f>[1]VOC!X16</f>
        <v>172.82236419</v>
      </c>
      <c r="Y16" s="49">
        <f>[1]VOC!Y16</f>
        <v>171.89378533999999</v>
      </c>
      <c r="Z16" s="49">
        <f>[1]VOC!Z16</f>
        <v>173.24676706</v>
      </c>
      <c r="AA16" s="49">
        <f>[1]VOC!AA16</f>
        <v>174.16249952999999</v>
      </c>
      <c r="AB16" s="49">
        <f>[1]VOC!AB16</f>
        <v>175.52419968999999</v>
      </c>
      <c r="AC16" s="49">
        <f>[1]VOC!AC16</f>
        <v>177.62599671000001</v>
      </c>
      <c r="AD16" s="49">
        <f>[1]VOC!AD16</f>
        <v>177.97337142999999</v>
      </c>
      <c r="AE16" s="49">
        <f>[1]VOC!AE16</f>
        <v>178.23899220000001</v>
      </c>
      <c r="AF16" s="49">
        <f>[1]VOC!AF16</f>
        <v>208.78767719000001</v>
      </c>
      <c r="AG16" s="49">
        <f>[1]VOC!AG16</f>
        <v>177.33291212</v>
      </c>
      <c r="AH16" s="49">
        <f>[1]VOC!AH16</f>
        <v>177.36809160999999</v>
      </c>
      <c r="AI16" s="49">
        <f>[1]VOC!AI16</f>
        <v>177.70997362</v>
      </c>
      <c r="AJ16" s="49">
        <f>[1]VOC!AJ16</f>
        <v>195.5704245</v>
      </c>
      <c r="AK16" s="49">
        <f>[1]VOC!AK16</f>
        <v>195.19000986</v>
      </c>
      <c r="AL16" s="49">
        <f>[1]VOC!AL16</f>
        <v>194.69660981999999</v>
      </c>
      <c r="AM16" s="49">
        <f>[1]VOC!AM16</f>
        <v>194.69660981999999</v>
      </c>
    </row>
    <row r="17" spans="1:40">
      <c r="A17" s="14" t="str">
        <f>[1]VOC!A17</f>
        <v>HIGHWAY VEHICLES</v>
      </c>
      <c r="B17" s="19">
        <f>[1]VOC!B17*(1+IF([2]VOC!$F56,[2]VOC!$E56*[2]Notes!B$15,0))</f>
        <v>16910</v>
      </c>
      <c r="C17" s="19">
        <f>[1]VOC!C17*(1+IF([2]VOC!$F56,[2]VOC!$E56*[2]Notes!C$15,0))</f>
        <v>15392</v>
      </c>
      <c r="D17" s="19">
        <f>[1]VOC!D17*(1+IF([2]VOC!$F56,[2]VOC!$E56*[2]Notes!D$15,0))</f>
        <v>13869</v>
      </c>
      <c r="E17" s="19">
        <f>[1]VOC!E17*(1+IF([2]VOC!$F56,[2]VOC!$E56*[2]Notes!E$15,0))</f>
        <v>12354</v>
      </c>
      <c r="F17" s="19">
        <f>[1]VOC!F17*(1+IF([2]VOC!$F56,[2]VOC!$E56*[2]Notes!F$15,0))</f>
        <v>9388</v>
      </c>
      <c r="G17" s="19">
        <f>[1]VOC!G17*(1+IF([2]VOC!$F56,[2]VOC!$E56*[2]Notes!G$15,0))</f>
        <v>8860</v>
      </c>
      <c r="H17" s="19">
        <f>[1]VOC!H17*(1+IF([2]VOC!$F56,[2]VOC!$E56*[2]Notes!H$15,0))</f>
        <v>8332</v>
      </c>
      <c r="I17" s="19">
        <f>[1]VOC!I17*(1+IF([2]VOC!$F56,[2]VOC!$E56*[2]Notes!I$15,0))</f>
        <v>7804</v>
      </c>
      <c r="J17" s="19">
        <f>[1]VOC!J17*(1+IF([2]VOC!$F56,[2]VOC!$E56*[2]Notes!J$15,0))</f>
        <v>7277</v>
      </c>
      <c r="K17" s="19">
        <f>[1]VOC!K17*(1+IF([2]VOC!$F56,[2]VOC!$E56*[2]Notes!K$15,0))</f>
        <v>6749</v>
      </c>
      <c r="L17" s="19">
        <f>[1]VOC!L17*(1+IF([2]VOC!$F56,[2]VOC!$E56*[2]Notes!L$15,0))</f>
        <v>6220.77</v>
      </c>
      <c r="M17" s="19">
        <f>[1]VOC!M17*(1+IF([2]VOC!$F56,[2]VOC!$E56*[2]Notes!M$15,0))</f>
        <v>5985.4059999999999</v>
      </c>
      <c r="N17" s="19">
        <f>[1]VOC!N17*(1+IF([2]VOC!$F56,[2]VOC!$E56*[2]Notes!N$15,0))</f>
        <v>5859.2250000000004</v>
      </c>
      <c r="O17" s="19">
        <f>[1]VOC!O17*(1+IF([2]VOC!$F56,[2]VOC!$E56*[2]Notes!O$15,0))</f>
        <v>5680.576</v>
      </c>
      <c r="P17" s="19">
        <f>[1]VOC!P17*(1+IF([2]VOC!$F56,[2]VOC!$E56*[2]Notes!P$15,0))</f>
        <v>5325.3969999999999</v>
      </c>
      <c r="Q17" s="19">
        <f>[1]VOC!Q17*(1+IF([2]VOC!$F56,[2]VOC!$E56*[2]Notes!Q$15,0))</f>
        <v>4952.0940000000001</v>
      </c>
      <c r="R17" s="49">
        <f>[1]VOC!R17</f>
        <v>4751.9448738000001</v>
      </c>
      <c r="S17" s="49">
        <f>[1]VOC!S17</f>
        <v>4454.4519348000003</v>
      </c>
      <c r="T17" s="49">
        <f>[1]VOC!T17</f>
        <v>4008.8243953000001</v>
      </c>
      <c r="U17" s="49">
        <f>[1]VOC!U17</f>
        <v>3638.4983412000001</v>
      </c>
      <c r="V17" s="49">
        <f>[1]VOC!V17</f>
        <v>3349.1518540000002</v>
      </c>
      <c r="W17" s="49">
        <f>[1]VOC!W17</f>
        <v>3004.3626683000002</v>
      </c>
      <c r="X17" s="49">
        <f>[1]VOC!X17</f>
        <v>2720.8713125999998</v>
      </c>
      <c r="Y17" s="49">
        <f>[1]VOC!Y17</f>
        <v>2545.9528249</v>
      </c>
      <c r="Z17" s="49">
        <f>[1]VOC!Z17</f>
        <v>2285.1904365</v>
      </c>
      <c r="AA17" s="49">
        <f>[1]VOC!AA17</f>
        <v>2114.3940637000001</v>
      </c>
      <c r="AB17" s="49">
        <f>[1]VOC!AB17</f>
        <v>1964.3255739000001</v>
      </c>
      <c r="AC17" s="49">
        <f>[1]VOC!AC17</f>
        <v>1902.6109431</v>
      </c>
      <c r="AD17" s="49">
        <f>[1]VOC!AD17</f>
        <v>1779.3136729</v>
      </c>
      <c r="AE17" s="49">
        <f>[1]VOC!AE17</f>
        <v>1642.1401533999999</v>
      </c>
      <c r="AF17" s="49">
        <f>[1]VOC!AF17</f>
        <v>1344.4273502000001</v>
      </c>
      <c r="AG17" s="49">
        <f>[1]VOC!AG17</f>
        <v>1310.3535670000001</v>
      </c>
      <c r="AH17" s="49">
        <f>[1]VOC!AH17</f>
        <v>1204.2546359</v>
      </c>
      <c r="AI17" s="49">
        <f>[1]VOC!AI17</f>
        <v>1188.7976894000001</v>
      </c>
      <c r="AJ17" s="49">
        <f>[1]VOC!AJ17</f>
        <v>1044.3695177</v>
      </c>
      <c r="AK17" s="49">
        <f>[1]VOC!AK17</f>
        <v>1057.3493278999999</v>
      </c>
      <c r="AL17" s="49">
        <f>[1]VOC!AL17</f>
        <v>940.88654496000004</v>
      </c>
      <c r="AM17" s="49">
        <f>[1]VOC!AM17</f>
        <v>824.42376197999999</v>
      </c>
    </row>
    <row r="18" spans="1:40">
      <c r="A18" s="14" t="str">
        <f>[1]VOC!A18</f>
        <v>OFF-HIGHWAY</v>
      </c>
      <c r="B18" s="19">
        <f>[1]VOC!B18*(1+IF([2]VOC!$F57,[2]VOC!$E57*[2]Notes!B$15,0))</f>
        <v>1616</v>
      </c>
      <c r="C18" s="19">
        <f>[1]VOC!C18*(1+IF([2]VOC!$F57,[2]VOC!$E57*[2]Notes!C$15,0))</f>
        <v>1917</v>
      </c>
      <c r="D18" s="19">
        <f>[1]VOC!D18*(1+IF([2]VOC!$F57,[2]VOC!$E57*[2]Notes!D$15,0))</f>
        <v>2192</v>
      </c>
      <c r="E18" s="19">
        <f>[1]VOC!E18*(1+IF([2]VOC!$F57,[2]VOC!$E57*[2]Notes!E$15,0))</f>
        <v>2439</v>
      </c>
      <c r="F18" s="19">
        <f>[1]VOC!F18*(1+IF([2]VOC!$F57,[2]VOC!$E57*[2]Notes!F$15,0))</f>
        <v>2662</v>
      </c>
      <c r="G18" s="19">
        <f>[1]VOC!G18*(1+IF([2]VOC!$F57,[2]VOC!$E57*[2]Notes!G$15,0))</f>
        <v>2709</v>
      </c>
      <c r="H18" s="19">
        <f>[1]VOC!H18*(1+IF([2]VOC!$F57,[2]VOC!$E57*[2]Notes!H$15,0))</f>
        <v>2754</v>
      </c>
      <c r="I18" s="19">
        <f>[1]VOC!I18*(1+IF([2]VOC!$F57,[2]VOC!$E57*[2]Notes!I$15,0))</f>
        <v>2799</v>
      </c>
      <c r="J18" s="19">
        <f>[1]VOC!J18*(1+IF([2]VOC!$F57,[2]VOC!$E57*[2]Notes!J$15,0))</f>
        <v>2845</v>
      </c>
      <c r="K18" s="19">
        <f>[1]VOC!K18*(1+IF([2]VOC!$F57,[2]VOC!$E57*[2]Notes!K$15,0))</f>
        <v>2890</v>
      </c>
      <c r="L18" s="19">
        <f>[1]VOC!L18*(1+IF([2]VOC!$F57,[2]VOC!$E57*[2]Notes!L$15,0))</f>
        <v>2934.9830000000002</v>
      </c>
      <c r="M18" s="19">
        <f>[1]VOC!M18*(1+IF([2]VOC!$F57,[2]VOC!$E57*[2]Notes!M$15,0))</f>
        <v>2751.8519999999999</v>
      </c>
      <c r="N18" s="19">
        <f>[1]VOC!N18*(1+IF([2]VOC!$F57,[2]VOC!$E57*[2]Notes!N$15,0))</f>
        <v>2673.2869999999998</v>
      </c>
      <c r="O18" s="19">
        <f>[1]VOC!O18*(1+IF([2]VOC!$F57,[2]VOC!$E57*[2]Notes!O$15,0))</f>
        <v>2681.7049999999999</v>
      </c>
      <c r="P18" s="19">
        <f>[1]VOC!P18*(1+IF([2]VOC!$F57,[2]VOC!$E57*[2]Notes!P$15,0))</f>
        <v>2643.7060000000001</v>
      </c>
      <c r="Q18" s="19">
        <f>[1]VOC!Q18*(1+IF([2]VOC!$F57,[2]VOC!$E57*[2]Notes!Q$15,0))</f>
        <v>2622.3560000000002</v>
      </c>
      <c r="R18" s="49">
        <f>[1]VOC!R18</f>
        <v>2820.160363</v>
      </c>
      <c r="S18" s="49">
        <f>[1]VOC!S18</f>
        <v>2733.2853884000001</v>
      </c>
      <c r="T18" s="49">
        <f>[1]VOC!T18</f>
        <v>2631.6258149</v>
      </c>
      <c r="U18" s="49">
        <f>[1]VOC!U18</f>
        <v>2543.5731421999999</v>
      </c>
      <c r="V18" s="49">
        <f>[1]VOC!V18</f>
        <v>2412.6926057999999</v>
      </c>
      <c r="W18" s="49">
        <f>[1]VOC!W18</f>
        <v>2279.3958904000001</v>
      </c>
      <c r="X18" s="49">
        <f>[1]VOC!X18</f>
        <v>2145.8506593000002</v>
      </c>
      <c r="Y18" s="49">
        <f>[1]VOC!Y18</f>
        <v>2015.9041769</v>
      </c>
      <c r="Z18" s="49">
        <f>[1]VOC!Z18</f>
        <v>1897.5296149000001</v>
      </c>
      <c r="AA18" s="49">
        <f>[1]VOC!AA18</f>
        <v>1777.0744775000001</v>
      </c>
      <c r="AB18" s="49">
        <f>[1]VOC!AB18</f>
        <v>1660.4309912000001</v>
      </c>
      <c r="AC18" s="49">
        <f>[1]VOC!AC18</f>
        <v>1547.1105826999999</v>
      </c>
      <c r="AD18" s="49">
        <f>[1]VOC!AD18</f>
        <v>1435.3184325</v>
      </c>
      <c r="AE18" s="49">
        <f>[1]VOC!AE18</f>
        <v>1351.6419159</v>
      </c>
      <c r="AF18" s="49">
        <f>[1]VOC!AF18</f>
        <v>1260.2105615</v>
      </c>
      <c r="AG18" s="49">
        <f>[1]VOC!AG18</f>
        <v>1188.9900305000001</v>
      </c>
      <c r="AH18" s="49">
        <f>[1]VOC!AH18</f>
        <v>1140.2858887</v>
      </c>
      <c r="AI18" s="49">
        <f>[1]VOC!AI18</f>
        <v>1095.6680272999999</v>
      </c>
      <c r="AJ18" s="49">
        <f>[1]VOC!AJ18</f>
        <v>1079.2356967000001</v>
      </c>
      <c r="AK18" s="49">
        <f>[1]VOC!AK18</f>
        <v>1049.7914459000001</v>
      </c>
      <c r="AL18" s="49">
        <f>[1]VOC!AL18</f>
        <v>1027.7969945</v>
      </c>
      <c r="AM18" s="49">
        <f>[1]VOC!AM18</f>
        <v>1000.2024489</v>
      </c>
    </row>
    <row r="19" spans="1:40">
      <c r="A19" s="14" t="str">
        <f>[1]SO2!A19</f>
        <v>MISCELLANEOUS</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45">
        <f>SUMIFS(Misc_Sector_Detail!C:C,Misc_Sector_Detail!$A:$A,"VOC")/1000</f>
        <v>211.69126681</v>
      </c>
      <c r="S19" s="45">
        <f>SUMIFS(Misc_Sector_Detail!D:D,Misc_Sector_Detail!$A:$A,"VOC")/1000</f>
        <v>212.96986906999999</v>
      </c>
      <c r="T19" s="45">
        <f>SUMIFS(Misc_Sector_Detail!E:E,Misc_Sector_Detail!$A:$A,"VOC")/1000</f>
        <v>212.11398582999999</v>
      </c>
      <c r="U19" s="45">
        <f>SUMIFS(Misc_Sector_Detail!F:F,Misc_Sector_Detail!$A:$A,"VOC")/1000</f>
        <v>214.31176185999999</v>
      </c>
      <c r="V19" s="45">
        <f>SUMIFS(Misc_Sector_Detail!G:G,Misc_Sector_Detail!$A:$A,"VOC")/1000</f>
        <v>216.06652617999998</v>
      </c>
      <c r="W19" s="45">
        <f>SUMIFS(Misc_Sector_Detail!H:H,Misc_Sector_Detail!$A:$A,"VOC")/1000</f>
        <v>219.13859280000003</v>
      </c>
      <c r="X19" s="45">
        <f>SUMIFS(Misc_Sector_Detail!I:I,Misc_Sector_Detail!$A:$A,"VOC")/1000</f>
        <v>222.24163579999998</v>
      </c>
      <c r="Y19" s="45">
        <f>SUMIFS(Misc_Sector_Detail!J:J,Misc_Sector_Detail!$A:$A,"VOC")/1000</f>
        <v>218.64889744999999</v>
      </c>
      <c r="Z19" s="45">
        <f>SUMIFS(Misc_Sector_Detail!K:K,Misc_Sector_Detail!$A:$A,"VOC")/1000</f>
        <v>215.13284443000001</v>
      </c>
      <c r="AA19" s="45">
        <f>SUMIFS(Misc_Sector_Detail!L:L,Misc_Sector_Detail!$A:$A,"VOC")/1000</f>
        <v>216.00036270999999</v>
      </c>
      <c r="AB19" s="45">
        <f>SUMIFS(Misc_Sector_Detail!M:M,Misc_Sector_Detail!$A:$A,"VOC")/1000</f>
        <v>216.90249982</v>
      </c>
      <c r="AC19" s="45">
        <f>SUMIFS(Misc_Sector_Detail!N:N,Misc_Sector_Detail!$A:$A,"VOC")/1000</f>
        <v>215.11049181999999</v>
      </c>
      <c r="AD19" s="45">
        <f>SUMIFS(Misc_Sector_Detail!O:O,Misc_Sector_Detail!$A:$A,"VOC")/1000</f>
        <v>213.25061679000001</v>
      </c>
      <c r="AE19" s="45">
        <f>SUMIFS(Misc_Sector_Detail!P:P,Misc_Sector_Detail!$A:$A,"VOC")/1000</f>
        <v>216.07242334</v>
      </c>
      <c r="AF19" s="45">
        <f>SUMIFS(Misc_Sector_Detail!Q:Q,Misc_Sector_Detail!$A:$A,"VOC")/1000</f>
        <v>220.21849921999998</v>
      </c>
      <c r="AG19" s="45">
        <f>SUMIFS(Misc_Sector_Detail!R:R,Misc_Sector_Detail!$A:$A,"VOC")/1000</f>
        <v>223.20744917000002</v>
      </c>
      <c r="AH19" s="45">
        <f>SUMIFS(Misc_Sector_Detail!S:S,Misc_Sector_Detail!$A:$A,"VOC")/1000</f>
        <v>226.69907900000001</v>
      </c>
      <c r="AI19" s="45">
        <f>SUMIFS(Misc_Sector_Detail!T:T,Misc_Sector_Detail!$A:$A,"VOC")/1000</f>
        <v>229.13934387</v>
      </c>
      <c r="AJ19" s="45">
        <f>SUMIFS(Misc_Sector_Detail!U:U,Misc_Sector_Detail!$A:$A,"VOC")/1000</f>
        <v>215.75482432999999</v>
      </c>
      <c r="AK19" s="45">
        <f>SUMIFS(Misc_Sector_Detail!V:V,Misc_Sector_Detail!$A:$A,"VOC")/1000</f>
        <v>226.76599945999999</v>
      </c>
      <c r="AL19" s="45">
        <f>SUMIFS(Misc_Sector_Detail!W:W,Misc_Sector_Detail!$A:$A,"VOC")/1000</f>
        <v>226.76608712999999</v>
      </c>
      <c r="AM19" s="45">
        <f>SUMIFS(Misc_Sector_Detail!X:X,Misc_Sector_Detail!$A:$A,"VOC")/1000</f>
        <v>226.76608712999999</v>
      </c>
      <c r="AN19" s="19">
        <f>SUMIFS(Misc_Sector_Detail!Y:Y,Misc_Sector_Detail!$A:$A,"CO")/1000</f>
        <v>0</v>
      </c>
    </row>
    <row r="20" spans="1:40">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19"/>
      <c r="AC20" s="19"/>
      <c r="AD20" s="19"/>
      <c r="AE20" s="19"/>
      <c r="AF20" s="19"/>
      <c r="AG20" s="19"/>
      <c r="AH20" s="21"/>
      <c r="AI20" s="21"/>
      <c r="AJ20" s="21"/>
      <c r="AK20" s="21"/>
      <c r="AL20" s="21"/>
      <c r="AM20" s="21"/>
    </row>
    <row r="21" spans="1:40">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19"/>
      <c r="AC21" s="19"/>
      <c r="AD21" s="19"/>
      <c r="AE21" s="19"/>
      <c r="AF21" s="19"/>
      <c r="AG21" s="19"/>
      <c r="AH21" s="21"/>
      <c r="AI21" s="21"/>
      <c r="AJ21" s="21"/>
      <c r="AK21" s="21"/>
      <c r="AL21" s="21"/>
      <c r="AM21" s="21"/>
    </row>
    <row r="22" spans="1:40">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19"/>
      <c r="AC22" s="19"/>
      <c r="AD22" s="19"/>
      <c r="AE22" s="19"/>
      <c r="AF22" s="19"/>
      <c r="AG22" s="19"/>
      <c r="AH22" s="21"/>
      <c r="AI22" s="21"/>
      <c r="AJ22" s="21"/>
      <c r="AK22" s="21"/>
      <c r="AL22" s="21"/>
      <c r="AM22" s="21"/>
    </row>
    <row r="23" spans="1:40">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19"/>
      <c r="AC23" s="19"/>
      <c r="AD23" s="19"/>
      <c r="AE23" s="19"/>
      <c r="AF23" s="19"/>
      <c r="AG23" s="19"/>
      <c r="AH23" s="21"/>
      <c r="AI23" s="21"/>
      <c r="AJ23" s="21"/>
      <c r="AK23" s="21"/>
      <c r="AL23" s="21"/>
      <c r="AM23" s="21"/>
    </row>
    <row r="24" spans="1:40">
      <c r="A24" s="14" t="str">
        <f>[1]VOC!A24</f>
        <v>Total</v>
      </c>
      <c r="B24" s="19">
        <f>[1]VOC!B24</f>
        <v>34659</v>
      </c>
      <c r="C24" s="19">
        <f>[1]VOC!C24</f>
        <v>30765</v>
      </c>
      <c r="D24" s="19">
        <f>[1]VOC!D24</f>
        <v>31107</v>
      </c>
      <c r="E24" s="19">
        <f>[1]VOC!E24</f>
        <v>27403</v>
      </c>
      <c r="F24" s="19">
        <f>[1]VOC!F24</f>
        <v>24108</v>
      </c>
      <c r="G24" s="19">
        <f>[1]VOC!G24</f>
        <v>23577</v>
      </c>
      <c r="H24" s="19">
        <f>[1]VOC!H24</f>
        <v>23066</v>
      </c>
      <c r="I24" s="19">
        <f>[1]VOC!I24</f>
        <v>22730</v>
      </c>
      <c r="J24" s="19">
        <f>[1]VOC!J24</f>
        <v>22570</v>
      </c>
      <c r="K24" s="19">
        <f>[1]VOC!K24</f>
        <v>22042</v>
      </c>
      <c r="L24" s="19">
        <f>[1]VOC!L24</f>
        <v>20871.235000000001</v>
      </c>
      <c r="M24" s="19">
        <f>[1]VOC!M24</f>
        <v>19530.182999999997</v>
      </c>
      <c r="N24" s="19">
        <f>[1]VOC!N24</f>
        <v>18781.438999999998</v>
      </c>
      <c r="O24" s="19">
        <f>[1]VOC!O24</f>
        <v>18269.941999999999</v>
      </c>
      <c r="P24" s="19">
        <f>[1]VOC!P24</f>
        <v>17512.341999999997</v>
      </c>
      <c r="Q24" s="19">
        <f>[1]VOC!Q24</f>
        <v>17111.263000000003</v>
      </c>
      <c r="R24" s="49">
        <f>[1]VOC!R24</f>
        <v>17333.467687822002</v>
      </c>
      <c r="S24" s="49">
        <f>[1]VOC!S24</f>
        <v>18174.592061279</v>
      </c>
      <c r="T24" s="49">
        <f>[1]VOC!T24</f>
        <v>16971.681617827002</v>
      </c>
      <c r="U24" s="49">
        <f>[1]VOC!U24</f>
        <v>16858.053638656998</v>
      </c>
      <c r="V24" s="49">
        <f>[1]VOC!V24</f>
        <v>16469.871384632002</v>
      </c>
      <c r="W24" s="49">
        <f>[1]VOC!W24</f>
        <v>16622.200603325</v>
      </c>
      <c r="X24" s="49">
        <f>[1]VOC!X24</f>
        <v>15388.640981675</v>
      </c>
      <c r="Y24" s="49">
        <f>[1]VOC!Y24</f>
        <v>14155.882357183</v>
      </c>
      <c r="Z24" s="49">
        <f>[1]VOC!Z24</f>
        <v>13595.873364399999</v>
      </c>
      <c r="AA24" s="49">
        <f>[1]VOC!AA24</f>
        <v>14603.611845742</v>
      </c>
      <c r="AB24" s="49">
        <f>[1]VOC!AB24</f>
        <v>14573.118353903001</v>
      </c>
      <c r="AC24" s="49">
        <f>[1]VOC!AC24</f>
        <v>13287.30216678</v>
      </c>
      <c r="AD24" s="49">
        <f>[1]VOC!AD24</f>
        <v>13365.485248618001</v>
      </c>
      <c r="AE24" s="49">
        <f>[1]VOC!AE24</f>
        <v>14148.395231160999</v>
      </c>
      <c r="AF24" s="49">
        <f>[1]VOC!AF24</f>
        <v>14112.973610691999</v>
      </c>
      <c r="AG24" s="49">
        <f>[1]VOC!AG24</f>
        <v>15716.254807429003</v>
      </c>
      <c r="AH24" s="49">
        <f>[1]VOC!AH24</f>
        <v>16155.511567886002</v>
      </c>
      <c r="AI24" s="49">
        <f>[1]VOC!AI24</f>
        <v>12718.480127227</v>
      </c>
      <c r="AJ24" s="49">
        <f>[1]VOC!AJ24</f>
        <v>16630.280132984997</v>
      </c>
      <c r="AK24" s="49">
        <f>[1]VOC!AK24</f>
        <v>17920.383395648998</v>
      </c>
      <c r="AL24" s="49">
        <f>[1]VOC!AL24</f>
        <v>14641.606091454001</v>
      </c>
      <c r="AM24" s="49">
        <f>[1]VOC!AM24</f>
        <v>14497.548762873999</v>
      </c>
    </row>
    <row r="25" spans="1:40">
      <c r="A25" s="14" t="str">
        <f>[1]VOC!A25</f>
        <v>Wildfires</v>
      </c>
      <c r="B25" s="19">
        <f>[1]VOC!B25</f>
        <v>917</v>
      </c>
      <c r="C25" s="19">
        <f>[1]VOC!C25</f>
        <v>587</v>
      </c>
      <c r="D25" s="19">
        <f>[1]VOC!D25</f>
        <v>1024</v>
      </c>
      <c r="E25" s="19">
        <f>[1]VOC!E25</f>
        <v>465</v>
      </c>
      <c r="F25" s="19">
        <f>[1]VOC!F25</f>
        <v>983</v>
      </c>
      <c r="G25" s="19">
        <f>[1]VOC!G25</f>
        <v>678</v>
      </c>
      <c r="H25" s="19">
        <f>[1]VOC!H25</f>
        <v>407</v>
      </c>
      <c r="I25" s="19">
        <f>[1]VOC!I25</f>
        <v>478</v>
      </c>
      <c r="J25" s="19">
        <f>[1]VOC!J25</f>
        <v>638</v>
      </c>
      <c r="K25" s="19">
        <f>[1]VOC!K25</f>
        <v>464</v>
      </c>
      <c r="L25" s="19">
        <f>[1]VOC!L25</f>
        <v>1869.894</v>
      </c>
      <c r="M25" s="19">
        <f>[1]VOC!M25</f>
        <v>744.29077000000007</v>
      </c>
      <c r="N25" s="19">
        <f>[1]VOC!N25</f>
        <v>645.40773000000002</v>
      </c>
      <c r="O25" s="19">
        <f>[1]VOC!O25</f>
        <v>667.03942400000017</v>
      </c>
      <c r="P25" s="19">
        <f>[1]VOC!P25</f>
        <v>614.8335689999999</v>
      </c>
      <c r="Q25" s="19">
        <f>[1]VOC!Q25</f>
        <v>412.32834900000012</v>
      </c>
      <c r="R25" s="49">
        <f>[1]VOC!R25</f>
        <v>1443.2630528</v>
      </c>
      <c r="S25" s="49">
        <f>[1]VOC!S25</f>
        <v>2280.9469156999999</v>
      </c>
      <c r="T25" s="49">
        <f>[1]VOC!T25</f>
        <v>935.08326546000001</v>
      </c>
      <c r="U25" s="49">
        <f>[1]VOC!U25</f>
        <v>1015.9634814999999</v>
      </c>
      <c r="V25" s="49">
        <f>[1]VOC!V25</f>
        <v>1328.3267954999999</v>
      </c>
      <c r="W25" s="49">
        <f>[1]VOC!W25</f>
        <v>1785.2548789</v>
      </c>
      <c r="X25" s="49">
        <f>[1]VOC!X25</f>
        <v>1008.8642151</v>
      </c>
      <c r="Y25" s="49">
        <f>[1]VOC!Y25</f>
        <v>778.58446884</v>
      </c>
      <c r="Z25" s="49">
        <f>[1]VOC!Z25</f>
        <v>378.22214559000003</v>
      </c>
      <c r="AA25" s="49">
        <f>[1]VOC!AA25</f>
        <v>1234.7981949</v>
      </c>
      <c r="AB25" s="49">
        <f>[1]VOC!AB25</f>
        <v>1372.1947852000001</v>
      </c>
      <c r="AC25" s="49">
        <f>[1]VOC!AC25</f>
        <v>623.30211574999998</v>
      </c>
      <c r="AD25" s="49">
        <f>[1]VOC!AD25</f>
        <v>745.71677439999996</v>
      </c>
      <c r="AE25" s="49">
        <f>[1]VOC!AE25</f>
        <v>2022.9309330999999</v>
      </c>
      <c r="AF25" s="49">
        <f>[1]VOC!AF25</f>
        <v>2303.3109491999999</v>
      </c>
      <c r="AG25" s="49">
        <f>[1]VOC!AG25</f>
        <v>3234.7970239000001</v>
      </c>
      <c r="AH25" s="49">
        <f>[1]VOC!AH25</f>
        <v>3498.9124231999999</v>
      </c>
      <c r="AI25" s="49">
        <f>[1]VOC!AI25</f>
        <v>711.05563657000005</v>
      </c>
      <c r="AJ25" s="49">
        <f>[1]VOC!AJ25</f>
        <v>4622.6647813999998</v>
      </c>
      <c r="AK25" s="49">
        <f>[1]VOC!AK25</f>
        <v>5118.1577832000003</v>
      </c>
      <c r="AL25" s="49">
        <f>[1]VOC!AL25</f>
        <v>1966.171276</v>
      </c>
      <c r="AM25" s="49">
        <f>[1]VOC!AM25</f>
        <v>1966.171276</v>
      </c>
    </row>
    <row r="26" spans="1:40">
      <c r="A26" s="14" t="str">
        <f>[1]VOC!A26</f>
        <v>Total without wildfires</v>
      </c>
      <c r="B26" s="19">
        <f>[1]VOC!B26</f>
        <v>33742</v>
      </c>
      <c r="C26" s="19">
        <f>[1]VOC!C26</f>
        <v>30178</v>
      </c>
      <c r="D26" s="19">
        <f>[1]VOC!D26</f>
        <v>30083</v>
      </c>
      <c r="E26" s="19">
        <f>[1]VOC!E26</f>
        <v>26938</v>
      </c>
      <c r="F26" s="19">
        <f>[1]VOC!F26</f>
        <v>23125</v>
      </c>
      <c r="G26" s="19">
        <f>[1]VOC!G26</f>
        <v>22899</v>
      </c>
      <c r="H26" s="19">
        <f>[1]VOC!H26</f>
        <v>22659</v>
      </c>
      <c r="I26" s="19">
        <f>[1]VOC!I26</f>
        <v>22252</v>
      </c>
      <c r="J26" s="19">
        <f>[1]VOC!J26</f>
        <v>21932</v>
      </c>
      <c r="K26" s="19">
        <f>[1]VOC!K26</f>
        <v>21578</v>
      </c>
      <c r="L26" s="19">
        <f>[1]VOC!L26</f>
        <v>19001.341</v>
      </c>
      <c r="M26" s="19">
        <f>[1]VOC!M26</f>
        <v>18785.892229999998</v>
      </c>
      <c r="N26" s="19">
        <f>[1]VOC!N26</f>
        <v>18136.031269999999</v>
      </c>
      <c r="O26" s="19">
        <f>[1]VOC!O26</f>
        <v>17602.902576</v>
      </c>
      <c r="P26" s="19">
        <f>[1]VOC!P26</f>
        <v>16897.508430999998</v>
      </c>
      <c r="Q26" s="19">
        <f>[1]VOC!Q26</f>
        <v>16698.934651000003</v>
      </c>
      <c r="R26" s="49">
        <f>[1]VOC!R26</f>
        <v>15890.204635022001</v>
      </c>
      <c r="S26" s="49">
        <f>[1]VOC!S26</f>
        <v>15893.645145578999</v>
      </c>
      <c r="T26" s="49">
        <f>[1]VOC!T26</f>
        <v>16036.598352367002</v>
      </c>
      <c r="U26" s="49">
        <f>[1]VOC!U26</f>
        <v>15842.090157156999</v>
      </c>
      <c r="V26" s="49">
        <f>[1]VOC!V26</f>
        <v>15141.544589132003</v>
      </c>
      <c r="W26" s="49">
        <f>[1]VOC!W26</f>
        <v>14836.945724425001</v>
      </c>
      <c r="X26" s="49">
        <f>[1]VOC!X26</f>
        <v>14379.776766575</v>
      </c>
      <c r="Y26" s="49">
        <f>[1]VOC!Y26</f>
        <v>13377.297888343001</v>
      </c>
      <c r="Z26" s="49">
        <f>[1]VOC!Z26</f>
        <v>13217.651218809999</v>
      </c>
      <c r="AA26" s="49">
        <f>[1]VOC!AA26</f>
        <v>13368.813650841999</v>
      </c>
      <c r="AB26" s="49">
        <f>[1]VOC!AB26</f>
        <v>13200.923568703001</v>
      </c>
      <c r="AC26" s="49">
        <f>[1]VOC!AC26</f>
        <v>12664.00005103</v>
      </c>
      <c r="AD26" s="49">
        <f>[1]VOC!AD26</f>
        <v>12619.768474218001</v>
      </c>
      <c r="AE26" s="49">
        <f>[1]VOC!AE26</f>
        <v>12125.464298060999</v>
      </c>
      <c r="AF26" s="49">
        <f>[1]VOC!AF26</f>
        <v>11809.662661491999</v>
      </c>
      <c r="AG26" s="49">
        <f>[1]VOC!AG26</f>
        <v>12481.457783529002</v>
      </c>
      <c r="AH26" s="49">
        <f>[1]VOC!AH26</f>
        <v>12656.599144686003</v>
      </c>
      <c r="AI26" s="49">
        <f>[1]VOC!AI26</f>
        <v>12007.424490657</v>
      </c>
      <c r="AJ26" s="49">
        <f>[1]VOC!AJ26</f>
        <v>12007.615351584998</v>
      </c>
      <c r="AK26" s="49">
        <f>[1]VOC!AK26</f>
        <v>12802.225612448998</v>
      </c>
      <c r="AL26" s="49">
        <f>[1]VOC!AL26</f>
        <v>12675.434815454002</v>
      </c>
      <c r="AM26" s="49">
        <f>[1]VOC!AM26</f>
        <v>12531.377486874</v>
      </c>
    </row>
    <row r="27" spans="1:40">
      <c r="A27" s="14" t="str">
        <f>[1]VOC!A27</f>
        <v>Miscellaneous without wildfires</v>
      </c>
      <c r="B27" s="19">
        <f>[1]VOC!B27</f>
        <v>184</v>
      </c>
      <c r="C27" s="19">
        <f>[1]VOC!C27</f>
        <v>129</v>
      </c>
      <c r="D27" s="19">
        <f>[1]VOC!D27</f>
        <v>110</v>
      </c>
      <c r="E27" s="19">
        <f>[1]VOC!E27</f>
        <v>101</v>
      </c>
      <c r="F27" s="19">
        <f>[1]VOC!F27</f>
        <v>76</v>
      </c>
      <c r="G27" s="19">
        <f>[1]VOC!G27</f>
        <v>78</v>
      </c>
      <c r="H27" s="19">
        <f>[1]VOC!H27</f>
        <v>79</v>
      </c>
      <c r="I27" s="19">
        <f>[1]VOC!I27</f>
        <v>78</v>
      </c>
      <c r="J27" s="19">
        <f>[1]VOC!J27</f>
        <v>82</v>
      </c>
      <c r="K27" s="19">
        <f>[1]VOC!K27</f>
        <v>87</v>
      </c>
      <c r="L27" s="19">
        <f>[1]VOC!L27</f>
        <v>70.548999999999978</v>
      </c>
      <c r="M27" s="19">
        <f>[1]VOC!M27</f>
        <v>71.638229999999908</v>
      </c>
      <c r="N27" s="19">
        <f>[1]VOC!N27</f>
        <v>72.442270000000008</v>
      </c>
      <c r="O27" s="19">
        <f>[1]VOC!O27</f>
        <v>124.03757599999983</v>
      </c>
      <c r="P27" s="19">
        <f>[1]VOC!P27</f>
        <v>118.19843100000014</v>
      </c>
      <c r="Q27" s="19">
        <f>[1]VOC!Q27</f>
        <v>120.16065099999992</v>
      </c>
      <c r="R27" s="49">
        <f>[1]VOC!R27</f>
        <v>1049.5285075000002</v>
      </c>
      <c r="S27" s="49">
        <f>[1]VOC!S27</f>
        <v>1424.5295685000001</v>
      </c>
      <c r="T27" s="49">
        <f>[1]VOC!T27</f>
        <v>1888.5910268400003</v>
      </c>
      <c r="U27" s="49">
        <f>[1]VOC!U27</f>
        <v>2050.4545680000001</v>
      </c>
      <c r="V27" s="49">
        <f>[1]VOC!V27</f>
        <v>1990.9753146</v>
      </c>
      <c r="W27" s="49">
        <f>[1]VOC!W27</f>
        <v>2115.7553635000004</v>
      </c>
      <c r="X27" s="49">
        <f>[1]VOC!X27</f>
        <v>2105.5114671000001</v>
      </c>
      <c r="Y27" s="49">
        <f>[1]VOC!Y27</f>
        <v>2011.4318603600002</v>
      </c>
      <c r="Z27" s="49">
        <f>[1]VOC!Z27</f>
        <v>2154.7874606099999</v>
      </c>
      <c r="AA27" s="49">
        <f>[1]VOC!AA27</f>
        <v>2330.9577239</v>
      </c>
      <c r="AB27" s="49">
        <f>[1]VOC!AB27</f>
        <v>1923.8621854999999</v>
      </c>
      <c r="AC27" s="49">
        <f>[1]VOC!AC27</f>
        <v>1859.24925775</v>
      </c>
      <c r="AD27" s="49">
        <f>[1]VOC!AD27</f>
        <v>1795.516897</v>
      </c>
      <c r="AE27" s="49">
        <f>[1]VOC!AE27</f>
        <v>1540.8680359</v>
      </c>
      <c r="AF27" s="49">
        <f>[1]VOC!AF27</f>
        <v>1793.4838264000005</v>
      </c>
      <c r="AG27" s="49">
        <f>[1]VOC!AG27</f>
        <v>2839.5703351999996</v>
      </c>
      <c r="AH27" s="49">
        <f>[1]VOC!AH27</f>
        <v>2978.5445616000002</v>
      </c>
      <c r="AI27" s="49">
        <f>[1]VOC!AI27</f>
        <v>2533.6656895300002</v>
      </c>
      <c r="AJ27" s="49">
        <f>[1]VOC!AJ27</f>
        <v>2554.9423682000006</v>
      </c>
      <c r="AK27" s="49">
        <f>[1]VOC!AK27</f>
        <v>2904.6386428999995</v>
      </c>
      <c r="AL27" s="49">
        <f>[1]VOC!AL27</f>
        <v>2920.2657449999997</v>
      </c>
      <c r="AM27" s="49">
        <f>[1]VOC!AM27</f>
        <v>2920.2657449999997</v>
      </c>
    </row>
    <row r="28" spans="1:40">
      <c r="A28" s="6"/>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19"/>
      <c r="AC28" s="19"/>
      <c r="AD28" s="19"/>
      <c r="AE28" s="19"/>
      <c r="AF28" s="19"/>
      <c r="AG28" s="19"/>
      <c r="AH28" s="21"/>
      <c r="AI28" s="21"/>
      <c r="AJ28" s="21"/>
      <c r="AK28" s="21"/>
      <c r="AL28" s="21"/>
      <c r="AM28" s="21"/>
    </row>
    <row r="29" spans="1:40">
      <c r="A29" s="6"/>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19"/>
      <c r="AC29" s="19"/>
      <c r="AD29" s="19"/>
      <c r="AE29" s="19"/>
      <c r="AF29" s="19"/>
      <c r="AG29" s="19"/>
      <c r="AH29" s="21"/>
      <c r="AI29" s="21"/>
      <c r="AJ29" s="21"/>
      <c r="AK29" s="21"/>
      <c r="AL29" s="21"/>
      <c r="AM29" s="21"/>
    </row>
    <row r="30" spans="1:40">
      <c r="A30" s="14" t="str">
        <f>[1]VOC!A30</f>
        <v>Stationary fuel combustion</v>
      </c>
      <c r="B30" s="19">
        <f>[1]VOC!B30</f>
        <v>721</v>
      </c>
      <c r="C30" s="19">
        <f>[1]VOC!C30</f>
        <v>660</v>
      </c>
      <c r="D30" s="19">
        <f>[1]VOC!D30</f>
        <v>1050</v>
      </c>
      <c r="E30" s="19">
        <f>[1]VOC!E30</f>
        <v>1569</v>
      </c>
      <c r="F30" s="19">
        <f>[1]VOC!F30</f>
        <v>1005</v>
      </c>
      <c r="G30" s="19">
        <f>[1]VOC!G30</f>
        <v>1075</v>
      </c>
      <c r="H30" s="19">
        <f>[1]VOC!H30</f>
        <v>1115</v>
      </c>
      <c r="I30" s="19">
        <f>[1]VOC!I30</f>
        <v>993</v>
      </c>
      <c r="J30" s="19">
        <f>[1]VOC!J30</f>
        <v>989</v>
      </c>
      <c r="K30" s="19">
        <f>[1]VOC!K30</f>
        <v>1073</v>
      </c>
      <c r="L30" s="19">
        <f>[1]VOC!L30</f>
        <v>1122.202</v>
      </c>
      <c r="M30" s="19">
        <f>[1]VOC!M30</f>
        <v>1120.3589999999999</v>
      </c>
      <c r="N30" s="19">
        <f>[1]VOC!N30</f>
        <v>1119.6100000000001</v>
      </c>
      <c r="O30" s="19">
        <f>[1]VOC!O30</f>
        <v>1144.7719999999999</v>
      </c>
      <c r="P30" s="19">
        <f>[1]VOC!P30</f>
        <v>1183.8910000000001</v>
      </c>
      <c r="Q30" s="19">
        <f>[1]VOC!Q30</f>
        <v>1185.915</v>
      </c>
      <c r="R30" s="13">
        <f>[1]VOC!R30</f>
        <v>538.840418828</v>
      </c>
      <c r="S30" s="13">
        <f>[1]VOC!S30</f>
        <v>554.17205321500001</v>
      </c>
      <c r="T30" s="13">
        <f>[1]VOC!T30</f>
        <v>540.28588186399998</v>
      </c>
      <c r="U30" s="13">
        <f>[1]VOC!U30</f>
        <v>555.89460330400004</v>
      </c>
      <c r="V30" s="13">
        <f>[1]VOC!V30</f>
        <v>485.94931868099997</v>
      </c>
      <c r="W30" s="13">
        <f>[1]VOC!W30</f>
        <v>516.75448756699996</v>
      </c>
      <c r="X30" s="13">
        <f>[1]VOC!X30</f>
        <v>555.43505551700002</v>
      </c>
      <c r="Y30" s="13">
        <f>[1]VOC!Y30</f>
        <v>578.76021236600002</v>
      </c>
      <c r="Z30" s="13">
        <f>[1]VOC!Z30</f>
        <v>598.296162525</v>
      </c>
      <c r="AA30" s="13">
        <f>[1]VOC!AA30</f>
        <v>588.63347449699995</v>
      </c>
      <c r="AB30" s="13">
        <f>[1]VOC!AB30</f>
        <v>522.19964453800003</v>
      </c>
      <c r="AC30" s="13">
        <f>[1]VOC!AC30</f>
        <v>622.06847862100005</v>
      </c>
      <c r="AD30" s="13">
        <f>[1]VOC!AD30</f>
        <v>626.39438649900001</v>
      </c>
      <c r="AE30" s="13">
        <f>[1]VOC!AE30</f>
        <v>571.37479409999992</v>
      </c>
      <c r="AF30" s="13">
        <f>[1]VOC!AF30</f>
        <v>528.25403645100005</v>
      </c>
      <c r="AG30" s="13">
        <f>[1]VOC!AG30</f>
        <v>504.38165625400001</v>
      </c>
      <c r="AH30" s="13">
        <f>[1]VOC!AH30</f>
        <v>583.03916358900005</v>
      </c>
      <c r="AI30" s="13">
        <f>[1]VOC!AI30</f>
        <v>601.16162643200005</v>
      </c>
      <c r="AJ30" s="13">
        <f>[1]VOC!AJ30</f>
        <v>630.00319903299999</v>
      </c>
      <c r="AK30" s="13">
        <f>[1]VOC!AK30</f>
        <v>628.55906280099998</v>
      </c>
      <c r="AL30" s="13">
        <f>[1]VOC!AL30</f>
        <v>628.83868527300001</v>
      </c>
      <c r="AM30" s="13">
        <f>[1]VOC!AM30</f>
        <v>628.83868527300001</v>
      </c>
    </row>
    <row r="31" spans="1:40">
      <c r="A31" s="14" t="str">
        <f>[1]VOC!A31</f>
        <v>Industrial and other processes</v>
      </c>
      <c r="B31" s="19">
        <f>[1]VOC!B31</f>
        <v>14311</v>
      </c>
      <c r="C31" s="19">
        <f>[1]VOC!C31</f>
        <v>12080</v>
      </c>
      <c r="D31" s="19">
        <f>[1]VOC!D31</f>
        <v>12862</v>
      </c>
      <c r="E31" s="19">
        <f>[1]VOC!E31</f>
        <v>10475</v>
      </c>
      <c r="F31" s="19">
        <f>[1]VOC!F31</f>
        <v>9994</v>
      </c>
      <c r="G31" s="19">
        <f>[1]VOC!G31</f>
        <v>10177</v>
      </c>
      <c r="H31" s="19">
        <f>[1]VOC!H31</f>
        <v>10379</v>
      </c>
      <c r="I31" s="19">
        <f>[1]VOC!I31</f>
        <v>10578</v>
      </c>
      <c r="J31" s="19">
        <f>[1]VOC!J31</f>
        <v>10739</v>
      </c>
      <c r="K31" s="19">
        <f>[1]VOC!K31</f>
        <v>10779</v>
      </c>
      <c r="L31" s="19">
        <f>[1]VOC!L31</f>
        <v>8652.8369999999995</v>
      </c>
      <c r="M31" s="19">
        <f>[1]VOC!M31</f>
        <v>8856.6369999999988</v>
      </c>
      <c r="N31" s="19">
        <f>[1]VOC!N31</f>
        <v>8411.4670000000024</v>
      </c>
      <c r="O31" s="19">
        <f>[1]VOC!O31</f>
        <v>7971.8119999999999</v>
      </c>
      <c r="P31" s="19">
        <f>[1]VOC!P31</f>
        <v>7626.3159999999998</v>
      </c>
      <c r="Q31" s="19">
        <f>[1]VOC!Q31</f>
        <v>7818.4090000000006</v>
      </c>
      <c r="R31" s="13">
        <f>[1]VOC!R31</f>
        <v>6729.7304718940004</v>
      </c>
      <c r="S31" s="13">
        <f>[1]VOC!S31</f>
        <v>6727.2062006640008</v>
      </c>
      <c r="T31" s="13">
        <f>[1]VOC!T31</f>
        <v>6967.2712334630005</v>
      </c>
      <c r="U31" s="13">
        <f>[1]VOC!U31</f>
        <v>7053.6695024530009</v>
      </c>
      <c r="V31" s="13">
        <f>[1]VOC!V31</f>
        <v>6902.7754960509992</v>
      </c>
      <c r="W31" s="13">
        <f>[1]VOC!W31</f>
        <v>6920.6773146579999</v>
      </c>
      <c r="X31" s="13">
        <f>[1]VOC!X31</f>
        <v>6852.1082720579998</v>
      </c>
      <c r="Y31" s="13">
        <f>[1]VOC!Y31</f>
        <v>6225.2488138170002</v>
      </c>
      <c r="Z31" s="13">
        <f>[1]VOC!Z31</f>
        <v>6281.8475442750005</v>
      </c>
      <c r="AA31" s="13">
        <f>[1]VOC!AA31</f>
        <v>6557.7539112450004</v>
      </c>
      <c r="AB31" s="13">
        <f>[1]VOC!AB31</f>
        <v>7130.1051735649999</v>
      </c>
      <c r="AC31" s="13">
        <f>[1]VOC!AC31</f>
        <v>6732.9607888590008</v>
      </c>
      <c r="AD31" s="13">
        <f>[1]VOC!AD31</f>
        <v>6983.2250853189998</v>
      </c>
      <c r="AE31" s="13">
        <f>[1]VOC!AE31</f>
        <v>7019.4393987610001</v>
      </c>
      <c r="AF31" s="13">
        <f>[1]VOC!AF31</f>
        <v>6883.2868869410004</v>
      </c>
      <c r="AG31" s="13">
        <f>[1]VOC!AG31</f>
        <v>6638.1621945750003</v>
      </c>
      <c r="AH31" s="13">
        <f>[1]VOC!AH31</f>
        <v>6750.474894897</v>
      </c>
      <c r="AI31" s="13">
        <f>[1]VOC!AI31</f>
        <v>6588.1314579950003</v>
      </c>
      <c r="AJ31" s="13">
        <f>[1]VOC!AJ31</f>
        <v>6699.0645699519991</v>
      </c>
      <c r="AK31" s="13">
        <f>[1]VOC!AK31</f>
        <v>7161.8871329479998</v>
      </c>
      <c r="AL31" s="13">
        <f>[1]VOC!AL31</f>
        <v>7157.6468457210003</v>
      </c>
      <c r="AM31" s="13">
        <f>[1]VOC!AM31</f>
        <v>7157.6468457210003</v>
      </c>
    </row>
    <row r="32" spans="1:40">
      <c r="A32" s="14" t="str">
        <f>[1]VOC!A32</f>
        <v>Transportation</v>
      </c>
      <c r="B32" s="19">
        <f>[1]VOC!B32</f>
        <v>18526</v>
      </c>
      <c r="C32" s="19">
        <f>[1]VOC!C32</f>
        <v>17309</v>
      </c>
      <c r="D32" s="19">
        <f>[1]VOC!D32</f>
        <v>16061</v>
      </c>
      <c r="E32" s="19">
        <f>[1]VOC!E32</f>
        <v>14793</v>
      </c>
      <c r="F32" s="19">
        <f>[1]VOC!F32</f>
        <v>12050</v>
      </c>
      <c r="G32" s="19">
        <f>[1]VOC!G32</f>
        <v>11569</v>
      </c>
      <c r="H32" s="19">
        <f>[1]VOC!H32</f>
        <v>11086</v>
      </c>
      <c r="I32" s="19">
        <f>[1]VOC!I32</f>
        <v>10603</v>
      </c>
      <c r="J32" s="19">
        <f>[1]VOC!J32</f>
        <v>10122</v>
      </c>
      <c r="K32" s="19">
        <f>[1]VOC!K32</f>
        <v>9639</v>
      </c>
      <c r="L32" s="19">
        <f>[1]VOC!L32</f>
        <v>9155.7530000000006</v>
      </c>
      <c r="M32" s="19">
        <f>[1]VOC!M32</f>
        <v>8737.2579999999998</v>
      </c>
      <c r="N32" s="19">
        <f>[1]VOC!N32</f>
        <v>8532.5120000000006</v>
      </c>
      <c r="O32" s="19">
        <f>[1]VOC!O32</f>
        <v>8362.280999999999</v>
      </c>
      <c r="P32" s="19">
        <f>[1]VOC!P32</f>
        <v>7969.1030000000001</v>
      </c>
      <c r="Q32" s="19">
        <f>[1]VOC!Q32</f>
        <v>7574.4500000000007</v>
      </c>
      <c r="R32" s="13">
        <f>[1]VOC!R32</f>
        <v>7572.1052368000001</v>
      </c>
      <c r="S32" s="13">
        <f>[1]VOC!S32</f>
        <v>7187.7373232000009</v>
      </c>
      <c r="T32" s="13">
        <f>[1]VOC!T32</f>
        <v>6640.4502102000006</v>
      </c>
      <c r="U32" s="13">
        <f>[1]VOC!U32</f>
        <v>6182.0714834</v>
      </c>
      <c r="V32" s="13">
        <f>[1]VOC!V32</f>
        <v>5761.8444598000005</v>
      </c>
      <c r="W32" s="13">
        <f>[1]VOC!W32</f>
        <v>5283.7585587000003</v>
      </c>
      <c r="X32" s="13">
        <f>[1]VOC!X32</f>
        <v>4866.7219719000004</v>
      </c>
      <c r="Y32" s="13">
        <f>[1]VOC!Y32</f>
        <v>4561.8570018</v>
      </c>
      <c r="Z32" s="13">
        <f>[1]VOC!Z32</f>
        <v>4182.7200513999996</v>
      </c>
      <c r="AA32" s="13">
        <f>[1]VOC!AA32</f>
        <v>3891.4685411999999</v>
      </c>
      <c r="AB32" s="13">
        <f>[1]VOC!AB32</f>
        <v>3624.7565651000004</v>
      </c>
      <c r="AC32" s="13">
        <f>[1]VOC!AC32</f>
        <v>3449.7215257999997</v>
      </c>
      <c r="AD32" s="13">
        <f>[1]VOC!AD32</f>
        <v>3214.6321054</v>
      </c>
      <c r="AE32" s="13">
        <f>[1]VOC!AE32</f>
        <v>2993.7820692999999</v>
      </c>
      <c r="AF32" s="13">
        <f>[1]VOC!AF32</f>
        <v>2604.6379117000001</v>
      </c>
      <c r="AG32" s="13">
        <f>[1]VOC!AG32</f>
        <v>2499.3435975000002</v>
      </c>
      <c r="AH32" s="13">
        <f>[1]VOC!AH32</f>
        <v>2344.5405246</v>
      </c>
      <c r="AI32" s="13">
        <f>[1]VOC!AI32</f>
        <v>2284.4657167</v>
      </c>
      <c r="AJ32" s="13">
        <f>[1]VOC!AJ32</f>
        <v>2123.6052144</v>
      </c>
      <c r="AK32" s="13">
        <f>[1]VOC!AK32</f>
        <v>2107.1407737999998</v>
      </c>
      <c r="AL32" s="13">
        <f>[1]VOC!AL32</f>
        <v>1968.68353946</v>
      </c>
      <c r="AM32" s="13">
        <f>[1]VOC!AM32</f>
        <v>1824.6262108800001</v>
      </c>
    </row>
    <row r="33" spans="1:39">
      <c r="A33" s="14" t="str">
        <f>[1]VOC!A33</f>
        <v>Miscellaneous</v>
      </c>
      <c r="B33" s="19">
        <f>[1]VOC!B33</f>
        <v>1101</v>
      </c>
      <c r="C33" s="19">
        <f>[1]VOC!C33</f>
        <v>716</v>
      </c>
      <c r="D33" s="19">
        <f>[1]VOC!D33</f>
        <v>1134</v>
      </c>
      <c r="E33" s="19">
        <f>[1]VOC!E33</f>
        <v>566</v>
      </c>
      <c r="F33" s="19">
        <f>[1]VOC!F33</f>
        <v>1059</v>
      </c>
      <c r="G33" s="19">
        <f>[1]VOC!G33</f>
        <v>756</v>
      </c>
      <c r="H33" s="19">
        <f>[1]VOC!H33</f>
        <v>486</v>
      </c>
      <c r="I33" s="19">
        <f>[1]VOC!I33</f>
        <v>556</v>
      </c>
      <c r="J33" s="19">
        <f>[1]VOC!J33</f>
        <v>720</v>
      </c>
      <c r="K33" s="19">
        <f>[1]VOC!K33</f>
        <v>551</v>
      </c>
      <c r="L33" s="19">
        <f>[1]VOC!L33</f>
        <v>1940.443</v>
      </c>
      <c r="M33" s="19">
        <f>[1]VOC!M33</f>
        <v>815.92899999999997</v>
      </c>
      <c r="N33" s="19">
        <f>[1]VOC!N33</f>
        <v>717.85</v>
      </c>
      <c r="O33" s="19">
        <f>[1]VOC!O33</f>
        <v>791.077</v>
      </c>
      <c r="P33" s="19">
        <f>[1]VOC!P33</f>
        <v>733.03200000000004</v>
      </c>
      <c r="Q33" s="19">
        <f>[1]VOC!Q33</f>
        <v>532.48900000000003</v>
      </c>
      <c r="R33" s="13">
        <f>[1]VOC!R33</f>
        <v>2492.7915603000001</v>
      </c>
      <c r="S33" s="13">
        <f>[1]VOC!S33</f>
        <v>3705.4764842</v>
      </c>
      <c r="T33" s="13">
        <f>[1]VOC!T33</f>
        <v>2823.6742923000002</v>
      </c>
      <c r="U33" s="13">
        <f>[1]VOC!U33</f>
        <v>3066.4180495000001</v>
      </c>
      <c r="V33" s="13">
        <f>[1]VOC!V33</f>
        <v>3319.3021100999999</v>
      </c>
      <c r="W33" s="13">
        <f>[1]VOC!W33</f>
        <v>3901.0102424000002</v>
      </c>
      <c r="X33" s="13">
        <f>[1]VOC!X33</f>
        <v>3114.3756822</v>
      </c>
      <c r="Y33" s="13">
        <f>[1]VOC!Y33</f>
        <v>2790.0163292000002</v>
      </c>
      <c r="Z33" s="13">
        <f>[1]VOC!Z33</f>
        <v>2533.0096061999998</v>
      </c>
      <c r="AA33" s="13">
        <f>[1]VOC!AA33</f>
        <v>3565.7559188</v>
      </c>
      <c r="AB33" s="13">
        <f>[1]VOC!AB33</f>
        <v>3296.0569707</v>
      </c>
      <c r="AC33" s="13">
        <f>[1]VOC!AC33</f>
        <v>2482.5513735</v>
      </c>
      <c r="AD33" s="13">
        <f>[1]VOC!AD33</f>
        <v>2541.2336713999998</v>
      </c>
      <c r="AE33" s="13">
        <f>[1]VOC!AE33</f>
        <v>3563.7989689999999</v>
      </c>
      <c r="AF33" s="13">
        <f>[1]VOC!AF33</f>
        <v>4096.7947756000003</v>
      </c>
      <c r="AG33" s="13">
        <f>[1]VOC!AG33</f>
        <v>6074.3673590999997</v>
      </c>
      <c r="AH33" s="13">
        <f>[1]VOC!AH33</f>
        <v>6477.4569848000001</v>
      </c>
      <c r="AI33" s="13">
        <f>[1]VOC!AI33</f>
        <v>3244.7213261000002</v>
      </c>
      <c r="AJ33" s="13">
        <f>[1]VOC!AJ33</f>
        <v>7177.6071496000004</v>
      </c>
      <c r="AK33" s="13">
        <f>[1]VOC!AK33</f>
        <v>8022.7964260999997</v>
      </c>
      <c r="AL33" s="13">
        <f>[1]VOC!AL33</f>
        <v>4886.4370209999997</v>
      </c>
      <c r="AM33" s="13">
        <f>[1]VOC!AM33</f>
        <v>4886.4370209999997</v>
      </c>
    </row>
    <row r="34" spans="1:39">
      <c r="A34" s="14" t="str">
        <f>[1]VOC!A34</f>
        <v>Total</v>
      </c>
      <c r="B34" s="19">
        <f>[1]VOC!B34</f>
        <v>34659</v>
      </c>
      <c r="C34" s="19">
        <f>[1]VOC!C34</f>
        <v>30765</v>
      </c>
      <c r="D34" s="19">
        <f>[1]VOC!D34</f>
        <v>31107</v>
      </c>
      <c r="E34" s="19">
        <f>[1]VOC!E34</f>
        <v>27403</v>
      </c>
      <c r="F34" s="19">
        <f>[1]VOC!F34</f>
        <v>24108</v>
      </c>
      <c r="G34" s="19">
        <f>[1]VOC!G34</f>
        <v>23577</v>
      </c>
      <c r="H34" s="19">
        <f>[1]VOC!H34</f>
        <v>23066</v>
      </c>
      <c r="I34" s="19">
        <f>[1]VOC!I34</f>
        <v>22730</v>
      </c>
      <c r="J34" s="19">
        <f>[1]VOC!J34</f>
        <v>22570</v>
      </c>
      <c r="K34" s="19">
        <f>[1]VOC!K34</f>
        <v>22042</v>
      </c>
      <c r="L34" s="19">
        <f>[1]VOC!L34</f>
        <v>20871.235000000001</v>
      </c>
      <c r="M34" s="19">
        <f>[1]VOC!M34</f>
        <v>19530.183000000001</v>
      </c>
      <c r="N34" s="19">
        <f>[1]VOC!N34</f>
        <v>18781.439000000002</v>
      </c>
      <c r="O34" s="19">
        <f>[1]VOC!O34</f>
        <v>18269.941999999999</v>
      </c>
      <c r="P34" s="19">
        <f>[1]VOC!P34</f>
        <v>17512.342000000001</v>
      </c>
      <c r="Q34" s="19">
        <f>[1]VOC!Q34</f>
        <v>17111.263000000003</v>
      </c>
      <c r="R34" s="13">
        <f>[1]VOC!R34</f>
        <v>17333.467687822002</v>
      </c>
      <c r="S34" s="13">
        <f>[1]VOC!S34</f>
        <v>18174.592061279003</v>
      </c>
      <c r="T34" s="13">
        <f>[1]VOC!T34</f>
        <v>16971.681617827002</v>
      </c>
      <c r="U34" s="13">
        <f>[1]VOC!U34</f>
        <v>16858.053638657002</v>
      </c>
      <c r="V34" s="13">
        <f>[1]VOC!V34</f>
        <v>16469.871384631999</v>
      </c>
      <c r="W34" s="13">
        <f>[1]VOC!W34</f>
        <v>16622.200603325</v>
      </c>
      <c r="X34" s="13">
        <f>[1]VOC!X34</f>
        <v>15388.640981675</v>
      </c>
      <c r="Y34" s="13">
        <f>[1]VOC!Y34</f>
        <v>14155.882357183</v>
      </c>
      <c r="Z34" s="13">
        <f>[1]VOC!Z34</f>
        <v>13595.8733644</v>
      </c>
      <c r="AA34" s="13">
        <f>[1]VOC!AA34</f>
        <v>14603.611845742</v>
      </c>
      <c r="AB34" s="13">
        <f>[1]VOC!AB34</f>
        <v>14573.118353902999</v>
      </c>
      <c r="AC34" s="13">
        <f>[1]VOC!AC34</f>
        <v>13287.30216678</v>
      </c>
      <c r="AD34" s="13">
        <f>[1]VOC!AD34</f>
        <v>13365.485248617999</v>
      </c>
      <c r="AE34" s="13">
        <f>[1]VOC!AE34</f>
        <v>14148.395231160999</v>
      </c>
      <c r="AF34" s="13">
        <f>[1]VOC!AF34</f>
        <v>14112.973610691999</v>
      </c>
      <c r="AG34" s="13">
        <f>[1]VOC!AG34</f>
        <v>15716.254807428999</v>
      </c>
      <c r="AH34" s="13">
        <f>[1]VOC!AH34</f>
        <v>16155.511567885998</v>
      </c>
      <c r="AI34" s="13">
        <f>[1]VOC!AI34</f>
        <v>12718.480127227</v>
      </c>
      <c r="AJ34" s="13">
        <f>[1]VOC!AJ34</f>
        <v>16630.280132984997</v>
      </c>
      <c r="AK34" s="13">
        <f>[1]VOC!AK34</f>
        <v>17920.383395648998</v>
      </c>
      <c r="AL34" s="13">
        <f>[1]VOC!AL34</f>
        <v>14641.606091453999</v>
      </c>
      <c r="AM34" s="13">
        <f>[1]VOC!AM34</f>
        <v>14497.548762873999</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I37"/>
  <sheetViews>
    <sheetView workbookViewId="0">
      <pane xSplit="1" ySplit="7" topLeftCell="E8" activePane="bottomRight" state="frozen"/>
      <selection pane="topRight" activeCell="B1" sqref="B1"/>
      <selection pane="bottomLeft" activeCell="A2" sqref="A2"/>
      <selection pane="bottomRight" activeCell="I14" sqref="I14"/>
    </sheetView>
  </sheetViews>
  <sheetFormatPr baseColWidth="10" defaultColWidth="9.1640625" defaultRowHeight="13"/>
  <cols>
    <col min="1" max="1" width="35.5" style="17" bestFit="1" customWidth="1"/>
    <col min="2" max="34" width="9.1640625" style="17"/>
    <col min="35" max="35" width="10.1640625" style="17" bestFit="1" customWidth="1"/>
    <col min="36" max="16384" width="9.1640625" style="17"/>
  </cols>
  <sheetData>
    <row r="1" spans="1:35">
      <c r="A1" s="16" t="s">
        <v>31</v>
      </c>
    </row>
    <row r="2" spans="1:35" ht="28">
      <c r="A2" s="18" t="s">
        <v>25</v>
      </c>
    </row>
    <row r="7" spans="1:35">
      <c r="A7" s="3" t="s">
        <v>0</v>
      </c>
      <c r="B7" s="4">
        <v>1990</v>
      </c>
      <c r="C7" s="4">
        <v>1991</v>
      </c>
      <c r="D7" s="4">
        <v>1992</v>
      </c>
      <c r="E7" s="4">
        <v>1993</v>
      </c>
      <c r="F7" s="4">
        <v>1994</v>
      </c>
      <c r="G7" s="4">
        <v>1995</v>
      </c>
      <c r="H7" s="4">
        <v>1996</v>
      </c>
      <c r="I7" s="4">
        <v>1997</v>
      </c>
      <c r="J7" s="4">
        <v>1998</v>
      </c>
      <c r="K7" s="4">
        <v>1999</v>
      </c>
      <c r="L7" s="4">
        <v>2000</v>
      </c>
      <c r="M7" s="4">
        <v>2001</v>
      </c>
      <c r="N7" s="4">
        <v>2002</v>
      </c>
      <c r="O7" s="4">
        <v>2003</v>
      </c>
      <c r="P7" s="4">
        <v>2004</v>
      </c>
      <c r="Q7" s="4">
        <v>2005</v>
      </c>
      <c r="R7" s="4">
        <v>2006</v>
      </c>
      <c r="S7" s="4">
        <v>2007</v>
      </c>
      <c r="T7" s="4">
        <v>2008</v>
      </c>
      <c r="U7" s="4">
        <v>2009</v>
      </c>
      <c r="V7" s="4">
        <v>2010</v>
      </c>
      <c r="W7" s="4">
        <v>2011</v>
      </c>
      <c r="X7" s="4">
        <v>2012</v>
      </c>
      <c r="Y7" s="4">
        <v>2013</v>
      </c>
      <c r="Z7" s="4">
        <v>2014</v>
      </c>
      <c r="AA7" s="4">
        <v>2015</v>
      </c>
      <c r="AB7" s="4">
        <v>2016</v>
      </c>
      <c r="AC7" s="4">
        <v>2017</v>
      </c>
      <c r="AD7" s="23">
        <v>2018</v>
      </c>
      <c r="AE7" s="23">
        <v>2019</v>
      </c>
      <c r="AF7" s="23">
        <v>2020</v>
      </c>
      <c r="AG7" s="23">
        <v>2021</v>
      </c>
      <c r="AH7" s="23">
        <f>[1]NH3!AH7</f>
        <v>2022</v>
      </c>
      <c r="AI7" s="23">
        <f>[1]NH3!AI7</f>
        <v>2023</v>
      </c>
    </row>
    <row r="8" spans="1:35">
      <c r="A8" s="14" t="str">
        <f>[1]NH3!A8</f>
        <v>FUEL COMB. ELEC. UTIL.</v>
      </c>
      <c r="B8" s="42">
        <f>[1]NH3!B8</f>
        <v>0</v>
      </c>
      <c r="C8" s="42">
        <f>[1]NH3!C8</f>
        <v>0</v>
      </c>
      <c r="D8" s="42">
        <f>[1]NH3!D8</f>
        <v>0</v>
      </c>
      <c r="E8" s="42">
        <f>[1]NH3!E8</f>
        <v>0</v>
      </c>
      <c r="F8" s="42">
        <f>[1]NH3!F8</f>
        <v>0</v>
      </c>
      <c r="G8" s="42">
        <f>[1]NH3!G8</f>
        <v>0</v>
      </c>
      <c r="H8" s="42">
        <f>[1]NH3!H8</f>
        <v>6</v>
      </c>
      <c r="I8" s="42">
        <f>[1]NH3!I8</f>
        <v>6</v>
      </c>
      <c r="J8" s="42">
        <f>[1]NH3!J8</f>
        <v>8</v>
      </c>
      <c r="K8" s="42">
        <f>[1]NH3!K8</f>
        <v>11</v>
      </c>
      <c r="L8" s="42">
        <f>[1]NH3!L8</f>
        <v>11</v>
      </c>
      <c r="M8" s="42">
        <f>[1]NH3!M8</f>
        <v>11</v>
      </c>
      <c r="N8" s="48">
        <f>[1]NH3!N8</f>
        <v>30.053980478</v>
      </c>
      <c r="O8" s="48">
        <f>[1]NH3!O8</f>
        <v>30.043269378000002</v>
      </c>
      <c r="P8" s="48">
        <f>[1]NH3!P8</f>
        <v>25.466502058</v>
      </c>
      <c r="Q8" s="48">
        <f>[1]NH3!Q8</f>
        <v>25.466502058</v>
      </c>
      <c r="R8" s="48">
        <f>[1]NH3!R8</f>
        <v>24.381106762000002</v>
      </c>
      <c r="S8" s="48">
        <f>[1]NH3!S8</f>
        <v>28.036713455000001</v>
      </c>
      <c r="T8" s="48">
        <f>[1]NH3!T8</f>
        <v>28.036713455000001</v>
      </c>
      <c r="U8" s="48">
        <f>[1]NH3!U8</f>
        <v>27.932997070999999</v>
      </c>
      <c r="V8" s="48">
        <f>[1]NH3!V8</f>
        <v>25.817073772000001</v>
      </c>
      <c r="W8" s="48">
        <f>[1]NH3!W8</f>
        <v>25.274973533000001</v>
      </c>
      <c r="X8" s="48">
        <f>[1]NH3!X8</f>
        <v>27.122330862999998</v>
      </c>
      <c r="Y8" s="48">
        <f>[1]NH3!Y8</f>
        <v>27.572681505999999</v>
      </c>
      <c r="Z8" s="48">
        <f>[1]NH3!Z8</f>
        <v>25.626489689</v>
      </c>
      <c r="AA8" s="48">
        <f>[1]NH3!AA8</f>
        <v>20.618457334999999</v>
      </c>
      <c r="AB8" s="48">
        <f>[1]NH3!AB8</f>
        <v>20.964147649000001</v>
      </c>
      <c r="AC8" s="48">
        <f>[1]NH3!AC8</f>
        <v>19.787041854999998</v>
      </c>
      <c r="AD8" s="48">
        <f>[1]NH3!AD8</f>
        <v>18.751259693000002</v>
      </c>
      <c r="AE8" s="48">
        <f>[1]NH3!AE8</f>
        <v>17.329947503</v>
      </c>
      <c r="AF8" s="48">
        <f>[1]NH3!AF8</f>
        <v>18.511894673</v>
      </c>
      <c r="AG8" s="48">
        <f>[1]NH3!AG8</f>
        <v>18.826256565000001</v>
      </c>
      <c r="AH8" s="48">
        <f>[1]NH3!AH8</f>
        <v>16.287182906000002</v>
      </c>
      <c r="AI8" s="48">
        <f>[1]NH3!AI8</f>
        <v>16.287182906000002</v>
      </c>
    </row>
    <row r="9" spans="1:35">
      <c r="A9" s="14" t="str">
        <f>[1]NH3!A9</f>
        <v>FUEL COMB. INDUSTRIAL</v>
      </c>
      <c r="B9" s="42">
        <f>[1]NH3!B9</f>
        <v>17</v>
      </c>
      <c r="C9" s="42">
        <f>[1]NH3!C9</f>
        <v>17</v>
      </c>
      <c r="D9" s="42">
        <f>[1]NH3!D9</f>
        <v>17</v>
      </c>
      <c r="E9" s="42">
        <f>[1]NH3!E9</f>
        <v>18</v>
      </c>
      <c r="F9" s="42">
        <f>[1]NH3!F9</f>
        <v>18</v>
      </c>
      <c r="G9" s="42">
        <f>[1]NH3!G9</f>
        <v>18</v>
      </c>
      <c r="H9" s="42">
        <f>[1]NH3!H9</f>
        <v>34</v>
      </c>
      <c r="I9" s="42">
        <f>[1]NH3!I9</f>
        <v>33</v>
      </c>
      <c r="J9" s="42">
        <f>[1]NH3!J9</f>
        <v>33</v>
      </c>
      <c r="K9" s="42">
        <f>[1]NH3!K9</f>
        <v>31</v>
      </c>
      <c r="L9" s="42">
        <f>[1]NH3!L9</f>
        <v>31</v>
      </c>
      <c r="M9" s="42">
        <f>[1]NH3!M9</f>
        <v>31</v>
      </c>
      <c r="N9" s="48">
        <f>[1]NH3!N9</f>
        <v>17.227849455000001</v>
      </c>
      <c r="O9" s="48">
        <f>[1]NH3!O9</f>
        <v>17.309820307999999</v>
      </c>
      <c r="P9" s="48">
        <f>[1]NH3!P9</f>
        <v>20.680972618999999</v>
      </c>
      <c r="Q9" s="48">
        <f>[1]NH3!Q9</f>
        <v>20.655118792</v>
      </c>
      <c r="R9" s="48">
        <f>[1]NH3!R9</f>
        <v>12.286515597999999</v>
      </c>
      <c r="S9" s="48">
        <f>[1]NH3!S9</f>
        <v>13.492007606</v>
      </c>
      <c r="T9" s="48">
        <f>[1]NH3!T9</f>
        <v>13.412025769</v>
      </c>
      <c r="U9" s="48">
        <f>[1]NH3!U9</f>
        <v>14.501702506000001</v>
      </c>
      <c r="V9" s="48">
        <f>[1]NH3!V9</f>
        <v>11.553742767999999</v>
      </c>
      <c r="W9" s="48">
        <f>[1]NH3!W9</f>
        <v>12.508097816999999</v>
      </c>
      <c r="X9" s="48">
        <f>[1]NH3!X9</f>
        <v>12.811477077999999</v>
      </c>
      <c r="Y9" s="48">
        <f>[1]NH3!Y9</f>
        <v>18.641365101000002</v>
      </c>
      <c r="Z9" s="48">
        <f>[1]NH3!Z9</f>
        <v>14.758183224</v>
      </c>
      <c r="AA9" s="48">
        <f>[1]NH3!AA9</f>
        <v>22.828385368999999</v>
      </c>
      <c r="AB9" s="48">
        <f>[1]NH3!AB9</f>
        <v>15.831414591</v>
      </c>
      <c r="AC9" s="48">
        <f>[1]NH3!AC9</f>
        <v>15.598409682</v>
      </c>
      <c r="AD9" s="48">
        <f>[1]NH3!AD9</f>
        <v>15.708387868999999</v>
      </c>
      <c r="AE9" s="48">
        <f>[1]NH3!AE9</f>
        <v>15.950187103999999</v>
      </c>
      <c r="AF9" s="48">
        <f>[1]NH3!AF9</f>
        <v>16.572371383</v>
      </c>
      <c r="AG9" s="48">
        <f>[1]NH3!AG9</f>
        <v>16.333138065</v>
      </c>
      <c r="AH9" s="48">
        <f>[1]NH3!AH9</f>
        <v>15.27335865</v>
      </c>
      <c r="AI9" s="48">
        <f>[1]NH3!AI9</f>
        <v>15.27335865</v>
      </c>
    </row>
    <row r="10" spans="1:35">
      <c r="A10" s="14" t="str">
        <f>[1]NH3!A10</f>
        <v>FUEL COMB. OTHER</v>
      </c>
      <c r="B10" s="42">
        <f>[1]NH3!B10</f>
        <v>8</v>
      </c>
      <c r="C10" s="42">
        <f>[1]NH3!C10</f>
        <v>8</v>
      </c>
      <c r="D10" s="42">
        <f>[1]NH3!D10</f>
        <v>8</v>
      </c>
      <c r="E10" s="42">
        <f>[1]NH3!E10</f>
        <v>8</v>
      </c>
      <c r="F10" s="42">
        <f>[1]NH3!F10</f>
        <v>8</v>
      </c>
      <c r="G10" s="42">
        <f>[1]NH3!G10</f>
        <v>8</v>
      </c>
      <c r="H10" s="42">
        <f>[1]NH3!H10</f>
        <v>7</v>
      </c>
      <c r="I10" s="42">
        <f>[1]NH3!I10</f>
        <v>7</v>
      </c>
      <c r="J10" s="42">
        <f>[1]NH3!J10</f>
        <v>6</v>
      </c>
      <c r="K10" s="42">
        <f>[1]NH3!K10</f>
        <v>8</v>
      </c>
      <c r="L10" s="42">
        <f>[1]NH3!L10</f>
        <v>8</v>
      </c>
      <c r="M10" s="42">
        <f>[1]NH3!M10</f>
        <v>8</v>
      </c>
      <c r="N10" s="48">
        <f>[1]NH3!N10</f>
        <v>24.452142943999998</v>
      </c>
      <c r="O10" s="48">
        <f>[1]NH3!O10</f>
        <v>25.241571096000001</v>
      </c>
      <c r="P10" s="48">
        <f>[1]NH3!P10</f>
        <v>26.554799613</v>
      </c>
      <c r="Q10" s="48">
        <f>[1]NH3!Q10</f>
        <v>27.348681538000001</v>
      </c>
      <c r="R10" s="48">
        <f>[1]NH3!R10</f>
        <v>58.177475301000001</v>
      </c>
      <c r="S10" s="48">
        <f>[1]NH3!S10</f>
        <v>59.679153114000002</v>
      </c>
      <c r="T10" s="48">
        <f>[1]NH3!T10</f>
        <v>61.652665782</v>
      </c>
      <c r="U10" s="48">
        <f>[1]NH3!U10</f>
        <v>62.783996152</v>
      </c>
      <c r="V10" s="48">
        <f>[1]NH3!V10</f>
        <v>67.351051753999997</v>
      </c>
      <c r="W10" s="48">
        <f>[1]NH3!W10</f>
        <v>66.865375341000004</v>
      </c>
      <c r="X10" s="48">
        <f>[1]NH3!X10</f>
        <v>63.485401138999997</v>
      </c>
      <c r="Y10" s="48">
        <f>[1]NH3!Y10</f>
        <v>68.167863681</v>
      </c>
      <c r="Z10" s="48">
        <f>[1]NH3!Z10</f>
        <v>74.682859531000005</v>
      </c>
      <c r="AA10" s="48">
        <f>[1]NH3!AA10</f>
        <v>72.307120068000003</v>
      </c>
      <c r="AB10" s="48">
        <f>[1]NH3!AB10</f>
        <v>54.466679237999998</v>
      </c>
      <c r="AC10" s="48">
        <f>[1]NH3!AC10</f>
        <v>54.093066266999998</v>
      </c>
      <c r="AD10" s="48">
        <f>[1]NH3!AD10</f>
        <v>57.625710712999997</v>
      </c>
      <c r="AE10" s="48">
        <f>[1]NH3!AE10</f>
        <v>58.589459749</v>
      </c>
      <c r="AF10" s="48">
        <f>[1]NH3!AF10</f>
        <v>71.405539771999997</v>
      </c>
      <c r="AG10" s="48">
        <f>[1]NH3!AG10</f>
        <v>71.266438784000002</v>
      </c>
      <c r="AH10" s="48">
        <f>[1]NH3!AH10</f>
        <v>71.253725996</v>
      </c>
      <c r="AI10" s="48">
        <f>[1]NH3!AI10</f>
        <v>71.253725996</v>
      </c>
    </row>
    <row r="11" spans="1:35">
      <c r="A11" s="14" t="str">
        <f>[1]NH3!A11</f>
        <v>CHEMICAL &amp; ALLIED PRODUCT MFG</v>
      </c>
      <c r="B11" s="42">
        <f>[1]NH3!B11</f>
        <v>183</v>
      </c>
      <c r="C11" s="42">
        <f>[1]NH3!C11</f>
        <v>183</v>
      </c>
      <c r="D11" s="42">
        <f>[1]NH3!D11</f>
        <v>183</v>
      </c>
      <c r="E11" s="42">
        <f>[1]NH3!E11</f>
        <v>183</v>
      </c>
      <c r="F11" s="42">
        <f>[1]NH3!F11</f>
        <v>183</v>
      </c>
      <c r="G11" s="42">
        <f>[1]NH3!G11</f>
        <v>183</v>
      </c>
      <c r="H11" s="42">
        <f>[1]NH3!H11</f>
        <v>123</v>
      </c>
      <c r="I11" s="42">
        <f>[1]NH3!I11</f>
        <v>125</v>
      </c>
      <c r="J11" s="42">
        <f>[1]NH3!J11</f>
        <v>130</v>
      </c>
      <c r="K11" s="42">
        <f>[1]NH3!K11</f>
        <v>25</v>
      </c>
      <c r="L11" s="42">
        <f>[1]NH3!L11</f>
        <v>26</v>
      </c>
      <c r="M11" s="42">
        <f>[1]NH3!M11</f>
        <v>27</v>
      </c>
      <c r="N11" s="48">
        <f>[1]NH3!N11</f>
        <v>23.123636184999999</v>
      </c>
      <c r="O11" s="48">
        <f>[1]NH3!O11</f>
        <v>23.123636184999999</v>
      </c>
      <c r="P11" s="48">
        <f>[1]NH3!P11</f>
        <v>17.763099629999999</v>
      </c>
      <c r="Q11" s="48">
        <f>[1]NH3!Q11</f>
        <v>17.763099629999999</v>
      </c>
      <c r="R11" s="48">
        <f>[1]NH3!R11</f>
        <v>18.718431020000001</v>
      </c>
      <c r="S11" s="48">
        <f>[1]NH3!S11</f>
        <v>18.718431020000001</v>
      </c>
      <c r="T11" s="48">
        <f>[1]NH3!T11</f>
        <v>18.718431020000001</v>
      </c>
      <c r="U11" s="48">
        <f>[1]NH3!U11</f>
        <v>21.240395177</v>
      </c>
      <c r="V11" s="48">
        <f>[1]NH3!V11</f>
        <v>23.064599397999999</v>
      </c>
      <c r="W11" s="48">
        <f>[1]NH3!W11</f>
        <v>23.074793253999999</v>
      </c>
      <c r="X11" s="48">
        <f>[1]NH3!X11</f>
        <v>23.065659398000001</v>
      </c>
      <c r="Y11" s="48">
        <f>[1]NH3!Y11</f>
        <v>20.8077121</v>
      </c>
      <c r="Z11" s="48">
        <f>[1]NH3!Z11</f>
        <v>22.324184366000001</v>
      </c>
      <c r="AA11" s="48">
        <f>[1]NH3!AA11</f>
        <v>19.925203638999999</v>
      </c>
      <c r="AB11" s="48">
        <f>[1]NH3!AB11</f>
        <v>23.319544561000001</v>
      </c>
      <c r="AC11" s="48">
        <f>[1]NH3!AC11</f>
        <v>23.642746253999999</v>
      </c>
      <c r="AD11" s="48">
        <f>[1]NH3!AD11</f>
        <v>22.745795309999998</v>
      </c>
      <c r="AE11" s="48">
        <f>[1]NH3!AE11</f>
        <v>22.740751187000001</v>
      </c>
      <c r="AF11" s="48">
        <f>[1]NH3!AF11</f>
        <v>26.147512261999999</v>
      </c>
      <c r="AG11" s="48">
        <f>[1]NH3!AG11</f>
        <v>21.811696568999999</v>
      </c>
      <c r="AH11" s="48">
        <f>[1]NH3!AH11</f>
        <v>22.280710923000001</v>
      </c>
      <c r="AI11" s="48">
        <f>[1]NH3!AI11</f>
        <v>22.280710923000001</v>
      </c>
    </row>
    <row r="12" spans="1:35">
      <c r="A12" s="14" t="str">
        <f>[1]NH3!A12</f>
        <v>METALS PROCESSING</v>
      </c>
      <c r="B12" s="42">
        <f>[1]NH3!B12</f>
        <v>6</v>
      </c>
      <c r="C12" s="42">
        <f>[1]NH3!C12</f>
        <v>6</v>
      </c>
      <c r="D12" s="42">
        <f>[1]NH3!D12</f>
        <v>6</v>
      </c>
      <c r="E12" s="42">
        <f>[1]NH3!E12</f>
        <v>6</v>
      </c>
      <c r="F12" s="42">
        <f>[1]NH3!F12</f>
        <v>6</v>
      </c>
      <c r="G12" s="42">
        <f>[1]NH3!G12</f>
        <v>6</v>
      </c>
      <c r="H12" s="42">
        <f>[1]NH3!H12</f>
        <v>5</v>
      </c>
      <c r="I12" s="42">
        <f>[1]NH3!I12</f>
        <v>5</v>
      </c>
      <c r="J12" s="42">
        <f>[1]NH3!J12</f>
        <v>5</v>
      </c>
      <c r="K12" s="42">
        <f>[1]NH3!K12</f>
        <v>2</v>
      </c>
      <c r="L12" s="42">
        <f>[1]NH3!L12</f>
        <v>2</v>
      </c>
      <c r="M12" s="42">
        <f>[1]NH3!M12</f>
        <v>2</v>
      </c>
      <c r="N12" s="48">
        <f>[1]NH3!N12</f>
        <v>3.2484630688</v>
      </c>
      <c r="O12" s="48">
        <f>[1]NH3!O12</f>
        <v>3.2484630688</v>
      </c>
      <c r="P12" s="48">
        <f>[1]NH3!P12</f>
        <v>2.7200339949000001</v>
      </c>
      <c r="Q12" s="48">
        <f>[1]NH3!Q12</f>
        <v>2.7200339949000001</v>
      </c>
      <c r="R12" s="48">
        <f>[1]NH3!R12</f>
        <v>1.9893073287</v>
      </c>
      <c r="S12" s="48">
        <f>[1]NH3!S12</f>
        <v>1.9893073287</v>
      </c>
      <c r="T12" s="48">
        <f>[1]NH3!T12</f>
        <v>1.9893073287</v>
      </c>
      <c r="U12" s="48">
        <f>[1]NH3!U12</f>
        <v>1.4728827977000001</v>
      </c>
      <c r="V12" s="48">
        <f>[1]NH3!V12</f>
        <v>1.1241804720999999</v>
      </c>
      <c r="W12" s="48">
        <f>[1]NH3!W12</f>
        <v>1.1241804720999999</v>
      </c>
      <c r="X12" s="48">
        <f>[1]NH3!X12</f>
        <v>1.1241804720999999</v>
      </c>
      <c r="Y12" s="48">
        <f>[1]NH3!Y12</f>
        <v>1.0300928009000001</v>
      </c>
      <c r="Z12" s="48">
        <f>[1]NH3!Z12</f>
        <v>1.0680525631</v>
      </c>
      <c r="AA12" s="48">
        <f>[1]NH3!AA12</f>
        <v>1.048508601</v>
      </c>
      <c r="AB12" s="48">
        <f>[1]NH3!AB12</f>
        <v>0.66346541469999998</v>
      </c>
      <c r="AC12" s="48">
        <f>[1]NH3!AC12</f>
        <v>0.66812008700000003</v>
      </c>
      <c r="AD12" s="48">
        <f>[1]NH3!AD12</f>
        <v>0.53956318739999998</v>
      </c>
      <c r="AE12" s="48">
        <f>[1]NH3!AE12</f>
        <v>0.67147395909999996</v>
      </c>
      <c r="AF12" s="48">
        <f>[1]NH3!AF12</f>
        <v>0.47625669659999997</v>
      </c>
      <c r="AG12" s="48">
        <f>[1]NH3!AG12</f>
        <v>0.68025916900000005</v>
      </c>
      <c r="AH12" s="48">
        <f>[1]NH3!AH12</f>
        <v>0.6674669513</v>
      </c>
      <c r="AI12" s="48">
        <f>[1]NH3!AI12</f>
        <v>0.6674669513</v>
      </c>
    </row>
    <row r="13" spans="1:35">
      <c r="A13" s="14" t="str">
        <f>[1]NH3!A13</f>
        <v>PETROLEUM &amp; RELATED INDUSTRIES</v>
      </c>
      <c r="B13" s="42">
        <f>[1]NH3!B13</f>
        <v>43</v>
      </c>
      <c r="C13" s="42">
        <f>[1]NH3!C13</f>
        <v>43</v>
      </c>
      <c r="D13" s="42">
        <f>[1]NH3!D13</f>
        <v>43</v>
      </c>
      <c r="E13" s="42">
        <f>[1]NH3!E13</f>
        <v>43</v>
      </c>
      <c r="F13" s="42">
        <f>[1]NH3!F13</f>
        <v>43</v>
      </c>
      <c r="G13" s="42">
        <f>[1]NH3!G13</f>
        <v>43</v>
      </c>
      <c r="H13" s="42">
        <f>[1]NH3!H13</f>
        <v>16</v>
      </c>
      <c r="I13" s="42">
        <f>[1]NH3!I13</f>
        <v>17</v>
      </c>
      <c r="J13" s="42">
        <f>[1]NH3!J13</f>
        <v>17</v>
      </c>
      <c r="K13" s="42">
        <f>[1]NH3!K13</f>
        <v>9</v>
      </c>
      <c r="L13" s="42">
        <f>[1]NH3!L13</f>
        <v>10</v>
      </c>
      <c r="M13" s="42">
        <f>[1]NH3!M13</f>
        <v>10</v>
      </c>
      <c r="N13" s="48">
        <f>[1]NH3!N13</f>
        <v>2.8903388844000002</v>
      </c>
      <c r="O13" s="48">
        <f>[1]NH3!O13</f>
        <v>2.8942309715999999</v>
      </c>
      <c r="P13" s="48">
        <f>[1]NH3!P13</f>
        <v>1.4854514619000001</v>
      </c>
      <c r="Q13" s="48">
        <f>[1]NH3!Q13</f>
        <v>1.4885823642</v>
      </c>
      <c r="R13" s="48">
        <f>[1]NH3!R13</f>
        <v>1.4447870367</v>
      </c>
      <c r="S13" s="48">
        <f>[1]NH3!S13</f>
        <v>1.4490327543999999</v>
      </c>
      <c r="T13" s="48">
        <f>[1]NH3!T13</f>
        <v>1.4532367356</v>
      </c>
      <c r="U13" s="48">
        <f>[1]NH3!U13</f>
        <v>1.5797935568000001</v>
      </c>
      <c r="V13" s="48">
        <f>[1]NH3!V13</f>
        <v>1.4182301179000001</v>
      </c>
      <c r="W13" s="48">
        <f>[1]NH3!W13</f>
        <v>1.4268311551999999</v>
      </c>
      <c r="X13" s="48">
        <f>[1]NH3!X13</f>
        <v>1.4349908567</v>
      </c>
      <c r="Y13" s="48">
        <f>[1]NH3!Y13</f>
        <v>1.2530260518</v>
      </c>
      <c r="Z13" s="48">
        <f>[1]NH3!Z13</f>
        <v>1.642828392</v>
      </c>
      <c r="AA13" s="48">
        <f>[1]NH3!AA13</f>
        <v>2.2308574708000002</v>
      </c>
      <c r="AB13" s="48">
        <f>[1]NH3!AB13</f>
        <v>1.2989984613000001</v>
      </c>
      <c r="AC13" s="48">
        <f>[1]NH3!AC13</f>
        <v>1.5142366863000001</v>
      </c>
      <c r="AD13" s="48">
        <f>[1]NH3!AD13</f>
        <v>1.2442774318000001</v>
      </c>
      <c r="AE13" s="48">
        <f>[1]NH3!AE13</f>
        <v>1.6710604360000001</v>
      </c>
      <c r="AF13" s="48">
        <f>[1]NH3!AF13</f>
        <v>1.3495944085</v>
      </c>
      <c r="AG13" s="48">
        <f>[1]NH3!AG13</f>
        <v>1.1184522429999999</v>
      </c>
      <c r="AH13" s="48">
        <f>[1]NH3!AH13</f>
        <v>1.0496884629000001</v>
      </c>
      <c r="AI13" s="48">
        <f>[1]NH3!AI13</f>
        <v>1.0496884629000001</v>
      </c>
    </row>
    <row r="14" spans="1:35">
      <c r="A14" s="14" t="str">
        <f>[1]NH3!A14</f>
        <v>OTHER INDUSTRIAL PROCESSES</v>
      </c>
      <c r="B14" s="42">
        <f>[1]NH3!B14</f>
        <v>38</v>
      </c>
      <c r="C14" s="42">
        <f>[1]NH3!C14</f>
        <v>38</v>
      </c>
      <c r="D14" s="42">
        <f>[1]NH3!D14</f>
        <v>39</v>
      </c>
      <c r="E14" s="42">
        <f>[1]NH3!E14</f>
        <v>39</v>
      </c>
      <c r="F14" s="42">
        <f>[1]NH3!F14</f>
        <v>40</v>
      </c>
      <c r="G14" s="42">
        <f>[1]NH3!G14</f>
        <v>40</v>
      </c>
      <c r="H14" s="42">
        <f>[1]NH3!H14</f>
        <v>43</v>
      </c>
      <c r="I14" s="42">
        <f>[1]NH3!I14</f>
        <v>45</v>
      </c>
      <c r="J14" s="42">
        <f>[1]NH3!J14</f>
        <v>45</v>
      </c>
      <c r="K14" s="42">
        <f>[1]NH3!K14</f>
        <v>48</v>
      </c>
      <c r="L14" s="42">
        <f>[1]NH3!L14</f>
        <v>50</v>
      </c>
      <c r="M14" s="42">
        <f>[1]NH3!M14</f>
        <v>52</v>
      </c>
      <c r="N14" s="48">
        <f>[1]NH3!N14</f>
        <v>100.31108567</v>
      </c>
      <c r="O14" s="48">
        <f>[1]NH3!O14</f>
        <v>100.31108567</v>
      </c>
      <c r="P14" s="48">
        <f>[1]NH3!P14</f>
        <v>102.14895627</v>
      </c>
      <c r="Q14" s="48">
        <f>[1]NH3!Q14</f>
        <v>102.14895627</v>
      </c>
      <c r="R14" s="48">
        <f>[1]NH3!R14</f>
        <v>55.469412261000002</v>
      </c>
      <c r="S14" s="48">
        <f>[1]NH3!S14</f>
        <v>55.422344271</v>
      </c>
      <c r="T14" s="48">
        <f>[1]NH3!T14</f>
        <v>55.422344271</v>
      </c>
      <c r="U14" s="48">
        <f>[1]NH3!U14</f>
        <v>52.833377843000001</v>
      </c>
      <c r="V14" s="48">
        <f>[1]NH3!V14</f>
        <v>34.174178353000002</v>
      </c>
      <c r="W14" s="48">
        <f>[1]NH3!W14</f>
        <v>34.270694524</v>
      </c>
      <c r="X14" s="48">
        <f>[1]NH3!X14</f>
        <v>34.317962725999998</v>
      </c>
      <c r="Y14" s="48">
        <f>[1]NH3!Y14</f>
        <v>38.802785712000002</v>
      </c>
      <c r="Z14" s="48">
        <f>[1]NH3!Z14</f>
        <v>22.144930480999999</v>
      </c>
      <c r="AA14" s="48">
        <f>[1]NH3!AA14</f>
        <v>22.891332067</v>
      </c>
      <c r="AB14" s="48">
        <f>[1]NH3!AB14</f>
        <v>28.518777669999999</v>
      </c>
      <c r="AC14" s="48">
        <f>[1]NH3!AC14</f>
        <v>27.239941673000001</v>
      </c>
      <c r="AD14" s="48">
        <f>[1]NH3!AD14</f>
        <v>27.10180484</v>
      </c>
      <c r="AE14" s="48">
        <f>[1]NH3!AE14</f>
        <v>37.096954959000001</v>
      </c>
      <c r="AF14" s="48">
        <f>[1]NH3!AF14</f>
        <v>33.783677111000003</v>
      </c>
      <c r="AG14" s="48">
        <f>[1]NH3!AG14</f>
        <v>36.800992049999998</v>
      </c>
      <c r="AH14" s="48">
        <f>[1]NH3!AH14</f>
        <v>36.448965827999999</v>
      </c>
      <c r="AI14" s="48">
        <f>[1]NH3!AI14</f>
        <v>36.448965827999999</v>
      </c>
    </row>
    <row r="15" spans="1:35">
      <c r="A15" s="14" t="str">
        <f>[1]NH3!A15</f>
        <v>SOLVENT UTILIZATION</v>
      </c>
      <c r="B15" s="42" t="str">
        <f>[1]NH3!B15</f>
        <v xml:space="preserve">NA </v>
      </c>
      <c r="C15" s="42" t="str">
        <f>[1]NH3!C15</f>
        <v xml:space="preserve">NA </v>
      </c>
      <c r="D15" s="42" t="str">
        <f>[1]NH3!D15</f>
        <v xml:space="preserve">NA </v>
      </c>
      <c r="E15" s="42" t="str">
        <f>[1]NH3!E15</f>
        <v xml:space="preserve">NA </v>
      </c>
      <c r="F15" s="42" t="str">
        <f>[1]NH3!F15</f>
        <v xml:space="preserve">NA </v>
      </c>
      <c r="G15" s="42" t="str">
        <f>[1]NH3!G15</f>
        <v xml:space="preserve">NA </v>
      </c>
      <c r="H15" s="42">
        <f>[1]NH3!H15</f>
        <v>0</v>
      </c>
      <c r="I15" s="42">
        <f>[1]NH3!I15</f>
        <v>0</v>
      </c>
      <c r="J15" s="42">
        <f>[1]NH3!J15</f>
        <v>0</v>
      </c>
      <c r="K15" s="42">
        <f>[1]NH3!K15</f>
        <v>0</v>
      </c>
      <c r="L15" s="42">
        <f>[1]NH3!L15</f>
        <v>0</v>
      </c>
      <c r="M15" s="42">
        <f>[1]NH3!M15</f>
        <v>0</v>
      </c>
      <c r="N15" s="48">
        <f>[1]NH3!N15</f>
        <v>0</v>
      </c>
      <c r="O15" s="48">
        <f>[1]NH3!O15</f>
        <v>0</v>
      </c>
      <c r="P15" s="48">
        <f>[1]NH3!P15</f>
        <v>4.6100000000000002E-5</v>
      </c>
      <c r="Q15" s="48">
        <f>[1]NH3!Q15</f>
        <v>4.6100000000000002E-5</v>
      </c>
      <c r="R15" s="48">
        <f>[1]NH3!R15</f>
        <v>5.6759999999999999E-5</v>
      </c>
      <c r="S15" s="48">
        <f>[1]NH3!S15</f>
        <v>5.6759999999999999E-5</v>
      </c>
      <c r="T15" s="48">
        <f>[1]NH3!T15</f>
        <v>5.6759999999999999E-5</v>
      </c>
      <c r="U15" s="48">
        <f>[1]NH3!U15</f>
        <v>5.6759999999999999E-5</v>
      </c>
      <c r="V15" s="48">
        <f>[1]NH3!V15</f>
        <v>5.2935000000000001E-5</v>
      </c>
      <c r="W15" s="48">
        <f>[1]NH3!W15</f>
        <v>5.2935000000000001E-5</v>
      </c>
      <c r="X15" s="48">
        <f>[1]NH3!X15</f>
        <v>5.2935000000000001E-5</v>
      </c>
      <c r="Y15" s="48">
        <f>[1]NH3!Y15</f>
        <v>5.2935000000000001E-5</v>
      </c>
      <c r="Z15" s="48">
        <f>[1]NH3!Z15</f>
        <v>0</v>
      </c>
      <c r="AA15" s="48">
        <f>[1]NH3!AA15</f>
        <v>0</v>
      </c>
      <c r="AB15" s="48">
        <f>[1]NH3!AB15</f>
        <v>0.4729806654</v>
      </c>
      <c r="AC15" s="48">
        <f>[1]NH3!AC15</f>
        <v>3.7100000000000002E-3</v>
      </c>
      <c r="AD15" s="48">
        <f>[1]NH3!AD15</f>
        <v>2.565228E-2</v>
      </c>
      <c r="AE15" s="48">
        <f>[1]NH3!AE15</f>
        <v>3.1738919999999997E-2</v>
      </c>
      <c r="AF15" s="48">
        <f>[1]NH3!AF15</f>
        <v>0.35294098280000002</v>
      </c>
      <c r="AG15" s="48">
        <f>[1]NH3!AG15</f>
        <v>0.33860663949999997</v>
      </c>
      <c r="AH15" s="48">
        <f>[1]NH3!AH15</f>
        <v>0.3983870773</v>
      </c>
      <c r="AI15" s="48">
        <f>[1]NH3!AI15</f>
        <v>0.3983870773</v>
      </c>
    </row>
    <row r="16" spans="1:35">
      <c r="A16" s="14" t="str">
        <f>[1]NH3!A16</f>
        <v>STORAGE &amp; TRANSPORT</v>
      </c>
      <c r="B16" s="42">
        <f>[1]NH3!B16</f>
        <v>0</v>
      </c>
      <c r="C16" s="42">
        <f>[1]NH3!C16</f>
        <v>0</v>
      </c>
      <c r="D16" s="42">
        <f>[1]NH3!D16</f>
        <v>0</v>
      </c>
      <c r="E16" s="42">
        <f>[1]NH3!E16</f>
        <v>0</v>
      </c>
      <c r="F16" s="42">
        <f>[1]NH3!F16</f>
        <v>0</v>
      </c>
      <c r="G16" s="42">
        <f>[1]NH3!G16</f>
        <v>0</v>
      </c>
      <c r="H16" s="42">
        <f>[1]NH3!H16</f>
        <v>1</v>
      </c>
      <c r="I16" s="42">
        <f>[1]NH3!I16</f>
        <v>1</v>
      </c>
      <c r="J16" s="42">
        <f>[1]NH3!J16</f>
        <v>1</v>
      </c>
      <c r="K16" s="42">
        <f>[1]NH3!K16</f>
        <v>5</v>
      </c>
      <c r="L16" s="42">
        <f>[1]NH3!L16</f>
        <v>5</v>
      </c>
      <c r="M16" s="42">
        <f>[1]NH3!M16</f>
        <v>5</v>
      </c>
      <c r="N16" s="48">
        <f>[1]NH3!N16</f>
        <v>0.7295270304</v>
      </c>
      <c r="O16" s="48">
        <f>[1]NH3!O16</f>
        <v>0.7295270304</v>
      </c>
      <c r="P16" s="48">
        <f>[1]NH3!P16</f>
        <v>0.5715910635</v>
      </c>
      <c r="Q16" s="48">
        <f>[1]NH3!Q16</f>
        <v>0.5715910635</v>
      </c>
      <c r="R16" s="48">
        <f>[1]NH3!R16</f>
        <v>4.9907436242000003</v>
      </c>
      <c r="S16" s="48">
        <f>[1]NH3!S16</f>
        <v>4.9966897746000001</v>
      </c>
      <c r="T16" s="48">
        <f>[1]NH3!T16</f>
        <v>4.9966897746000001</v>
      </c>
      <c r="U16" s="48">
        <f>[1]NH3!U16</f>
        <v>5.6937981621000002</v>
      </c>
      <c r="V16" s="48">
        <f>[1]NH3!V16</f>
        <v>5.9868384791000002</v>
      </c>
      <c r="W16" s="48">
        <f>[1]NH3!W16</f>
        <v>5.9871535291000004</v>
      </c>
      <c r="X16" s="48">
        <f>[1]NH3!X16</f>
        <v>5.9865706291</v>
      </c>
      <c r="Y16" s="48">
        <f>[1]NH3!Y16</f>
        <v>6.0987377380999996</v>
      </c>
      <c r="Z16" s="48">
        <f>[1]NH3!Z16</f>
        <v>5.3786988205000004</v>
      </c>
      <c r="AA16" s="48">
        <f>[1]NH3!AA16</f>
        <v>6.3180313884999997</v>
      </c>
      <c r="AB16" s="48">
        <f>[1]NH3!AB16</f>
        <v>3.7053801306</v>
      </c>
      <c r="AC16" s="48">
        <f>[1]NH3!AC16</f>
        <v>3.6579041458999999</v>
      </c>
      <c r="AD16" s="48">
        <f>[1]NH3!AD16</f>
        <v>3.7162045694999999</v>
      </c>
      <c r="AE16" s="48">
        <f>[1]NH3!AE16</f>
        <v>3.7357276844</v>
      </c>
      <c r="AF16" s="48">
        <f>[1]NH3!AF16</f>
        <v>0.98972804219999999</v>
      </c>
      <c r="AG16" s="48">
        <f>[1]NH3!AG16</f>
        <v>1.1458536505000001</v>
      </c>
      <c r="AH16" s="48">
        <f>[1]NH3!AH16</f>
        <v>1.3036689118</v>
      </c>
      <c r="AI16" s="48">
        <f>[1]NH3!AI16</f>
        <v>1.3036689118</v>
      </c>
    </row>
    <row r="17" spans="1:35">
      <c r="A17" s="14" t="str">
        <f>[1]NH3!A17</f>
        <v>WASTE DISPOSAL &amp; RECYCLING</v>
      </c>
      <c r="B17" s="42">
        <f>[1]NH3!B17</f>
        <v>82</v>
      </c>
      <c r="C17" s="42">
        <f>[1]NH3!C17</f>
        <v>86</v>
      </c>
      <c r="D17" s="42">
        <f>[1]NH3!D17</f>
        <v>89</v>
      </c>
      <c r="E17" s="42">
        <f>[1]NH3!E17</f>
        <v>93</v>
      </c>
      <c r="F17" s="42">
        <f>[1]NH3!F17</f>
        <v>93</v>
      </c>
      <c r="G17" s="42">
        <f>[1]NH3!G17</f>
        <v>93</v>
      </c>
      <c r="H17" s="42">
        <f>[1]NH3!H17</f>
        <v>84</v>
      </c>
      <c r="I17" s="42">
        <f>[1]NH3!I17</f>
        <v>84</v>
      </c>
      <c r="J17" s="42">
        <f>[1]NH3!J17</f>
        <v>86</v>
      </c>
      <c r="K17" s="42">
        <f>[1]NH3!K17</f>
        <v>82</v>
      </c>
      <c r="L17" s="42">
        <f>[1]NH3!L17</f>
        <v>83</v>
      </c>
      <c r="M17" s="48">
        <f>[1]NH3!M17</f>
        <v>85</v>
      </c>
      <c r="N17" s="48">
        <f>[1]NH3!N17</f>
        <v>18.028150520000001</v>
      </c>
      <c r="O17" s="48">
        <f>[1]NH3!O17</f>
        <v>18.547371080000001</v>
      </c>
      <c r="P17" s="48">
        <f>[1]NH3!P17</f>
        <v>19.163357498</v>
      </c>
      <c r="Q17" s="48">
        <f>[1]NH3!Q17</f>
        <v>19.682578036999999</v>
      </c>
      <c r="R17" s="48">
        <f>[1]NH3!R17</f>
        <v>21.064698096000001</v>
      </c>
      <c r="S17" s="48">
        <f>[1]NH3!S17</f>
        <v>21.028463218999999</v>
      </c>
      <c r="T17" s="48">
        <f>[1]NH3!T17</f>
        <v>20.992238122</v>
      </c>
      <c r="U17" s="48">
        <f>[1]NH3!U17</f>
        <v>20.963346310999999</v>
      </c>
      <c r="V17" s="48">
        <f>[1]NH3!V17</f>
        <v>20.701444667000001</v>
      </c>
      <c r="W17" s="48">
        <f>[1]NH3!W17</f>
        <v>21.113942469000001</v>
      </c>
      <c r="X17" s="48">
        <f>[1]NH3!X17</f>
        <v>21.43771387</v>
      </c>
      <c r="Y17" s="48">
        <f>[1]NH3!Y17</f>
        <v>21.943707328999999</v>
      </c>
      <c r="Z17" s="48">
        <f>[1]NH3!Z17</f>
        <v>21.812721676999999</v>
      </c>
      <c r="AA17" s="48">
        <f>[1]NH3!AA17</f>
        <v>21.344304436000002</v>
      </c>
      <c r="AB17" s="48">
        <f>[1]NH3!AB17</f>
        <v>21.907291542999999</v>
      </c>
      <c r="AC17" s="48">
        <f>[1]NH3!AC17</f>
        <v>21.277879756000001</v>
      </c>
      <c r="AD17" s="48">
        <f>[1]NH3!AD17</f>
        <v>21.503414502999998</v>
      </c>
      <c r="AE17" s="48">
        <f>[1]NH3!AE17</f>
        <v>21.443055051000002</v>
      </c>
      <c r="AF17" s="48">
        <f>[1]NH3!AF17</f>
        <v>92.967690610999995</v>
      </c>
      <c r="AG17" s="48">
        <f>[1]NH3!AG17</f>
        <v>93.385707174000004</v>
      </c>
      <c r="AH17" s="48">
        <f>[1]NH3!AH17</f>
        <v>92.859384360000007</v>
      </c>
      <c r="AI17" s="48">
        <f>[1]NH3!AI17</f>
        <v>92.859384360000007</v>
      </c>
    </row>
    <row r="18" spans="1:35">
      <c r="A18" s="14" t="str">
        <f>[1]NH3!A18</f>
        <v>HIGHWAY VEHICLES</v>
      </c>
      <c r="B18" s="42">
        <f>[1]NH3!B18</f>
        <v>155</v>
      </c>
      <c r="C18" s="42">
        <f>[1]NH3!C18</f>
        <v>169</v>
      </c>
      <c r="D18" s="42">
        <f>[1]NH3!D18</f>
        <v>182</v>
      </c>
      <c r="E18" s="42">
        <f>[1]NH3!E18</f>
        <v>195</v>
      </c>
      <c r="F18" s="42">
        <f>[1]NH3!F18</f>
        <v>209</v>
      </c>
      <c r="G18" s="42">
        <f>[1]NH3!G18</f>
        <v>222</v>
      </c>
      <c r="H18" s="42">
        <f>[1]NH3!H18</f>
        <v>236</v>
      </c>
      <c r="I18" s="42">
        <f>[1]NH3!I18</f>
        <v>265</v>
      </c>
      <c r="J18" s="42">
        <f>[1]NH3!J18</f>
        <v>256</v>
      </c>
      <c r="K18" s="42">
        <f>[1]NH3!K18</f>
        <v>267</v>
      </c>
      <c r="L18" s="42">
        <f>[1]NH3!L18</f>
        <v>275</v>
      </c>
      <c r="M18" s="48">
        <f>[1]NH3!M18</f>
        <v>278</v>
      </c>
      <c r="N18" s="48">
        <f>[1]NH3!N18</f>
        <v>175.93167828</v>
      </c>
      <c r="O18" s="48">
        <f>[1]NH3!O18</f>
        <v>172.55732237000001</v>
      </c>
      <c r="P18" s="48">
        <f>[1]NH3!P18</f>
        <v>169.67759031</v>
      </c>
      <c r="Q18" s="48">
        <f>[1]NH3!Q18</f>
        <v>165.69287012000001</v>
      </c>
      <c r="R18" s="48">
        <f>[1]NH3!R18</f>
        <v>162.52639137</v>
      </c>
      <c r="S18" s="48">
        <f>[1]NH3!S18</f>
        <v>158.46463595</v>
      </c>
      <c r="T18" s="48">
        <f>[1]NH3!T18</f>
        <v>149.74467817999999</v>
      </c>
      <c r="U18" s="48">
        <f>[1]NH3!U18</f>
        <v>145.63452622</v>
      </c>
      <c r="V18" s="48">
        <f>[1]NH3!V18</f>
        <v>140.16881423999999</v>
      </c>
      <c r="W18" s="48">
        <f>[1]NH3!W18</f>
        <v>137.01083942</v>
      </c>
      <c r="X18" s="48">
        <f>[1]NH3!X18</f>
        <v>130.59027012999999</v>
      </c>
      <c r="Y18" s="48">
        <f>[1]NH3!Y18</f>
        <v>127.01634031</v>
      </c>
      <c r="Z18" s="48">
        <f>[1]NH3!Z18</f>
        <v>121.61165862999999</v>
      </c>
      <c r="AA18" s="48">
        <f>[1]NH3!AA18</f>
        <v>117.07552602</v>
      </c>
      <c r="AB18" s="48">
        <f>[1]NH3!AB18</f>
        <v>108.67812815000001</v>
      </c>
      <c r="AC18" s="48">
        <f>[1]NH3!AC18</f>
        <v>107.96714720999999</v>
      </c>
      <c r="AD18" s="48">
        <f>[1]NH3!AD18</f>
        <v>104.12857153</v>
      </c>
      <c r="AE18" s="48">
        <f>[1]NH3!AE18</f>
        <v>103.29886709</v>
      </c>
      <c r="AF18" s="48">
        <f>[1]NH3!AF18</f>
        <v>90.213265218000004</v>
      </c>
      <c r="AG18" s="48">
        <f>[1]NH3!AG18</f>
        <v>185.61620954</v>
      </c>
      <c r="AH18" s="48">
        <f>[1]NH3!AH18</f>
        <v>192.48586689999999</v>
      </c>
      <c r="AI18" s="48">
        <f>[1]NH3!AI18</f>
        <v>188.46792432999999</v>
      </c>
    </row>
    <row r="19" spans="1:35">
      <c r="A19" s="14" t="str">
        <f>[1]NH3!A19</f>
        <v>OFF-HIGHWAY</v>
      </c>
      <c r="B19" s="42">
        <f>[1]NH3!B19</f>
        <v>31</v>
      </c>
      <c r="C19" s="42">
        <f>[1]NH3!C19</f>
        <v>35</v>
      </c>
      <c r="D19" s="42">
        <f>[1]NH3!D19</f>
        <v>35</v>
      </c>
      <c r="E19" s="42">
        <f>[1]NH3!E19</f>
        <v>36</v>
      </c>
      <c r="F19" s="42">
        <f>[1]NH3!F19</f>
        <v>36</v>
      </c>
      <c r="G19" s="42">
        <f>[1]NH3!G19</f>
        <v>37</v>
      </c>
      <c r="H19" s="42">
        <f>[1]NH3!H19</f>
        <v>34</v>
      </c>
      <c r="I19" s="42">
        <f>[1]NH3!I19</f>
        <v>34</v>
      </c>
      <c r="J19" s="42">
        <f>[1]NH3!J19</f>
        <v>35</v>
      </c>
      <c r="K19" s="42">
        <f>[1]NH3!K19</f>
        <v>3</v>
      </c>
      <c r="L19" s="42">
        <f>[1]NH3!L19</f>
        <v>3</v>
      </c>
      <c r="M19" s="48">
        <f>[1]NH3!M19</f>
        <v>3</v>
      </c>
      <c r="N19" s="48">
        <f>[1]NH3!N19</f>
        <v>2.2876552737</v>
      </c>
      <c r="O19" s="48">
        <f>[1]NH3!O19</f>
        <v>2.4069107514999999</v>
      </c>
      <c r="P19" s="48">
        <f>[1]NH3!P19</f>
        <v>2.4158257307</v>
      </c>
      <c r="Q19" s="48">
        <f>[1]NH3!Q19</f>
        <v>2.5184732337</v>
      </c>
      <c r="R19" s="48">
        <f>[1]NH3!R19</f>
        <v>2.5150400910999999</v>
      </c>
      <c r="S19" s="48">
        <f>[1]NH3!S19</f>
        <v>2.5118007447999999</v>
      </c>
      <c r="T19" s="48">
        <f>[1]NH3!T19</f>
        <v>2.4578120248999999</v>
      </c>
      <c r="U19" s="48">
        <f>[1]NH3!U19</f>
        <v>2.3730182399999999</v>
      </c>
      <c r="V19" s="48">
        <f>[1]NH3!V19</f>
        <v>2.3638253145000001</v>
      </c>
      <c r="W19" s="48">
        <f>[1]NH3!W19</f>
        <v>2.3581491068</v>
      </c>
      <c r="X19" s="48">
        <f>[1]NH3!X19</f>
        <v>2.3435875678999998</v>
      </c>
      <c r="Y19" s="48">
        <f>[1]NH3!Y19</f>
        <v>2.3642189149999999</v>
      </c>
      <c r="Z19" s="48">
        <f>[1]NH3!Z19</f>
        <v>2.3923683827</v>
      </c>
      <c r="AA19" s="48">
        <f>[1]NH3!AA19</f>
        <v>2.3876246903</v>
      </c>
      <c r="AB19" s="48">
        <f>[1]NH3!AB19</f>
        <v>2.3497909206999998</v>
      </c>
      <c r="AC19" s="48">
        <f>[1]NH3!AC19</f>
        <v>2.4193336779000001</v>
      </c>
      <c r="AD19" s="48">
        <f>[1]NH3!AD19</f>
        <v>2.4810575130000001</v>
      </c>
      <c r="AE19" s="48">
        <f>[1]NH3!AE19</f>
        <v>2.4835543003999998</v>
      </c>
      <c r="AF19" s="48">
        <f>[1]NH3!AF19</f>
        <v>2.4009516967</v>
      </c>
      <c r="AG19" s="48">
        <f>[1]NH3!AG19</f>
        <v>2.4615689130999998</v>
      </c>
      <c r="AH19" s="48">
        <f>[1]NH3!AH19</f>
        <v>2.4773122114000001</v>
      </c>
      <c r="AI19" s="48">
        <f>[1]NH3!AI19</f>
        <v>2.584971055</v>
      </c>
    </row>
    <row r="20" spans="1:35">
      <c r="A20" s="14" t="str">
        <f>[1]NH3!A20</f>
        <v>MISCELLANEOUS</v>
      </c>
      <c r="B20" s="22">
        <f>[1]NH3!B20</f>
        <v>3757</v>
      </c>
      <c r="C20" s="22">
        <f>[1]NH3!C20</f>
        <v>3799</v>
      </c>
      <c r="D20" s="22">
        <f>[1]NH3!D20</f>
        <v>3841</v>
      </c>
      <c r="E20" s="22">
        <f>[1]NH3!E20</f>
        <v>3897</v>
      </c>
      <c r="F20" s="22">
        <f>[1]NH3!F20</f>
        <v>3953</v>
      </c>
      <c r="G20" s="22">
        <f>[1]NH3!G20</f>
        <v>4009</v>
      </c>
      <c r="H20" s="22">
        <f>[1]NH3!H20</f>
        <v>4138</v>
      </c>
      <c r="I20" s="22">
        <f>[1]NH3!I20</f>
        <v>4195</v>
      </c>
      <c r="J20" s="22">
        <f>[1]NH3!J20</f>
        <v>4318</v>
      </c>
      <c r="K20" s="22">
        <f>[1]NH3!K20</f>
        <v>4366</v>
      </c>
      <c r="L20" s="22">
        <f>[1]NH3!L20</f>
        <v>4403</v>
      </c>
      <c r="M20" s="25">
        <f>(L20+N20)/2</f>
        <v>4057.7208886999997</v>
      </c>
      <c r="N20" s="41">
        <f>SUMIFS(Misc_Sector_Detail!C:C,Misc_Sector_Detail!$A:$A,"NH3")/1000</f>
        <v>3712.4417773999999</v>
      </c>
      <c r="O20" s="41">
        <f>SUMIFS(Misc_Sector_Detail!D:D,Misc_Sector_Detail!$A:$A,"NH3")/1000</f>
        <v>3727.1051201</v>
      </c>
      <c r="P20" s="41">
        <f>SUMIFS(Misc_Sector_Detail!E:E,Misc_Sector_Detail!$A:$A,"NH3")/1000</f>
        <v>3681.291307</v>
      </c>
      <c r="Q20" s="41">
        <f>SUMIFS(Misc_Sector_Detail!F:F,Misc_Sector_Detail!$A:$A,"NH3")/1000</f>
        <v>3978.9504707000001</v>
      </c>
      <c r="R20" s="41">
        <f>SUMIFS(Misc_Sector_Detail!G:G,Misc_Sector_Detail!$A:$A,"NH3")/1000</f>
        <v>3872.8284447999995</v>
      </c>
      <c r="S20" s="41">
        <f>SUMIFS(Misc_Sector_Detail!H:H,Misc_Sector_Detail!$A:$A,"NH3")/1000</f>
        <v>4087.1928108000002</v>
      </c>
      <c r="T20" s="41">
        <f>SUMIFS(Misc_Sector_Detail!I:I,Misc_Sector_Detail!$A:$A,"NH3")/1000</f>
        <v>3959.4539945000001</v>
      </c>
      <c r="U20" s="41">
        <f>SUMIFS(Misc_Sector_Detail!J:J,Misc_Sector_Detail!$A:$A,"NH3")/1000</f>
        <v>3754.5264012000002</v>
      </c>
      <c r="V20" s="41">
        <f>SUMIFS(Misc_Sector_Detail!K:K,Misc_Sector_Detail!$A:$A,"NH3")/1000</f>
        <v>3861.9483687000002</v>
      </c>
      <c r="W20" s="41">
        <f>SUMIFS(Misc_Sector_Detail!L:L,Misc_Sector_Detail!$A:$A,"NH3")/1000</f>
        <v>3910.2265428999999</v>
      </c>
      <c r="X20" s="41">
        <f>SUMIFS(Misc_Sector_Detail!M:M,Misc_Sector_Detail!$A:$A,"NH3")/1000</f>
        <v>3929.9425384000001</v>
      </c>
      <c r="Y20" s="41">
        <f>SUMIFS(Misc_Sector_Detail!N:N,Misc_Sector_Detail!$A:$A,"NH3")/1000</f>
        <v>3879.2362319999997</v>
      </c>
      <c r="Z20" s="41">
        <f>SUMIFS(Misc_Sector_Detail!O:O,Misc_Sector_Detail!$A:$A,"NH3")/1000</f>
        <v>3798.5383724000003</v>
      </c>
      <c r="AA20" s="41">
        <f>SUMIFS(Misc_Sector_Detail!P:P,Misc_Sector_Detail!$A:$A,"NH3")/1000</f>
        <v>3930.9133622000004</v>
      </c>
      <c r="AB20" s="41">
        <f>SUMIFS(Misc_Sector_Detail!Q:Q,Misc_Sector_Detail!$A:$A,"NH3")/1000</f>
        <v>3975.4888547</v>
      </c>
      <c r="AC20" s="41">
        <f>SUMIFS(Misc_Sector_Detail!R:R,Misc_Sector_Detail!$A:$A,"NH3")/1000</f>
        <v>3973.5093244</v>
      </c>
      <c r="AD20" s="41">
        <f>SUMIFS(Misc_Sector_Detail!S:S,Misc_Sector_Detail!$A:$A,"NH3")/1000</f>
        <v>4418.7293621999997</v>
      </c>
      <c r="AE20" s="41">
        <f>SUMIFS(Misc_Sector_Detail!T:T,Misc_Sector_Detail!$A:$A,"NH3")/1000</f>
        <v>4501.5260521</v>
      </c>
      <c r="AF20" s="41">
        <f>SUMIFS(Misc_Sector_Detail!U:U,Misc_Sector_Detail!$A:$A,"NH3")/1000</f>
        <v>4529.3491082</v>
      </c>
      <c r="AG20" s="41">
        <f>SUMIFS(Misc_Sector_Detail!V:V,Misc_Sector_Detail!$A:$A,"NH3")/1000</f>
        <v>4228.8766968999998</v>
      </c>
      <c r="AH20" s="41">
        <f>SUMIFS(Misc_Sector_Detail!W:W,Misc_Sector_Detail!$A:$A,"NH3")/1000</f>
        <v>4228.8770099000003</v>
      </c>
      <c r="AI20" s="41">
        <f>SUMIFS(Misc_Sector_Detail!X:X,Misc_Sector_Detail!$A:$A,"NH3")/1000</f>
        <v>4228.8770099000003</v>
      </c>
    </row>
    <row r="21" spans="1:35">
      <c r="B21" s="21"/>
      <c r="C21" s="21"/>
      <c r="D21" s="21"/>
      <c r="E21" s="21"/>
      <c r="F21" s="21"/>
      <c r="G21" s="21"/>
      <c r="H21" s="21"/>
      <c r="I21" s="21"/>
      <c r="J21" s="21"/>
      <c r="K21" s="21"/>
      <c r="L21" s="21"/>
      <c r="M21" s="21"/>
      <c r="N21" s="20"/>
      <c r="O21" s="20"/>
      <c r="P21" s="20"/>
      <c r="Q21" s="20"/>
      <c r="R21" s="20"/>
      <c r="S21" s="20"/>
      <c r="T21" s="20"/>
      <c r="U21" s="20"/>
      <c r="V21" s="20"/>
      <c r="W21" s="20"/>
      <c r="X21" s="20"/>
      <c r="Y21" s="20"/>
      <c r="Z21" s="20"/>
      <c r="AA21" s="22"/>
      <c r="AB21" s="22"/>
      <c r="AC21" s="22"/>
      <c r="AD21" s="21"/>
      <c r="AE21" s="21"/>
      <c r="AF21" s="21"/>
      <c r="AG21" s="21"/>
      <c r="AH21" s="21"/>
      <c r="AI21" s="21"/>
    </row>
    <row r="22" spans="1:35">
      <c r="B22" s="21"/>
      <c r="C22" s="21"/>
      <c r="D22" s="21"/>
      <c r="E22" s="21"/>
      <c r="F22" s="21"/>
      <c r="G22" s="21"/>
      <c r="H22" s="21"/>
      <c r="I22" s="21"/>
      <c r="J22" s="21"/>
      <c r="K22" s="21"/>
      <c r="L22" s="21"/>
      <c r="M22" s="21"/>
      <c r="N22" s="20"/>
      <c r="O22" s="20"/>
      <c r="P22" s="20"/>
      <c r="Q22" s="20"/>
      <c r="R22" s="20"/>
      <c r="S22" s="20"/>
      <c r="T22" s="20"/>
      <c r="U22" s="20"/>
      <c r="V22" s="20"/>
      <c r="W22" s="20"/>
      <c r="X22" s="20"/>
      <c r="Y22" s="20"/>
      <c r="Z22" s="20"/>
      <c r="AA22" s="22"/>
      <c r="AB22" s="22"/>
      <c r="AC22" s="22"/>
      <c r="AD22" s="21"/>
      <c r="AE22" s="21"/>
      <c r="AF22" s="21"/>
      <c r="AG22" s="21"/>
      <c r="AH22" s="21"/>
      <c r="AI22" s="21"/>
    </row>
    <row r="23" spans="1:35">
      <c r="B23" s="21"/>
      <c r="C23" s="21"/>
      <c r="D23" s="21"/>
      <c r="E23" s="21"/>
      <c r="F23" s="21"/>
      <c r="G23" s="21"/>
      <c r="H23" s="21"/>
      <c r="I23" s="21"/>
      <c r="J23" s="21"/>
      <c r="K23" s="21"/>
      <c r="L23" s="21"/>
      <c r="M23" s="21"/>
      <c r="N23" s="21"/>
      <c r="O23" s="21"/>
      <c r="P23" s="21"/>
      <c r="Q23" s="21"/>
      <c r="R23" s="21"/>
      <c r="S23" s="21"/>
      <c r="T23" s="21"/>
      <c r="U23" s="21"/>
      <c r="V23" s="21"/>
      <c r="W23" s="21"/>
      <c r="X23" s="22"/>
      <c r="Y23" s="22"/>
      <c r="Z23" s="22"/>
      <c r="AA23" s="22"/>
      <c r="AB23" s="22"/>
      <c r="AC23" s="22"/>
      <c r="AD23" s="21"/>
      <c r="AE23" s="21"/>
      <c r="AF23" s="21"/>
      <c r="AG23" s="21"/>
      <c r="AH23" s="21"/>
      <c r="AI23" s="21"/>
    </row>
    <row r="24" spans="1:35">
      <c r="B24" s="21"/>
      <c r="C24" s="21"/>
      <c r="D24" s="21"/>
      <c r="E24" s="21"/>
      <c r="F24" s="21"/>
      <c r="G24" s="21"/>
      <c r="H24" s="21"/>
      <c r="I24" s="21"/>
      <c r="J24" s="21"/>
      <c r="K24" s="21"/>
      <c r="L24" s="21"/>
      <c r="M24" s="21"/>
      <c r="N24" s="21"/>
      <c r="O24" s="21"/>
      <c r="P24" s="21"/>
      <c r="Q24" s="21"/>
      <c r="R24" s="21"/>
      <c r="S24" s="21"/>
      <c r="T24" s="21"/>
      <c r="U24" s="21"/>
      <c r="V24" s="21"/>
      <c r="W24" s="21"/>
      <c r="X24" s="22"/>
      <c r="Y24" s="22"/>
      <c r="Z24" s="22"/>
      <c r="AA24" s="22"/>
      <c r="AB24" s="22"/>
      <c r="AC24" s="22"/>
      <c r="AD24" s="21"/>
      <c r="AE24" s="21"/>
      <c r="AF24" s="21"/>
      <c r="AG24" s="21"/>
      <c r="AH24" s="21"/>
      <c r="AI24" s="21"/>
    </row>
    <row r="25" spans="1:35">
      <c r="A25" s="14" t="s">
        <v>15</v>
      </c>
      <c r="B25" s="22">
        <f t="shared" ref="B25:W25" si="0">SUM(B8:B20)</f>
        <v>4320</v>
      </c>
      <c r="C25" s="22">
        <f t="shared" si="0"/>
        <v>4384</v>
      </c>
      <c r="D25" s="22">
        <f t="shared" si="0"/>
        <v>4443</v>
      </c>
      <c r="E25" s="22">
        <f t="shared" si="0"/>
        <v>4518</v>
      </c>
      <c r="F25" s="22">
        <f t="shared" si="0"/>
        <v>4589</v>
      </c>
      <c r="G25" s="22">
        <f t="shared" si="0"/>
        <v>4659</v>
      </c>
      <c r="H25" s="22">
        <f t="shared" si="0"/>
        <v>4727</v>
      </c>
      <c r="I25" s="22">
        <f t="shared" si="0"/>
        <v>4817</v>
      </c>
      <c r="J25" s="22">
        <f t="shared" si="0"/>
        <v>4940</v>
      </c>
      <c r="K25" s="22">
        <f t="shared" si="0"/>
        <v>4857</v>
      </c>
      <c r="L25" s="22">
        <f t="shared" si="0"/>
        <v>4907</v>
      </c>
      <c r="M25" s="22">
        <f t="shared" si="0"/>
        <v>4569.7208886999997</v>
      </c>
      <c r="N25" s="22">
        <f t="shared" si="0"/>
        <v>4110.7262851893001</v>
      </c>
      <c r="O25" s="22">
        <f t="shared" si="0"/>
        <v>4123.5183280092997</v>
      </c>
      <c r="P25" s="22">
        <f t="shared" si="0"/>
        <v>4069.9395333490002</v>
      </c>
      <c r="Q25" s="22">
        <f t="shared" si="0"/>
        <v>4365.0070039012999</v>
      </c>
      <c r="R25" s="22">
        <f t="shared" si="0"/>
        <v>4236.3924100486993</v>
      </c>
      <c r="S25" s="22">
        <f t="shared" si="0"/>
        <v>4452.9814467975002</v>
      </c>
      <c r="T25" s="22">
        <f t="shared" si="0"/>
        <v>4318.3301937227998</v>
      </c>
      <c r="U25" s="22">
        <f t="shared" si="0"/>
        <v>4111.5362919966001</v>
      </c>
      <c r="V25" s="22">
        <f t="shared" si="0"/>
        <v>4195.6724009706004</v>
      </c>
      <c r="W25" s="22">
        <f t="shared" si="0"/>
        <v>4241.2416264561998</v>
      </c>
      <c r="X25" s="22">
        <f t="shared" ref="X25:AC25" si="1">SUM(X8:X20)</f>
        <v>4253.6627360647999</v>
      </c>
      <c r="Y25" s="22">
        <f t="shared" si="1"/>
        <v>4212.9348161797998</v>
      </c>
      <c r="Z25" s="22">
        <f t="shared" si="1"/>
        <v>4111.9813481563006</v>
      </c>
      <c r="AA25" s="22">
        <f t="shared" si="1"/>
        <v>4239.8887132846003</v>
      </c>
      <c r="AB25" s="22">
        <f t="shared" si="1"/>
        <v>4257.6654536946999</v>
      </c>
      <c r="AC25" s="22">
        <f t="shared" si="1"/>
        <v>4251.3788616941001</v>
      </c>
      <c r="AD25" s="22">
        <f t="shared" ref="AD25:AG25" si="2">SUM(AD8:AD20)</f>
        <v>4694.3010616396996</v>
      </c>
      <c r="AE25" s="22">
        <f t="shared" si="2"/>
        <v>4786.5688300429001</v>
      </c>
      <c r="AF25" s="22">
        <f t="shared" si="2"/>
        <v>4884.5205310567999</v>
      </c>
      <c r="AG25" s="22">
        <f t="shared" si="2"/>
        <v>4678.6618762621001</v>
      </c>
      <c r="AH25" s="22">
        <f t="shared" ref="AH25:AI25" si="3">SUM(AH8:AH20)</f>
        <v>4681.6627290777005</v>
      </c>
      <c r="AI25" s="22">
        <f t="shared" si="3"/>
        <v>4677.7524453513006</v>
      </c>
    </row>
    <row r="26" spans="1:35">
      <c r="A26" s="14" t="str">
        <f>[1]NH3!A26</f>
        <v>Miscellaneous</v>
      </c>
      <c r="B26" s="22">
        <f>[1]NH3!B26</f>
        <v>3757</v>
      </c>
      <c r="C26" s="22">
        <f>[1]NH3!C26</f>
        <v>3799</v>
      </c>
      <c r="D26" s="22">
        <f>[1]NH3!D26</f>
        <v>3841</v>
      </c>
      <c r="E26" s="22">
        <f>[1]NH3!E26</f>
        <v>3897</v>
      </c>
      <c r="F26" s="22">
        <f>[1]NH3!F26</f>
        <v>3953</v>
      </c>
      <c r="G26" s="22">
        <f>[1]NH3!G26</f>
        <v>4009</v>
      </c>
      <c r="H26" s="22">
        <f>[1]NH3!H26</f>
        <v>4138</v>
      </c>
      <c r="I26" s="22">
        <f>[1]NH3!I26</f>
        <v>4195</v>
      </c>
      <c r="J26" s="22">
        <f>[1]NH3!J26</f>
        <v>4318</v>
      </c>
      <c r="K26" s="22">
        <f>[1]NH3!K26</f>
        <v>4366</v>
      </c>
      <c r="L26" s="22">
        <f>[1]NH3!L26</f>
        <v>4403</v>
      </c>
      <c r="M26" s="25">
        <f>(L26+N26)/2</f>
        <v>4179.2164697500002</v>
      </c>
      <c r="N26" s="22">
        <f>[1]NH3!N26</f>
        <v>3955.4329395</v>
      </c>
      <c r="O26" s="22">
        <f>[1]NH3!O26</f>
        <v>4036.8826914000001</v>
      </c>
      <c r="P26" s="22">
        <f>[1]NH3!P26</f>
        <v>3951.7139097999998</v>
      </c>
      <c r="Q26" s="22">
        <f>[1]NH3!Q26</f>
        <v>4266.4095942000004</v>
      </c>
      <c r="R26" s="22">
        <f>[1]NH3!R26</f>
        <v>4158.5218155000002</v>
      </c>
      <c r="S26" s="22">
        <f>[1]NH3!S26</f>
        <v>4419.3366538</v>
      </c>
      <c r="T26" s="22">
        <f>[1]NH3!T26</f>
        <v>4238.6857035000003</v>
      </c>
      <c r="U26" s="22">
        <f>[1]NH3!U26</f>
        <v>4011.3732795000001</v>
      </c>
      <c r="V26" s="22">
        <f>[1]NH3!V26</f>
        <v>4105.2719340000003</v>
      </c>
      <c r="W26" s="22">
        <f>[1]NH3!W26</f>
        <v>4225.1811761999998</v>
      </c>
      <c r="X26" s="22">
        <f>[1]NH3!X26</f>
        <v>4222.3720079000004</v>
      </c>
      <c r="Y26" s="22">
        <f>[1]NH3!Y26</f>
        <v>4114.0939645999997</v>
      </c>
      <c r="Z26" s="22">
        <f>[1]NH3!Z26</f>
        <v>4022.2457043999998</v>
      </c>
      <c r="AA26" s="22">
        <f>[1]NH3!AA26</f>
        <v>4236.6717314999996</v>
      </c>
      <c r="AB26" s="22">
        <f>[1]NH3!AB26</f>
        <v>4322.8626604999999</v>
      </c>
      <c r="AC26" s="22">
        <f>[1]NH3!AC26</f>
        <v>4461.584108</v>
      </c>
      <c r="AD26" s="22">
        <f>[1]NH3!AD26</f>
        <v>4942.6567445000001</v>
      </c>
      <c r="AE26" s="22">
        <f>[1]NH3!AE26</f>
        <v>4857.2859313999998</v>
      </c>
      <c r="AF26" s="22">
        <f>[1]NH3!AF26</f>
        <v>5130.1936413000003</v>
      </c>
      <c r="AG26" s="22">
        <f>[1]NH3!AG26</f>
        <v>4692.1279328000001</v>
      </c>
      <c r="AH26" s="22">
        <f>[1]NH3!AH26</f>
        <v>4587.5649943999997</v>
      </c>
      <c r="AI26" s="22">
        <f>[1]NH3!AI26</f>
        <v>4587.5649943999997</v>
      </c>
    </row>
    <row r="27" spans="1:35">
      <c r="A27" s="14" t="str">
        <f>[1]NH3!A27</f>
        <v>Total without miscellaneous</v>
      </c>
      <c r="B27" s="22">
        <f>[1]NH3!B27</f>
        <v>563</v>
      </c>
      <c r="C27" s="22">
        <f>[1]NH3!C27</f>
        <v>585</v>
      </c>
      <c r="D27" s="22">
        <f>[1]NH3!D27</f>
        <v>602</v>
      </c>
      <c r="E27" s="22">
        <f>[1]NH3!E27</f>
        <v>621</v>
      </c>
      <c r="F27" s="22">
        <f>[1]NH3!F27</f>
        <v>636</v>
      </c>
      <c r="G27" s="22">
        <f>[1]NH3!G27</f>
        <v>650</v>
      </c>
      <c r="H27" s="22">
        <f>[1]NH3!H27</f>
        <v>589</v>
      </c>
      <c r="I27" s="22">
        <f>[1]NH3!I27</f>
        <v>622</v>
      </c>
      <c r="J27" s="22">
        <f>[1]NH3!J27</f>
        <v>622</v>
      </c>
      <c r="K27" s="22">
        <f>[1]NH3!K27</f>
        <v>491</v>
      </c>
      <c r="L27" s="22">
        <f>[1]NH3!L27</f>
        <v>504</v>
      </c>
      <c r="M27" s="22">
        <f>[1]NH3!M27</f>
        <v>512</v>
      </c>
      <c r="N27" s="13">
        <f>[1]NH3!N27</f>
        <v>398.28450778930028</v>
      </c>
      <c r="O27" s="13">
        <f>[1]NH3!O27</f>
        <v>396.41320790929967</v>
      </c>
      <c r="P27" s="13">
        <f>[1]NH3!P27</f>
        <v>388.64822634899974</v>
      </c>
      <c r="Q27" s="13">
        <f>[1]NH3!Q27</f>
        <v>386.05653320130023</v>
      </c>
      <c r="R27" s="13">
        <f>[1]NH3!R27</f>
        <v>363.56396524869979</v>
      </c>
      <c r="S27" s="13">
        <f>[1]NH3!S27</f>
        <v>365.78863599750002</v>
      </c>
      <c r="T27" s="13">
        <f>[1]NH3!T27</f>
        <v>358.8761992228001</v>
      </c>
      <c r="U27" s="13">
        <f>[1]NH3!U27</f>
        <v>357.00989079659985</v>
      </c>
      <c r="V27" s="13">
        <f>[1]NH3!V27</f>
        <v>333.72403227060022</v>
      </c>
      <c r="W27" s="13">
        <f>[1]NH3!W27</f>
        <v>331.0150835561999</v>
      </c>
      <c r="X27" s="13">
        <f>[1]NH3!X27</f>
        <v>323.72019766480025</v>
      </c>
      <c r="Y27" s="13">
        <f>[1]NH3!Y27</f>
        <v>333.69858417979958</v>
      </c>
      <c r="Z27" s="13">
        <f>[1]NH3!Z27</f>
        <v>313.4429757562998</v>
      </c>
      <c r="AA27" s="13">
        <f>[1]NH3!AA27</f>
        <v>308.97535108460033</v>
      </c>
      <c r="AB27" s="13">
        <f>[1]NH3!AB27</f>
        <v>282.17659899469982</v>
      </c>
      <c r="AC27" s="13">
        <f>[1]NH3!AC27</f>
        <v>277.86953729410016</v>
      </c>
      <c r="AD27" s="13">
        <f>[1]NH3!AD27</f>
        <v>275.57169943969984</v>
      </c>
      <c r="AE27" s="13">
        <f>[1]NH3!AE27</f>
        <v>285.0427779429001</v>
      </c>
      <c r="AF27" s="13">
        <f>[1]NH3!AF27</f>
        <v>355.17142285679984</v>
      </c>
      <c r="AG27" s="13">
        <f>[1]NH3!AG27</f>
        <v>449.78517936210028</v>
      </c>
      <c r="AH27" s="13">
        <f>[1]NH3!AH27</f>
        <v>452.78571917770023</v>
      </c>
      <c r="AI27" s="13">
        <f>[1]NH3!AI27</f>
        <v>448.87543545130029</v>
      </c>
    </row>
    <row r="28" spans="1:35">
      <c r="A28" s="14" t="s">
        <v>16</v>
      </c>
      <c r="B28" s="22"/>
      <c r="C28" s="22"/>
      <c r="D28" s="22"/>
      <c r="E28" s="22"/>
      <c r="F28" s="22"/>
      <c r="G28" s="22"/>
      <c r="H28" s="22"/>
      <c r="I28" s="22"/>
      <c r="J28" s="22"/>
      <c r="K28" s="22"/>
      <c r="L28" s="22"/>
      <c r="M28" s="22"/>
      <c r="N28" s="13">
        <f>[1]NH3!N28</f>
        <v>103.23331334</v>
      </c>
      <c r="O28" s="13">
        <f>[1]NH3!O28</f>
        <v>159.87893707999999</v>
      </c>
      <c r="P28" s="13">
        <f>[1]NH3!P28</f>
        <v>80.830919308000006</v>
      </c>
      <c r="Q28" s="13">
        <f>[1]NH3!Q28</f>
        <v>82.823114846999999</v>
      </c>
      <c r="R28" s="13">
        <f>[1]NH3!R28</f>
        <v>92.579595717000004</v>
      </c>
      <c r="S28" s="13">
        <f>[1]NH3!S28</f>
        <v>124.68061912</v>
      </c>
      <c r="T28" s="13">
        <f>[1]NH3!T28</f>
        <v>70.202903246999995</v>
      </c>
      <c r="U28" s="13">
        <f>[1]NH3!U28</f>
        <v>60.794951740999998</v>
      </c>
      <c r="V28" s="13">
        <f>[1]NH3!V28</f>
        <v>28.138848470999999</v>
      </c>
      <c r="W28" s="13">
        <f>[1]NH3!W28</f>
        <v>86.219900281999998</v>
      </c>
      <c r="X28" s="13">
        <f>[1]NH3!X28</f>
        <v>95.247299366999997</v>
      </c>
      <c r="Y28" s="13">
        <f>[1]NH3!Y28</f>
        <v>44.457513405</v>
      </c>
      <c r="Z28" s="13">
        <f>[1]NH3!Z28</f>
        <v>50.748825736000001</v>
      </c>
      <c r="AA28" s="13">
        <f>[1]NH3!AA28</f>
        <v>145.44043095999999</v>
      </c>
      <c r="AB28" s="13">
        <f>[1]NH3!AB28</f>
        <v>160.28218605000001</v>
      </c>
      <c r="AC28" s="13">
        <f>[1]NH3!AC28</f>
        <v>225.73320315000001</v>
      </c>
      <c r="AD28" s="13">
        <f>[1]NH3!AD28</f>
        <v>243.40138936</v>
      </c>
      <c r="AE28" s="13">
        <f>[1]NH3!AE28</f>
        <v>53.940727082000002</v>
      </c>
      <c r="AF28" s="13">
        <f>[1]NH3!AF28</f>
        <v>321.56159178000001</v>
      </c>
      <c r="AG28" s="13">
        <f>[1]NH3!AG28</f>
        <v>181.97531577999999</v>
      </c>
      <c r="AH28" s="13">
        <f>[1]NH3!AH28</f>
        <v>76.901876147999999</v>
      </c>
      <c r="AI28" s="13">
        <f>[1]NH3!AI28</f>
        <v>76.901876147999999</v>
      </c>
    </row>
    <row r="29" spans="1:35">
      <c r="A29" s="14" t="s">
        <v>17</v>
      </c>
      <c r="B29" s="22"/>
      <c r="C29" s="22"/>
      <c r="D29" s="22"/>
      <c r="E29" s="22"/>
      <c r="F29" s="22"/>
      <c r="G29" s="22"/>
      <c r="H29" s="22"/>
      <c r="I29" s="22"/>
      <c r="J29" s="22"/>
      <c r="K29" s="22"/>
      <c r="L29" s="22"/>
      <c r="M29" s="22"/>
      <c r="N29" s="13">
        <f>[1]NH3!N29</f>
        <v>4250.4841339493005</v>
      </c>
      <c r="O29" s="13">
        <f>[1]NH3!O29</f>
        <v>4273.4169622293002</v>
      </c>
      <c r="P29" s="13">
        <f>[1]NH3!P29</f>
        <v>4259.5312168409992</v>
      </c>
      <c r="Q29" s="13">
        <f>[1]NH3!Q29</f>
        <v>4569.6430125543002</v>
      </c>
      <c r="R29" s="13">
        <f>[1]NH3!R29</f>
        <v>4429.5061850316997</v>
      </c>
      <c r="S29" s="13">
        <f>[1]NH3!S29</f>
        <v>4660.4446706774997</v>
      </c>
      <c r="T29" s="13">
        <f>[1]NH3!T29</f>
        <v>4527.3589994758004</v>
      </c>
      <c r="U29" s="13">
        <f>[1]NH3!U29</f>
        <v>4307.5882185556002</v>
      </c>
      <c r="V29" s="13">
        <f>[1]NH3!V29</f>
        <v>4410.8571177996009</v>
      </c>
      <c r="W29" s="13">
        <f>[1]NH3!W29</f>
        <v>4469.9763594741999</v>
      </c>
      <c r="X29" s="13">
        <f>[1]NH3!X29</f>
        <v>4450.8449061978008</v>
      </c>
      <c r="Y29" s="13">
        <f>[1]NH3!Y29</f>
        <v>4403.3350353747992</v>
      </c>
      <c r="Z29" s="13">
        <f>[1]NH3!Z29</f>
        <v>4284.9398544202995</v>
      </c>
      <c r="AA29" s="13">
        <f>[1]NH3!AA29</f>
        <v>4400.2066516245995</v>
      </c>
      <c r="AB29" s="13">
        <f>[1]NH3!AB29</f>
        <v>4444.7570734446999</v>
      </c>
      <c r="AC29" s="13">
        <f>[1]NH3!AC29</f>
        <v>4513.7204421441002</v>
      </c>
      <c r="AD29" s="13">
        <f>[1]NH3!AD29</f>
        <v>4974.8270545796995</v>
      </c>
      <c r="AE29" s="13">
        <f>[1]NH3!AE29</f>
        <v>5088.3879822608997</v>
      </c>
      <c r="AF29" s="13">
        <f>[1]NH3!AF29</f>
        <v>5163.8034723768005</v>
      </c>
      <c r="AG29" s="13">
        <f>[1]NH3!AG29</f>
        <v>4959.9377963821007</v>
      </c>
      <c r="AH29" s="13">
        <f>[1]NH3!AH29</f>
        <v>4963.4488374296998</v>
      </c>
      <c r="AI29" s="13">
        <f>[1]NH3!AI29</f>
        <v>4959.5385537032998</v>
      </c>
    </row>
    <row r="30" spans="1:35">
      <c r="A30" s="14" t="s">
        <v>18</v>
      </c>
      <c r="B30" s="22"/>
      <c r="C30" s="22"/>
      <c r="D30" s="22"/>
      <c r="E30" s="22"/>
      <c r="F30" s="22"/>
      <c r="G30" s="22"/>
      <c r="H30" s="22"/>
      <c r="I30" s="22"/>
      <c r="J30" s="22"/>
      <c r="K30" s="22"/>
      <c r="L30" s="22"/>
      <c r="M30" s="22"/>
      <c r="N30" s="13">
        <f>[1]NH3!N30</f>
        <v>3852.1996261599998</v>
      </c>
      <c r="O30" s="13">
        <f>[1]NH3!O30</f>
        <v>3877.0037543200001</v>
      </c>
      <c r="P30" s="13">
        <f>[1]NH3!P30</f>
        <v>3870.8829904919999</v>
      </c>
      <c r="Q30" s="13">
        <f>[1]NH3!Q30</f>
        <v>4183.586479353</v>
      </c>
      <c r="R30" s="13">
        <f>[1]NH3!R30</f>
        <v>4065.9422197830004</v>
      </c>
      <c r="S30" s="13">
        <f>[1]NH3!S30</f>
        <v>4294.6560346799997</v>
      </c>
      <c r="T30" s="13">
        <f>[1]NH3!T30</f>
        <v>4168.4828002530003</v>
      </c>
      <c r="U30" s="13">
        <f>[1]NH3!U30</f>
        <v>3950.5783277589999</v>
      </c>
      <c r="V30" s="13">
        <f>[1]NH3!V30</f>
        <v>4077.1330855290003</v>
      </c>
      <c r="W30" s="13">
        <f>[1]NH3!W30</f>
        <v>4138.961275918</v>
      </c>
      <c r="X30" s="13">
        <f>[1]NH3!X30</f>
        <v>4127.1247085330006</v>
      </c>
      <c r="Y30" s="13">
        <f>[1]NH3!Y30</f>
        <v>4069.6364511949996</v>
      </c>
      <c r="Z30" s="13">
        <f>[1]NH3!Z30</f>
        <v>3971.4968786639997</v>
      </c>
      <c r="AA30" s="13">
        <f>[1]NH3!AA30</f>
        <v>4091.2313005399997</v>
      </c>
      <c r="AB30" s="13">
        <f>[1]NH3!AB30</f>
        <v>4162.5804744500001</v>
      </c>
      <c r="AC30" s="13">
        <f>[1]NH3!AC30</f>
        <v>4235.85090485</v>
      </c>
      <c r="AD30" s="13">
        <f>[1]NH3!AD30</f>
        <v>4699.2553551399997</v>
      </c>
      <c r="AE30" s="13">
        <f>[1]NH3!AE30</f>
        <v>4803.3452043179996</v>
      </c>
      <c r="AF30" s="13">
        <f>[1]NH3!AF30</f>
        <v>4808.6320495200007</v>
      </c>
      <c r="AG30" s="13">
        <f>[1]NH3!AG30</f>
        <v>4510.1526170200004</v>
      </c>
      <c r="AH30" s="13">
        <f>[1]NH3!AH30</f>
        <v>4510.6631182519995</v>
      </c>
      <c r="AI30" s="13">
        <f>[1]NH3!AI30</f>
        <v>4510.6631182519995</v>
      </c>
    </row>
    <row r="31" spans="1:35">
      <c r="B31" s="21"/>
      <c r="C31" s="21"/>
      <c r="D31" s="21"/>
      <c r="E31" s="21"/>
      <c r="F31" s="21"/>
      <c r="G31" s="21"/>
      <c r="H31" s="21"/>
      <c r="I31" s="21"/>
      <c r="J31" s="21"/>
      <c r="K31" s="21"/>
      <c r="L31" s="21"/>
      <c r="M31" s="21"/>
      <c r="N31" s="21"/>
      <c r="O31" s="21"/>
      <c r="P31" s="21"/>
      <c r="Q31" s="21"/>
      <c r="R31" s="21"/>
      <c r="S31" s="21"/>
      <c r="T31" s="21"/>
      <c r="U31" s="21"/>
      <c r="V31" s="21"/>
      <c r="W31" s="21"/>
      <c r="X31" s="22"/>
      <c r="Y31" s="22"/>
      <c r="Z31" s="22"/>
      <c r="AA31" s="22"/>
      <c r="AB31" s="22"/>
      <c r="AC31" s="22"/>
      <c r="AD31" s="19"/>
      <c r="AE31" s="19"/>
      <c r="AF31" s="19"/>
      <c r="AG31" s="19"/>
      <c r="AH31" s="19"/>
      <c r="AI31" s="19"/>
    </row>
    <row r="32" spans="1:35">
      <c r="B32" s="21"/>
      <c r="C32" s="21"/>
      <c r="D32" s="21"/>
      <c r="E32" s="21"/>
      <c r="F32" s="21"/>
      <c r="G32" s="21"/>
      <c r="H32" s="21"/>
      <c r="I32" s="21"/>
      <c r="J32" s="21"/>
      <c r="K32" s="21"/>
      <c r="L32" s="21"/>
      <c r="M32" s="21"/>
      <c r="N32" s="21"/>
      <c r="O32" s="21"/>
      <c r="P32" s="21"/>
      <c r="Q32" s="21"/>
      <c r="R32" s="21"/>
      <c r="S32" s="21"/>
      <c r="T32" s="21"/>
      <c r="U32" s="21"/>
      <c r="V32" s="21"/>
      <c r="W32" s="21"/>
      <c r="X32" s="22"/>
      <c r="Y32" s="22"/>
      <c r="Z32" s="22"/>
      <c r="AA32" s="22"/>
      <c r="AB32" s="22"/>
      <c r="AC32" s="22"/>
      <c r="AD32" s="19"/>
      <c r="AE32" s="19"/>
      <c r="AF32" s="19"/>
      <c r="AG32" s="19"/>
      <c r="AH32" s="19"/>
      <c r="AI32" s="19"/>
    </row>
    <row r="33" spans="1:35">
      <c r="A33" s="14" t="s">
        <v>19</v>
      </c>
      <c r="B33" s="13">
        <f>[1]NH3!B33</f>
        <v>25</v>
      </c>
      <c r="C33" s="13">
        <f>[1]NH3!C33</f>
        <v>25</v>
      </c>
      <c r="D33" s="13">
        <f>[1]NH3!D33</f>
        <v>25</v>
      </c>
      <c r="E33" s="13">
        <f>[1]NH3!E33</f>
        <v>26</v>
      </c>
      <c r="F33" s="13">
        <f>[1]NH3!F33</f>
        <v>26</v>
      </c>
      <c r="G33" s="13">
        <f>[1]NH3!G33</f>
        <v>26</v>
      </c>
      <c r="H33" s="13">
        <f>[1]NH3!H33</f>
        <v>47</v>
      </c>
      <c r="I33" s="13">
        <f>[1]NH3!I33</f>
        <v>46</v>
      </c>
      <c r="J33" s="13">
        <f>[1]NH3!J33</f>
        <v>47</v>
      </c>
      <c r="K33" s="13">
        <f>[1]NH3!K33</f>
        <v>50</v>
      </c>
      <c r="L33" s="13">
        <f>[1]NH3!L33</f>
        <v>50</v>
      </c>
      <c r="M33" s="13">
        <f>[1]NH3!M33</f>
        <v>50</v>
      </c>
      <c r="N33" s="13">
        <f>[1]NH3!N33</f>
        <v>71.733972876999999</v>
      </c>
      <c r="O33" s="13">
        <f>[1]NH3!O33</f>
        <v>72.594660782000005</v>
      </c>
      <c r="P33" s="13">
        <f>[1]NH3!P33</f>
        <v>72.702274289999991</v>
      </c>
      <c r="Q33" s="13">
        <f>[1]NH3!Q33</f>
        <v>73.470302387999993</v>
      </c>
      <c r="R33" s="13">
        <f>[1]NH3!R33</f>
        <v>94.845097661000011</v>
      </c>
      <c r="S33" s="13">
        <f>[1]NH3!S33</f>
        <v>101.207874175</v>
      </c>
      <c r="T33" s="13">
        <f>[1]NH3!T33</f>
        <v>103.10140500599999</v>
      </c>
      <c r="U33" s="13">
        <f>[1]NH3!U33</f>
        <v>105.218695729</v>
      </c>
      <c r="V33" s="13">
        <f>[1]NH3!V33</f>
        <v>104.72186829399999</v>
      </c>
      <c r="W33" s="13">
        <f>[1]NH3!W33</f>
        <v>104.648446691</v>
      </c>
      <c r="X33" s="13">
        <f>[1]NH3!X33</f>
        <v>103.41920908</v>
      </c>
      <c r="Y33" s="13">
        <f>[1]NH3!Y33</f>
        <v>114.381910288</v>
      </c>
      <c r="Z33" s="13">
        <f>[1]NH3!Z33</f>
        <v>115.06753244400001</v>
      </c>
      <c r="AA33" s="13">
        <f>[1]NH3!AA33</f>
        <v>115.75396277199999</v>
      </c>
      <c r="AB33" s="13">
        <f>[1]NH3!AB33</f>
        <v>91.262241477999993</v>
      </c>
      <c r="AC33" s="13">
        <f>[1]NH3!AC33</f>
        <v>89.478517803999992</v>
      </c>
      <c r="AD33" s="13">
        <f>[1]NH3!AD33</f>
        <v>92.085358275000004</v>
      </c>
      <c r="AE33" s="13">
        <f>[1]NH3!AE33</f>
        <v>91.869594355999993</v>
      </c>
      <c r="AF33" s="13">
        <f>[1]NH3!AF33</f>
        <v>106.489805828</v>
      </c>
      <c r="AG33" s="13">
        <f>[1]NH3!AG33</f>
        <v>106.42583341400001</v>
      </c>
      <c r="AH33" s="13">
        <f>[1]NH3!AH33</f>
        <v>102.814267552</v>
      </c>
      <c r="AI33" s="13">
        <f>[1]NH3!AI33</f>
        <v>102.814267552</v>
      </c>
    </row>
    <row r="34" spans="1:35">
      <c r="A34" s="14" t="s">
        <v>20</v>
      </c>
      <c r="B34" s="13">
        <f>[1]NH3!B34</f>
        <v>352</v>
      </c>
      <c r="C34" s="13">
        <f>[1]NH3!C34</f>
        <v>356</v>
      </c>
      <c r="D34" s="13">
        <f>[1]NH3!D34</f>
        <v>360</v>
      </c>
      <c r="E34" s="13">
        <f>[1]NH3!E34</f>
        <v>364</v>
      </c>
      <c r="F34" s="13">
        <f>[1]NH3!F34</f>
        <v>365</v>
      </c>
      <c r="G34" s="13">
        <f>[1]NH3!G34</f>
        <v>365</v>
      </c>
      <c r="H34" s="13">
        <f>[1]NH3!H34</f>
        <v>272</v>
      </c>
      <c r="I34" s="13">
        <f>[1]NH3!I34</f>
        <v>277</v>
      </c>
      <c r="J34" s="13">
        <f>[1]NH3!J34</f>
        <v>284</v>
      </c>
      <c r="K34" s="13">
        <f>[1]NH3!K34</f>
        <v>171</v>
      </c>
      <c r="L34" s="13">
        <f>[1]NH3!L34</f>
        <v>176</v>
      </c>
      <c r="M34" s="13">
        <f>[1]NH3!M34</f>
        <v>181</v>
      </c>
      <c r="N34" s="13">
        <f>[1]NH3!N34</f>
        <v>148.33120135859997</v>
      </c>
      <c r="O34" s="13">
        <f>[1]NH3!O34</f>
        <v>148.85431400580001</v>
      </c>
      <c r="P34" s="13">
        <f>[1]NH3!P34</f>
        <v>143.85253601829999</v>
      </c>
      <c r="Q34" s="13">
        <f>[1]NH3!Q34</f>
        <v>144.37488745959999</v>
      </c>
      <c r="R34" s="13">
        <f>[1]NH3!R34</f>
        <v>103.67743612660001</v>
      </c>
      <c r="S34" s="13">
        <f>[1]NH3!S34</f>
        <v>103.60432512770001</v>
      </c>
      <c r="T34" s="13">
        <f>[1]NH3!T34</f>
        <v>103.57230401190002</v>
      </c>
      <c r="U34" s="13">
        <f>[1]NH3!U34</f>
        <v>103.78365060759999</v>
      </c>
      <c r="V34" s="13">
        <f>[1]NH3!V34</f>
        <v>86.469524422100008</v>
      </c>
      <c r="W34" s="13">
        <f>[1]NH3!W34</f>
        <v>86.997648338400012</v>
      </c>
      <c r="X34" s="13">
        <f>[1]NH3!X34</f>
        <v>87.3671308869</v>
      </c>
      <c r="Y34" s="13">
        <f>[1]NH3!Y34</f>
        <v>89.936114666799995</v>
      </c>
      <c r="Z34" s="13">
        <f>[1]NH3!Z34</f>
        <v>74.371416299599986</v>
      </c>
      <c r="AA34" s="13">
        <f>[1]NH3!AA34</f>
        <v>73.758237602299999</v>
      </c>
      <c r="AB34" s="13">
        <f>[1]NH3!AB34</f>
        <v>79.886438446</v>
      </c>
      <c r="AC34" s="13">
        <f>[1]NH3!AC34</f>
        <v>78.004538602199986</v>
      </c>
      <c r="AD34" s="13">
        <f>[1]NH3!AD34</f>
        <v>76.876712121699995</v>
      </c>
      <c r="AE34" s="13">
        <f>[1]NH3!AE34</f>
        <v>87.390762196500006</v>
      </c>
      <c r="AF34" s="13">
        <f>[1]NH3!AF34</f>
        <v>156.0674001141</v>
      </c>
      <c r="AG34" s="13">
        <f>[1]NH3!AG34</f>
        <v>155.28156749499999</v>
      </c>
      <c r="AH34" s="13">
        <f>[1]NH3!AH34</f>
        <v>155.00827251430002</v>
      </c>
      <c r="AI34" s="13">
        <f>[1]NH3!AI34</f>
        <v>155.00827251430002</v>
      </c>
    </row>
    <row r="35" spans="1:35">
      <c r="A35" s="14" t="s">
        <v>21</v>
      </c>
      <c r="B35" s="13">
        <f>[1]NH3!B35</f>
        <v>186</v>
      </c>
      <c r="C35" s="13">
        <f>[1]NH3!C35</f>
        <v>204</v>
      </c>
      <c r="D35" s="13">
        <f>[1]NH3!D35</f>
        <v>217</v>
      </c>
      <c r="E35" s="13">
        <f>[1]NH3!E35</f>
        <v>231</v>
      </c>
      <c r="F35" s="13">
        <f>[1]NH3!F35</f>
        <v>245</v>
      </c>
      <c r="G35" s="13">
        <f>[1]NH3!G35</f>
        <v>259</v>
      </c>
      <c r="H35" s="13">
        <f>[1]NH3!H35</f>
        <v>270</v>
      </c>
      <c r="I35" s="13">
        <f>[1]NH3!I35</f>
        <v>299</v>
      </c>
      <c r="J35" s="13">
        <f>[1]NH3!J35</f>
        <v>291</v>
      </c>
      <c r="K35" s="13">
        <f>[1]NH3!K35</f>
        <v>270</v>
      </c>
      <c r="L35" s="13">
        <f>[1]NH3!L35</f>
        <v>278</v>
      </c>
      <c r="M35" s="13">
        <f>[1]NH3!M35</f>
        <v>281</v>
      </c>
      <c r="N35" s="13">
        <f>[1]NH3!N35</f>
        <v>178.21933355370001</v>
      </c>
      <c r="O35" s="13">
        <f>[1]NH3!O35</f>
        <v>174.9642331215</v>
      </c>
      <c r="P35" s="13">
        <f>[1]NH3!P35</f>
        <v>172.09341604069999</v>
      </c>
      <c r="Q35" s="13">
        <f>[1]NH3!Q35</f>
        <v>168.21134335370002</v>
      </c>
      <c r="R35" s="13">
        <f>[1]NH3!R35</f>
        <v>165.04143146109999</v>
      </c>
      <c r="S35" s="13">
        <f>[1]NH3!S35</f>
        <v>160.97643669480001</v>
      </c>
      <c r="T35" s="13">
        <f>[1]NH3!T35</f>
        <v>152.20249020489999</v>
      </c>
      <c r="U35" s="13">
        <f>[1]NH3!U35</f>
        <v>148.00754445999999</v>
      </c>
      <c r="V35" s="13">
        <f>[1]NH3!V35</f>
        <v>142.53263955449998</v>
      </c>
      <c r="W35" s="13">
        <f>[1]NH3!W35</f>
        <v>139.3689885268</v>
      </c>
      <c r="X35" s="13">
        <f>[1]NH3!X35</f>
        <v>132.93385769789998</v>
      </c>
      <c r="Y35" s="13">
        <f>[1]NH3!Y35</f>
        <v>129.38055922500001</v>
      </c>
      <c r="Z35" s="13">
        <f>[1]NH3!Z35</f>
        <v>124.00402701269999</v>
      </c>
      <c r="AA35" s="13">
        <f>[1]NH3!AA35</f>
        <v>119.4631507103</v>
      </c>
      <c r="AB35" s="13">
        <f>[1]NH3!AB35</f>
        <v>111.02791907070001</v>
      </c>
      <c r="AC35" s="13">
        <f>[1]NH3!AC35</f>
        <v>110.38648088789999</v>
      </c>
      <c r="AD35" s="13">
        <f>[1]NH3!AD35</f>
        <v>106.609629043</v>
      </c>
      <c r="AE35" s="13">
        <f>[1]NH3!AE35</f>
        <v>105.7824213904</v>
      </c>
      <c r="AF35" s="13">
        <f>[1]NH3!AF35</f>
        <v>92.614216914700009</v>
      </c>
      <c r="AG35" s="13">
        <f>[1]NH3!AG35</f>
        <v>188.0777784531</v>
      </c>
      <c r="AH35" s="13">
        <f>[1]NH3!AH35</f>
        <v>194.9631791114</v>
      </c>
      <c r="AI35" s="13">
        <f>[1]NH3!AI35</f>
        <v>191.052895385</v>
      </c>
    </row>
    <row r="36" spans="1:35">
      <c r="A36" s="14" t="s">
        <v>22</v>
      </c>
      <c r="B36" s="13">
        <f>[1]NH3!B36</f>
        <v>3757</v>
      </c>
      <c r="C36" s="13">
        <f>[1]NH3!C36</f>
        <v>3799</v>
      </c>
      <c r="D36" s="13">
        <f>[1]NH3!D36</f>
        <v>3841</v>
      </c>
      <c r="E36" s="13">
        <f>[1]NH3!E36</f>
        <v>3897</v>
      </c>
      <c r="F36" s="13">
        <f>[1]NH3!F36</f>
        <v>3953</v>
      </c>
      <c r="G36" s="13">
        <f>[1]NH3!G36</f>
        <v>4009</v>
      </c>
      <c r="H36" s="13">
        <f>[1]NH3!H36</f>
        <v>4138</v>
      </c>
      <c r="I36" s="13">
        <f>[1]NH3!I36</f>
        <v>4195</v>
      </c>
      <c r="J36" s="13">
        <f>[1]NH3!J36</f>
        <v>4318</v>
      </c>
      <c r="K36" s="13">
        <f>[1]NH3!K36</f>
        <v>4366</v>
      </c>
      <c r="L36" s="13">
        <f>[1]NH3!L36</f>
        <v>4403</v>
      </c>
      <c r="M36" s="25">
        <f>(L36+N36)/2</f>
        <v>4179.2164697500002</v>
      </c>
      <c r="N36" s="13">
        <f>[1]NH3!N36</f>
        <v>3955.4329395</v>
      </c>
      <c r="O36" s="13">
        <f>[1]NH3!O36</f>
        <v>4036.8826914000001</v>
      </c>
      <c r="P36" s="13">
        <f>[1]NH3!P36</f>
        <v>3951.7139097999998</v>
      </c>
      <c r="Q36" s="13">
        <f>[1]NH3!Q36</f>
        <v>4266.4095942000004</v>
      </c>
      <c r="R36" s="13">
        <f>[1]NH3!R36</f>
        <v>4158.5218155000002</v>
      </c>
      <c r="S36" s="13">
        <f>[1]NH3!S36</f>
        <v>4419.3366538</v>
      </c>
      <c r="T36" s="13">
        <f>[1]NH3!T36</f>
        <v>4238.6857035000003</v>
      </c>
      <c r="U36" s="13">
        <f>[1]NH3!U36</f>
        <v>4011.3732795000001</v>
      </c>
      <c r="V36" s="13">
        <f>[1]NH3!V36</f>
        <v>4105.2719340000003</v>
      </c>
      <c r="W36" s="13">
        <f>[1]NH3!W36</f>
        <v>4225.1811761999998</v>
      </c>
      <c r="X36" s="13">
        <f>[1]NH3!X36</f>
        <v>4222.3720079000004</v>
      </c>
      <c r="Y36" s="13">
        <f>[1]NH3!Y36</f>
        <v>4114.0939645999997</v>
      </c>
      <c r="Z36" s="13">
        <f>[1]NH3!Z36</f>
        <v>4022.2457043999998</v>
      </c>
      <c r="AA36" s="13">
        <f>[1]NH3!AA36</f>
        <v>4236.6717314999996</v>
      </c>
      <c r="AB36" s="13">
        <f>[1]NH3!AB36</f>
        <v>4322.8626604999999</v>
      </c>
      <c r="AC36" s="13">
        <f>[1]NH3!AC36</f>
        <v>4461.584108</v>
      </c>
      <c r="AD36" s="13">
        <f>[1]NH3!AD36</f>
        <v>4942.6567445000001</v>
      </c>
      <c r="AE36" s="13">
        <f>[1]NH3!AE36</f>
        <v>4857.2859313999998</v>
      </c>
      <c r="AF36" s="13">
        <f>[1]NH3!AF36</f>
        <v>5130.1936413000003</v>
      </c>
      <c r="AG36" s="13">
        <f>[1]NH3!AG36</f>
        <v>4692.1279328000001</v>
      </c>
      <c r="AH36" s="13">
        <f>[1]NH3!AH36</f>
        <v>4587.5649943999997</v>
      </c>
      <c r="AI36" s="13">
        <f>[1]NH3!AI36</f>
        <v>4587.5649943999997</v>
      </c>
    </row>
    <row r="37" spans="1:35">
      <c r="A37" s="14" t="s">
        <v>15</v>
      </c>
      <c r="B37" s="13">
        <f>[1]NH3!B37</f>
        <v>4320</v>
      </c>
      <c r="C37" s="13">
        <f>[1]NH3!C37</f>
        <v>4384</v>
      </c>
      <c r="D37" s="13">
        <f>[1]NH3!D37</f>
        <v>4443</v>
      </c>
      <c r="E37" s="13">
        <f>[1]NH3!E37</f>
        <v>4518</v>
      </c>
      <c r="F37" s="13">
        <f>[1]NH3!F37</f>
        <v>4589</v>
      </c>
      <c r="G37" s="13">
        <f>[1]NH3!G37</f>
        <v>4659</v>
      </c>
      <c r="H37" s="13">
        <f>[1]NH3!H37</f>
        <v>4727</v>
      </c>
      <c r="I37" s="13">
        <f>[1]NH3!I37</f>
        <v>4817</v>
      </c>
      <c r="J37" s="13">
        <f>[1]NH3!J37</f>
        <v>4940</v>
      </c>
      <c r="K37" s="13">
        <f>[1]NH3!K37</f>
        <v>4857</v>
      </c>
      <c r="L37" s="13">
        <f>[1]NH3!L37</f>
        <v>4907</v>
      </c>
      <c r="M37" s="13">
        <f>[1]NH3!M37</f>
        <v>3689</v>
      </c>
      <c r="N37" s="13">
        <f>[1]NH3!N37</f>
        <v>4353.7174472893003</v>
      </c>
      <c r="O37" s="13">
        <f>[1]NH3!O37</f>
        <v>4433.2958993092998</v>
      </c>
      <c r="P37" s="13">
        <f>[1]NH3!P37</f>
        <v>4340.3621361489995</v>
      </c>
      <c r="Q37" s="13">
        <f>[1]NH3!Q37</f>
        <v>4652.4661274013006</v>
      </c>
      <c r="R37" s="13">
        <f>[1]NH3!R37</f>
        <v>4522.0857807487</v>
      </c>
      <c r="S37" s="13">
        <f>[1]NH3!S37</f>
        <v>4785.1252897975</v>
      </c>
      <c r="T37" s="13">
        <f>[1]NH3!T37</f>
        <v>4597.5619027228004</v>
      </c>
      <c r="U37" s="13">
        <f>[1]NH3!U37</f>
        <v>4368.3831702965999</v>
      </c>
      <c r="V37" s="13">
        <f>[1]NH3!V37</f>
        <v>4438.9959662706005</v>
      </c>
      <c r="W37" s="13">
        <f>[1]NH3!W37</f>
        <v>4556.1962597561997</v>
      </c>
      <c r="X37" s="13">
        <f>[1]NH3!X37</f>
        <v>4546.0922055648007</v>
      </c>
      <c r="Y37" s="13">
        <f>[1]NH3!Y37</f>
        <v>4447.7925487798002</v>
      </c>
      <c r="Z37" s="13">
        <f>[1]NH3!Z37</f>
        <v>4335.6886801562996</v>
      </c>
      <c r="AA37" s="13">
        <f>[1]NH3!AA37</f>
        <v>4545.6470825846</v>
      </c>
      <c r="AB37" s="13">
        <f>[1]NH3!AB37</f>
        <v>4605.0392594946998</v>
      </c>
      <c r="AC37" s="13">
        <f>[1]NH3!AC37</f>
        <v>4739.4536452941002</v>
      </c>
      <c r="AD37" s="13">
        <f>[1]NH3!AD37</f>
        <v>5218.2284439396999</v>
      </c>
      <c r="AE37" s="13">
        <f>[1]NH3!AE37</f>
        <v>5142.3287093428999</v>
      </c>
      <c r="AF37" s="13">
        <f>[1]NH3!AF37</f>
        <v>5485.3650641568001</v>
      </c>
      <c r="AG37" s="13">
        <f>[1]NH3!AG37</f>
        <v>5141.9131121621003</v>
      </c>
      <c r="AH37" s="13">
        <f>[1]NH3!AH37</f>
        <v>5040.3507135776999</v>
      </c>
      <c r="AI37" s="13">
        <f>[1]NH3!AI37</f>
        <v>5036.4404298513</v>
      </c>
    </row>
  </sheetData>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8139-8672-4E3E-B1C9-624B6994F843}">
  <dimension ref="A1:W31"/>
  <sheetViews>
    <sheetView workbookViewId="0">
      <selection activeCell="A6" sqref="A6:XFD31"/>
    </sheetView>
  </sheetViews>
  <sheetFormatPr baseColWidth="10" defaultColWidth="8.83203125" defaultRowHeight="15"/>
  <cols>
    <col min="1" max="1" width="35.5" bestFit="1" customWidth="1"/>
    <col min="2" max="16" width="9" bestFit="1" customWidth="1"/>
    <col min="17" max="18" width="9.6640625" bestFit="1" customWidth="1"/>
    <col min="19" max="19" width="9" bestFit="1" customWidth="1"/>
    <col min="20" max="23" width="9.6640625" bestFit="1" customWidth="1"/>
  </cols>
  <sheetData>
    <row r="1" spans="1:23" ht="43">
      <c r="A1" s="18" t="s">
        <v>107</v>
      </c>
      <c r="B1" s="17"/>
      <c r="C1" s="17"/>
      <c r="D1" s="17"/>
      <c r="E1" s="17"/>
      <c r="F1" s="17"/>
      <c r="G1" s="17"/>
      <c r="H1" s="17"/>
      <c r="I1" s="17"/>
      <c r="J1" s="17"/>
      <c r="K1" s="17"/>
      <c r="L1" s="17"/>
      <c r="M1" s="17"/>
      <c r="N1" s="17"/>
      <c r="O1" s="17"/>
      <c r="P1" s="17"/>
      <c r="Q1" s="17"/>
      <c r="R1" s="17"/>
      <c r="S1" s="17"/>
      <c r="T1" s="17"/>
      <c r="U1" s="17"/>
      <c r="V1" s="17"/>
    </row>
    <row r="2" spans="1:23" ht="29">
      <c r="A2" s="18" t="s">
        <v>25</v>
      </c>
      <c r="B2" s="17"/>
      <c r="C2" s="17"/>
      <c r="D2" s="17"/>
      <c r="E2" s="17"/>
      <c r="F2" s="17"/>
      <c r="G2" s="17"/>
      <c r="H2" s="17"/>
      <c r="I2" s="17"/>
      <c r="J2" s="17"/>
      <c r="K2" s="17"/>
      <c r="L2" s="17"/>
      <c r="M2" s="17"/>
      <c r="N2" s="17"/>
      <c r="O2" s="17"/>
      <c r="P2" s="17"/>
      <c r="Q2" s="17"/>
      <c r="R2" s="17"/>
      <c r="S2" s="17"/>
      <c r="T2" s="17"/>
      <c r="U2" s="17"/>
      <c r="V2" s="17"/>
    </row>
    <row r="3" spans="1:23">
      <c r="A3" s="18"/>
      <c r="B3" s="17"/>
      <c r="C3" s="17"/>
      <c r="D3" s="17"/>
      <c r="E3" s="17"/>
      <c r="F3" s="17"/>
      <c r="G3" s="17"/>
      <c r="H3" s="17"/>
      <c r="I3" s="17"/>
      <c r="J3" s="17"/>
      <c r="K3" s="17"/>
      <c r="L3" s="17"/>
      <c r="M3" s="17"/>
      <c r="N3" s="17"/>
      <c r="O3" s="17"/>
      <c r="P3" s="17"/>
      <c r="Q3" s="17"/>
      <c r="R3" s="17"/>
      <c r="S3" s="17"/>
      <c r="T3" s="17"/>
      <c r="U3" s="17"/>
      <c r="V3" s="17"/>
    </row>
    <row r="4" spans="1:23">
      <c r="A4" s="18"/>
      <c r="B4" s="17"/>
      <c r="C4" s="17"/>
      <c r="D4" s="17"/>
      <c r="E4" s="17"/>
      <c r="F4" s="17"/>
      <c r="G4" s="17"/>
      <c r="H4" s="17"/>
      <c r="I4" s="17"/>
      <c r="J4" s="17"/>
      <c r="K4" s="17"/>
      <c r="L4" s="17"/>
      <c r="M4" s="17"/>
      <c r="N4" s="17"/>
      <c r="O4" s="17"/>
      <c r="P4" s="17"/>
      <c r="Q4" s="17"/>
      <c r="R4" s="17"/>
      <c r="S4" s="17"/>
      <c r="T4" s="17"/>
      <c r="U4" s="17"/>
      <c r="V4" s="17"/>
    </row>
    <row r="5" spans="1:23">
      <c r="A5" s="17"/>
      <c r="B5" s="17"/>
      <c r="C5" s="17"/>
      <c r="D5" s="17"/>
      <c r="E5" s="17"/>
      <c r="F5" s="17"/>
      <c r="G5" s="17"/>
      <c r="H5" s="17"/>
      <c r="I5" s="17"/>
      <c r="J5" s="17"/>
      <c r="K5" s="17"/>
      <c r="L5" s="17"/>
      <c r="M5" s="17"/>
      <c r="N5" s="17"/>
      <c r="O5" s="17"/>
      <c r="P5" s="17"/>
      <c r="Q5" s="17"/>
      <c r="R5" s="17"/>
      <c r="S5" s="17"/>
      <c r="T5" s="17"/>
      <c r="U5" s="17"/>
      <c r="V5" s="17"/>
    </row>
    <row r="6" spans="1:23">
      <c r="A6" s="3" t="str">
        <f>'[1]Organic Carbon'!A6</f>
        <v>Source Category</v>
      </c>
      <c r="B6" s="4">
        <f>'[1]Organic Carbon'!B6</f>
        <v>2002</v>
      </c>
      <c r="C6" s="4">
        <f>'[1]Organic Carbon'!C6</f>
        <v>2003</v>
      </c>
      <c r="D6" s="4">
        <f>'[1]Organic Carbon'!D6</f>
        <v>2004</v>
      </c>
      <c r="E6" s="4">
        <f>'[1]Organic Carbon'!E6</f>
        <v>2005</v>
      </c>
      <c r="F6" s="4">
        <f>'[1]Organic Carbon'!F6</f>
        <v>2006</v>
      </c>
      <c r="G6" s="4">
        <f>'[1]Organic Carbon'!G6</f>
        <v>2007</v>
      </c>
      <c r="H6" s="4">
        <f>'[1]Organic Carbon'!H6</f>
        <v>2008</v>
      </c>
      <c r="I6" s="4">
        <f>'[1]Organic Carbon'!I6</f>
        <v>2009</v>
      </c>
      <c r="J6" s="4">
        <f>'[1]Organic Carbon'!J6</f>
        <v>2010</v>
      </c>
      <c r="K6" s="4">
        <f>'[1]Organic Carbon'!K6</f>
        <v>2011</v>
      </c>
      <c r="L6" s="4">
        <f>'[1]Organic Carbon'!L6</f>
        <v>2012</v>
      </c>
      <c r="M6" s="4">
        <f>'[1]Organic Carbon'!M6</f>
        <v>2013</v>
      </c>
      <c r="N6" s="4">
        <f>'[1]Organic Carbon'!N6</f>
        <v>2014</v>
      </c>
      <c r="O6" s="4">
        <f>'[1]Organic Carbon'!O6</f>
        <v>2015</v>
      </c>
      <c r="P6" s="4">
        <f>'[1]Organic Carbon'!P6</f>
        <v>2016</v>
      </c>
      <c r="Q6" s="4">
        <f>'[1]Organic Carbon'!Q6</f>
        <v>2017</v>
      </c>
      <c r="R6" s="23">
        <f>'[1]Organic Carbon'!R6</f>
        <v>2018</v>
      </c>
      <c r="S6" s="23">
        <f>'[1]Organic Carbon'!S6</f>
        <v>2019</v>
      </c>
      <c r="T6" s="23">
        <f>'[1]Organic Carbon'!T6</f>
        <v>2020</v>
      </c>
      <c r="U6" s="23">
        <f>'[1]Organic Carbon'!U6</f>
        <v>2021</v>
      </c>
      <c r="V6" s="23">
        <f>'[1]Organic Carbon'!V6</f>
        <v>2022</v>
      </c>
      <c r="W6" s="23">
        <f>'[1]Organic Carbon'!W6</f>
        <v>2023</v>
      </c>
    </row>
    <row r="7" spans="1:23">
      <c r="A7" s="14" t="str">
        <f>'[1]Organic Carbon'!A7</f>
        <v>FUEL COMB. ELEC. UTIL.</v>
      </c>
      <c r="B7" s="37">
        <f>'[1]Organic Carbon'!B7</f>
        <v>26.218640245</v>
      </c>
      <c r="C7" s="37">
        <f>'[1]Organic Carbon'!C7</f>
        <v>26.186146226000002</v>
      </c>
      <c r="D7" s="37">
        <f>'[1]Organic Carbon'!D7</f>
        <v>24.455861543000001</v>
      </c>
      <c r="E7" s="37">
        <f>'[1]Organic Carbon'!E7</f>
        <v>24.455861543000001</v>
      </c>
      <c r="F7" s="37">
        <f>'[1]Organic Carbon'!F7</f>
        <v>28.246791472000002</v>
      </c>
      <c r="G7" s="37">
        <f>'[1]Organic Carbon'!G7</f>
        <v>21.739235981</v>
      </c>
      <c r="H7" s="37">
        <f>'[1]Organic Carbon'!H7</f>
        <v>21.734203651000001</v>
      </c>
      <c r="I7" s="37">
        <f>'[1]Organic Carbon'!I7</f>
        <v>18.012781724</v>
      </c>
      <c r="J7" s="37">
        <f>'[1]Organic Carbon'!J7</f>
        <v>17.062072539999999</v>
      </c>
      <c r="K7" s="37">
        <f>'[1]Organic Carbon'!K7</f>
        <v>20.545461190000001</v>
      </c>
      <c r="L7" s="37">
        <f>'[1]Organic Carbon'!L7</f>
        <v>20.972024058999999</v>
      </c>
      <c r="M7" s="37">
        <f>'[1]Organic Carbon'!M7</f>
        <v>19.711494119000001</v>
      </c>
      <c r="N7" s="37">
        <f>'[1]Organic Carbon'!N7</f>
        <v>20.02665408</v>
      </c>
      <c r="O7" s="37">
        <f>'[1]Organic Carbon'!O7</f>
        <v>18.503346633</v>
      </c>
      <c r="P7" s="37">
        <f>'[1]Organic Carbon'!P7</f>
        <v>18.198175188</v>
      </c>
      <c r="Q7" s="37">
        <f>'[1]Organic Carbon'!Q7</f>
        <v>17.339928486000002</v>
      </c>
      <c r="R7" s="37">
        <f>'[1]Organic Carbon'!R7</f>
        <v>16.979049518</v>
      </c>
      <c r="S7" s="37">
        <f>'[1]Organic Carbon'!S7</f>
        <v>17.735633146000001</v>
      </c>
      <c r="T7" s="37">
        <f>'[1]Organic Carbon'!T7</f>
        <v>17.954707612</v>
      </c>
      <c r="U7" s="37">
        <f>'[1]Organic Carbon'!U7</f>
        <v>18.756175483</v>
      </c>
      <c r="V7" s="37">
        <f>'[1]Organic Carbon'!V7</f>
        <v>19.210795045000001</v>
      </c>
      <c r="W7" s="38">
        <f>'[1]Organic Carbon'!W7</f>
        <v>19.210795045000001</v>
      </c>
    </row>
    <row r="8" spans="1:23">
      <c r="A8" s="14" t="str">
        <f>'[1]Organic Carbon'!A8</f>
        <v>FUEL COMB. INDUSTRIAL</v>
      </c>
      <c r="B8" s="37">
        <f>'[1]Organic Carbon'!B8</f>
        <v>61.465001254000001</v>
      </c>
      <c r="C8" s="37">
        <f>'[1]Organic Carbon'!C8</f>
        <v>60.694997344999997</v>
      </c>
      <c r="D8" s="37">
        <f>'[1]Organic Carbon'!D8</f>
        <v>69.381391948000001</v>
      </c>
      <c r="E8" s="37">
        <f>'[1]Organic Carbon'!E8</f>
        <v>68.801840948000006</v>
      </c>
      <c r="F8" s="37">
        <f>'[1]Organic Carbon'!F8</f>
        <v>72.233530973000001</v>
      </c>
      <c r="G8" s="37">
        <f>'[1]Organic Carbon'!G8</f>
        <v>72.630041366</v>
      </c>
      <c r="H8" s="37">
        <f>'[1]Organic Carbon'!H8</f>
        <v>70.836670166000005</v>
      </c>
      <c r="I8" s="37">
        <f>'[1]Organic Carbon'!I8</f>
        <v>64.638395676000002</v>
      </c>
      <c r="J8" s="37">
        <f>'[1]Organic Carbon'!J8</f>
        <v>67.564101406999995</v>
      </c>
      <c r="K8" s="37">
        <f>'[1]Organic Carbon'!K8</f>
        <v>68.935154553999993</v>
      </c>
      <c r="L8" s="37">
        <f>'[1]Organic Carbon'!L8</f>
        <v>69.809794206999996</v>
      </c>
      <c r="M8" s="37">
        <f>'[1]Organic Carbon'!M8</f>
        <v>70.936404320999998</v>
      </c>
      <c r="N8" s="37">
        <f>'[1]Organic Carbon'!N8</f>
        <v>64.747132579999999</v>
      </c>
      <c r="O8" s="37">
        <f>'[1]Organic Carbon'!O8</f>
        <v>61.989551790999997</v>
      </c>
      <c r="P8" s="37">
        <f>'[1]Organic Carbon'!P8</f>
        <v>62.532011437999998</v>
      </c>
      <c r="Q8" s="37">
        <f>'[1]Organic Carbon'!Q8</f>
        <v>62.151565630999997</v>
      </c>
      <c r="R8" s="37">
        <f>'[1]Organic Carbon'!R8</f>
        <v>59.902619547999997</v>
      </c>
      <c r="S8" s="37">
        <f>'[1]Organic Carbon'!S8</f>
        <v>59.472530607000003</v>
      </c>
      <c r="T8" s="37">
        <f>'[1]Organic Carbon'!T8</f>
        <v>88.807036017000001</v>
      </c>
      <c r="U8" s="37">
        <f>'[1]Organic Carbon'!U8</f>
        <v>85.193657884999993</v>
      </c>
      <c r="V8" s="37">
        <f>'[1]Organic Carbon'!V8</f>
        <v>85.343784740000004</v>
      </c>
      <c r="W8" s="38">
        <f>'[1]Organic Carbon'!W8</f>
        <v>85.343784740000004</v>
      </c>
    </row>
    <row r="9" spans="1:23">
      <c r="A9" s="14" t="str">
        <f>'[1]Organic Carbon'!A9</f>
        <v>FUEL COMB. OTHER</v>
      </c>
      <c r="B9" s="37">
        <f>'[1]Organic Carbon'!B9</f>
        <v>169.076662</v>
      </c>
      <c r="C9" s="37">
        <f>'[1]Organic Carbon'!C9</f>
        <v>177.41393273</v>
      </c>
      <c r="D9" s="37">
        <f>'[1]Organic Carbon'!D9</f>
        <v>181.60911256</v>
      </c>
      <c r="E9" s="37">
        <f>'[1]Organic Carbon'!E9</f>
        <v>189.98876132000001</v>
      </c>
      <c r="F9" s="37">
        <f>'[1]Organic Carbon'!F9</f>
        <v>169.39568992</v>
      </c>
      <c r="G9" s="37">
        <f>'[1]Organic Carbon'!G9</f>
        <v>186.17342338</v>
      </c>
      <c r="H9" s="37">
        <f>'[1]Organic Carbon'!H9</f>
        <v>207.10785419999999</v>
      </c>
      <c r="I9" s="37">
        <f>'[1]Organic Carbon'!I9</f>
        <v>220.73689474</v>
      </c>
      <c r="J9" s="37">
        <f>'[1]Organic Carbon'!J9</f>
        <v>235.35246748</v>
      </c>
      <c r="K9" s="37">
        <f>'[1]Organic Carbon'!K9</f>
        <v>228.60637854999999</v>
      </c>
      <c r="L9" s="37">
        <f>'[1]Organic Carbon'!L9</f>
        <v>192.46357429</v>
      </c>
      <c r="M9" s="37">
        <f>'[1]Organic Carbon'!M9</f>
        <v>248.23135098</v>
      </c>
      <c r="N9" s="37">
        <f>'[1]Organic Carbon'!N9</f>
        <v>249.85761506</v>
      </c>
      <c r="O9" s="37">
        <f>'[1]Organic Carbon'!O9</f>
        <v>221.27633252000001</v>
      </c>
      <c r="P9" s="37">
        <f>'[1]Organic Carbon'!P9</f>
        <v>193.92673074000001</v>
      </c>
      <c r="Q9" s="37">
        <f>'[1]Organic Carbon'!Q9</f>
        <v>187.98153085000001</v>
      </c>
      <c r="R9" s="37">
        <f>'[1]Organic Carbon'!R9</f>
        <v>227.27329842</v>
      </c>
      <c r="S9" s="37">
        <f>'[1]Organic Carbon'!S9</f>
        <v>236.12045184999999</v>
      </c>
      <c r="T9" s="37">
        <f>'[1]Organic Carbon'!T9</f>
        <v>266.40457742000001</v>
      </c>
      <c r="U9" s="37">
        <f>'[1]Organic Carbon'!U9</f>
        <v>265.47978613999999</v>
      </c>
      <c r="V9" s="37">
        <f>'[1]Organic Carbon'!V9</f>
        <v>265.53758837999999</v>
      </c>
      <c r="W9" s="38">
        <f>'[1]Organic Carbon'!W9</f>
        <v>265.53758837999999</v>
      </c>
    </row>
    <row r="10" spans="1:23">
      <c r="A10" s="14" t="str">
        <f>'[1]Organic Carbon'!A10</f>
        <v>CHEMICAL &amp; ALLIED PRODUCT MFG</v>
      </c>
      <c r="B10" s="37">
        <f>'[1]Organic Carbon'!B10</f>
        <v>2.2330048033000001</v>
      </c>
      <c r="C10" s="37">
        <f>'[1]Organic Carbon'!C10</f>
        <v>2.2330048033000001</v>
      </c>
      <c r="D10" s="37">
        <f>'[1]Organic Carbon'!D10</f>
        <v>1.9302724739999999</v>
      </c>
      <c r="E10" s="37">
        <f>'[1]Organic Carbon'!E10</f>
        <v>1.9302724739999999</v>
      </c>
      <c r="F10" s="37">
        <f>'[1]Organic Carbon'!F10</f>
        <v>1.1218146449999999</v>
      </c>
      <c r="G10" s="37">
        <f>'[1]Organic Carbon'!G10</f>
        <v>1.1218146449999999</v>
      </c>
      <c r="H10" s="37">
        <f>'[1]Organic Carbon'!H10</f>
        <v>1.1218146449999999</v>
      </c>
      <c r="I10" s="37">
        <f>'[1]Organic Carbon'!I10</f>
        <v>1.0190425207</v>
      </c>
      <c r="J10" s="37">
        <f>'[1]Organic Carbon'!J10</f>
        <v>0.99162318000000005</v>
      </c>
      <c r="K10" s="37">
        <f>'[1]Organic Carbon'!K10</f>
        <v>0.99162335999999995</v>
      </c>
      <c r="L10" s="37">
        <f>'[1]Organic Carbon'!L10</f>
        <v>0.99162318000000005</v>
      </c>
      <c r="M10" s="37">
        <f>'[1]Organic Carbon'!M10</f>
        <v>0.8844862657</v>
      </c>
      <c r="N10" s="37">
        <f>'[1]Organic Carbon'!N10</f>
        <v>0.79737970459999996</v>
      </c>
      <c r="O10" s="37">
        <f>'[1]Organic Carbon'!O10</f>
        <v>0.79285868270000004</v>
      </c>
      <c r="P10" s="37">
        <f>'[1]Organic Carbon'!P10</f>
        <v>0.82590150350000002</v>
      </c>
      <c r="Q10" s="37">
        <f>'[1]Organic Carbon'!Q10</f>
        <v>0.89591658460000001</v>
      </c>
      <c r="R10" s="37">
        <f>'[1]Organic Carbon'!R10</f>
        <v>0.92946681750000004</v>
      </c>
      <c r="S10" s="37">
        <f>'[1]Organic Carbon'!S10</f>
        <v>0.87480793509999999</v>
      </c>
      <c r="T10" s="37">
        <f>'[1]Organic Carbon'!T10</f>
        <v>0.85720835449999999</v>
      </c>
      <c r="U10" s="37">
        <f>'[1]Organic Carbon'!U10</f>
        <v>0.88140315319999996</v>
      </c>
      <c r="V10" s="37">
        <f>'[1]Organic Carbon'!V10</f>
        <v>0.87892960580000001</v>
      </c>
      <c r="W10" s="38">
        <f>'[1]Organic Carbon'!W10</f>
        <v>0.87892960580000001</v>
      </c>
    </row>
    <row r="11" spans="1:23">
      <c r="A11" s="14" t="str">
        <f>'[1]Organic Carbon'!A11</f>
        <v>METALS PROCESSING</v>
      </c>
      <c r="B11" s="37">
        <f>'[1]Organic Carbon'!B11</f>
        <v>3.8646818662000002</v>
      </c>
      <c r="C11" s="37">
        <f>'[1]Organic Carbon'!C11</f>
        <v>3.8646818662000002</v>
      </c>
      <c r="D11" s="37">
        <f>'[1]Organic Carbon'!D11</f>
        <v>3.8687301300999999</v>
      </c>
      <c r="E11" s="37">
        <f>'[1]Organic Carbon'!E11</f>
        <v>3.8687301300999999</v>
      </c>
      <c r="F11" s="37">
        <f>'[1]Organic Carbon'!F11</f>
        <v>4.5573437494000002</v>
      </c>
      <c r="G11" s="37">
        <f>'[1]Organic Carbon'!G11</f>
        <v>4.5573437494000002</v>
      </c>
      <c r="H11" s="37">
        <f>'[1]Organic Carbon'!H11</f>
        <v>4.5573437494000002</v>
      </c>
      <c r="I11" s="37">
        <f>'[1]Organic Carbon'!I11</f>
        <v>3.0759409806</v>
      </c>
      <c r="J11" s="37">
        <f>'[1]Organic Carbon'!J11</f>
        <v>3.7111157822999998</v>
      </c>
      <c r="K11" s="37">
        <f>'[1]Organic Carbon'!K11</f>
        <v>3.7111157822999998</v>
      </c>
      <c r="L11" s="37">
        <f>'[1]Organic Carbon'!L11</f>
        <v>3.7111157822999998</v>
      </c>
      <c r="M11" s="37">
        <f>'[1]Organic Carbon'!M11</f>
        <v>2.9997172653000002</v>
      </c>
      <c r="N11" s="37">
        <f>'[1]Organic Carbon'!N11</f>
        <v>3.5315362424000001</v>
      </c>
      <c r="O11" s="37">
        <f>'[1]Organic Carbon'!O11</f>
        <v>2.8212200339</v>
      </c>
      <c r="P11" s="37">
        <f>'[1]Organic Carbon'!P11</f>
        <v>2.6779986500000001</v>
      </c>
      <c r="Q11" s="37">
        <f>'[1]Organic Carbon'!Q11</f>
        <v>2.6221153248000002</v>
      </c>
      <c r="R11" s="37">
        <f>'[1]Organic Carbon'!R11</f>
        <v>2.6359420654000001</v>
      </c>
      <c r="S11" s="37">
        <f>'[1]Organic Carbon'!S11</f>
        <v>2.5091745079000001</v>
      </c>
      <c r="T11" s="37">
        <f>'[1]Organic Carbon'!T11</f>
        <v>2.0391428002</v>
      </c>
      <c r="U11" s="37">
        <f>'[1]Organic Carbon'!U11</f>
        <v>2.4652969575000001</v>
      </c>
      <c r="V11" s="37">
        <f>'[1]Organic Carbon'!V11</f>
        <v>2.3664868286999998</v>
      </c>
      <c r="W11" s="38">
        <f>'[1]Organic Carbon'!W11</f>
        <v>2.3664868286999998</v>
      </c>
    </row>
    <row r="12" spans="1:23">
      <c r="A12" s="14" t="str">
        <f>'[1]Organic Carbon'!A12</f>
        <v>PETROLEUM &amp; RELATED INDUSTRIES</v>
      </c>
      <c r="B12" s="37">
        <f>'[1]Organic Carbon'!B12</f>
        <v>4.4908529879000003</v>
      </c>
      <c r="C12" s="37">
        <f>'[1]Organic Carbon'!C12</f>
        <v>4.7511253545000001</v>
      </c>
      <c r="D12" s="37">
        <f>'[1]Organic Carbon'!D12</f>
        <v>4.8554078774000002</v>
      </c>
      <c r="E12" s="37">
        <f>'[1]Organic Carbon'!E12</f>
        <v>5.0149704313000001</v>
      </c>
      <c r="F12" s="37">
        <f>'[1]Organic Carbon'!F12</f>
        <v>4.8625490105000004</v>
      </c>
      <c r="G12" s="37">
        <f>'[1]Organic Carbon'!G12</f>
        <v>4.7164206962000002</v>
      </c>
      <c r="H12" s="37">
        <f>'[1]Organic Carbon'!H12</f>
        <v>4.9939035688000004</v>
      </c>
      <c r="I12" s="37">
        <f>'[1]Organic Carbon'!I12</f>
        <v>4.7241775578</v>
      </c>
      <c r="J12" s="37">
        <f>'[1]Organic Carbon'!J12</f>
        <v>4.7131459338999999</v>
      </c>
      <c r="K12" s="37">
        <f>'[1]Organic Carbon'!K12</f>
        <v>5.1840261485000001</v>
      </c>
      <c r="L12" s="37">
        <f>'[1]Organic Carbon'!L12</f>
        <v>5.7095794100999999</v>
      </c>
      <c r="M12" s="37">
        <f>'[1]Organic Carbon'!M12</f>
        <v>4.7624627732000002</v>
      </c>
      <c r="N12" s="37">
        <f>'[1]Organic Carbon'!N12</f>
        <v>4.9447464561999999</v>
      </c>
      <c r="O12" s="37">
        <f>'[1]Organic Carbon'!O12</f>
        <v>4.8777995502999998</v>
      </c>
      <c r="P12" s="37">
        <f>'[1]Organic Carbon'!P12</f>
        <v>5.0683359885000003</v>
      </c>
      <c r="Q12" s="37">
        <f>'[1]Organic Carbon'!Q12</f>
        <v>4.3048423219999998</v>
      </c>
      <c r="R12" s="37">
        <f>'[1]Organic Carbon'!R12</f>
        <v>4.0283225703000003</v>
      </c>
      <c r="S12" s="37">
        <f>'[1]Organic Carbon'!S12</f>
        <v>3.8613559633999999</v>
      </c>
      <c r="T12" s="37">
        <f>'[1]Organic Carbon'!T12</f>
        <v>4.3461884508999997</v>
      </c>
      <c r="U12" s="37">
        <f>'[1]Organic Carbon'!U12</f>
        <v>4.6526979870999998</v>
      </c>
      <c r="V12" s="37">
        <f>'[1]Organic Carbon'!V12</f>
        <v>4.6409195057000003</v>
      </c>
      <c r="W12" s="38">
        <f>'[1]Organic Carbon'!W12</f>
        <v>4.6409195057000003</v>
      </c>
    </row>
    <row r="13" spans="1:23">
      <c r="A13" s="14" t="str">
        <f>'[1]Organic Carbon'!A13</f>
        <v>OTHER INDUSTRIAL PROCESSES</v>
      </c>
      <c r="B13" s="37">
        <f>'[1]Organic Carbon'!B13</f>
        <v>76.347077866000006</v>
      </c>
      <c r="C13" s="37">
        <f>'[1]Organic Carbon'!C13</f>
        <v>76.347077866000006</v>
      </c>
      <c r="D13" s="37">
        <f>'[1]Organic Carbon'!D13</f>
        <v>80.686171458999993</v>
      </c>
      <c r="E13" s="37">
        <f>'[1]Organic Carbon'!E13</f>
        <v>80.686171458999993</v>
      </c>
      <c r="F13" s="37">
        <f>'[1]Organic Carbon'!F13</f>
        <v>80.086316042999997</v>
      </c>
      <c r="G13" s="37">
        <f>'[1]Organic Carbon'!G13</f>
        <v>80.030778491999996</v>
      </c>
      <c r="H13" s="37">
        <f>'[1]Organic Carbon'!H13</f>
        <v>80.030778491999996</v>
      </c>
      <c r="I13" s="37">
        <f>'[1]Organic Carbon'!I13</f>
        <v>77.336391558000003</v>
      </c>
      <c r="J13" s="37">
        <f>'[1]Organic Carbon'!J13</f>
        <v>79.152603073999998</v>
      </c>
      <c r="K13" s="37">
        <f>'[1]Organic Carbon'!K13</f>
        <v>79.103636584</v>
      </c>
      <c r="L13" s="37">
        <f>'[1]Organic Carbon'!L13</f>
        <v>79.077379828000005</v>
      </c>
      <c r="M13" s="37">
        <f>'[1]Organic Carbon'!M13</f>
        <v>78.542366681999994</v>
      </c>
      <c r="N13" s="37">
        <f>'[1]Organic Carbon'!N13</f>
        <v>81.518157516000002</v>
      </c>
      <c r="O13" s="37">
        <f>'[1]Organic Carbon'!O13</f>
        <v>81.605008638000001</v>
      </c>
      <c r="P13" s="37">
        <f>'[1]Organic Carbon'!P13</f>
        <v>100.68265704</v>
      </c>
      <c r="Q13" s="37">
        <f>'[1]Organic Carbon'!Q13</f>
        <v>100.55804103</v>
      </c>
      <c r="R13" s="37">
        <f>'[1]Organic Carbon'!R13</f>
        <v>100.45261737</v>
      </c>
      <c r="S13" s="37">
        <f>'[1]Organic Carbon'!S13</f>
        <v>100.75060352</v>
      </c>
      <c r="T13" s="37">
        <f>'[1]Organic Carbon'!T13</f>
        <v>146.23949809999999</v>
      </c>
      <c r="U13" s="37">
        <f>'[1]Organic Carbon'!U13</f>
        <v>146.46230270999999</v>
      </c>
      <c r="V13" s="37">
        <f>'[1]Organic Carbon'!V13</f>
        <v>146.31631479999999</v>
      </c>
      <c r="W13" s="38">
        <f>'[1]Organic Carbon'!W13</f>
        <v>146.31631479999999</v>
      </c>
    </row>
    <row r="14" spans="1:23">
      <c r="A14" s="14" t="str">
        <f>'[1]Organic Carbon'!A14</f>
        <v>SOLVENT UTILIZATION</v>
      </c>
      <c r="B14" s="37">
        <f>'[1]Organic Carbon'!B14</f>
        <v>7.1438099999999996E-5</v>
      </c>
      <c r="C14" s="37">
        <f>'[1]Organic Carbon'!C14</f>
        <v>7.1438099999999996E-5</v>
      </c>
      <c r="D14" s="37">
        <f>'[1]Organic Carbon'!D14</f>
        <v>3.0164900000000003E-4</v>
      </c>
      <c r="E14" s="37">
        <f>'[1]Organic Carbon'!E14</f>
        <v>3.0164900000000003E-4</v>
      </c>
      <c r="F14" s="37">
        <f>'[1]Organic Carbon'!F14</f>
        <v>5.6095929999999997E-4</v>
      </c>
      <c r="G14" s="37">
        <f>'[1]Organic Carbon'!G14</f>
        <v>5.6108989999999995E-4</v>
      </c>
      <c r="H14" s="37">
        <f>'[1]Organic Carbon'!H14</f>
        <v>5.6108989999999995E-4</v>
      </c>
      <c r="I14" s="37">
        <f>'[1]Organic Carbon'!I14</f>
        <v>1.9654129999999999E-4</v>
      </c>
      <c r="J14" s="37">
        <f>'[1]Organic Carbon'!J14</f>
        <v>6.9817640000000003E-4</v>
      </c>
      <c r="K14" s="37">
        <f>'[1]Organic Carbon'!K14</f>
        <v>6.9835489999999997E-4</v>
      </c>
      <c r="L14" s="37">
        <f>'[1]Organic Carbon'!L14</f>
        <v>6.9835489999999997E-4</v>
      </c>
      <c r="M14" s="37">
        <f>'[1]Organic Carbon'!M14</f>
        <v>8.2241680000000002E-4</v>
      </c>
      <c r="N14" s="37">
        <f>'[1]Organic Carbon'!N14</f>
        <v>8.0560940000000002E-4</v>
      </c>
      <c r="O14" s="37">
        <f>'[1]Organic Carbon'!O14</f>
        <v>5.7923459999999996E-4</v>
      </c>
      <c r="P14" s="37">
        <f>'[1]Organic Carbon'!P14</f>
        <v>0.74410147900000001</v>
      </c>
      <c r="Q14" s="37">
        <f>'[1]Organic Carbon'!Q14</f>
        <v>4.01376E-4</v>
      </c>
      <c r="R14" s="37">
        <f>'[1]Organic Carbon'!R14</f>
        <v>2.034805E-4</v>
      </c>
      <c r="S14" s="37">
        <f>'[1]Organic Carbon'!S14</f>
        <v>4.9525380000000003E-4</v>
      </c>
      <c r="T14" s="37">
        <f>'[1]Organic Carbon'!T14</f>
        <v>0.72671561309999999</v>
      </c>
      <c r="U14" s="37">
        <f>'[1]Organic Carbon'!U14</f>
        <v>0.86721363439999999</v>
      </c>
      <c r="V14" s="37">
        <f>'[1]Organic Carbon'!V14</f>
        <v>0.90315245109999998</v>
      </c>
      <c r="W14" s="38">
        <f>'[1]Organic Carbon'!W14</f>
        <v>0.90315245109999998</v>
      </c>
    </row>
    <row r="15" spans="1:23">
      <c r="A15" s="14" t="str">
        <f>'[1]Organic Carbon'!A15</f>
        <v>STORAGE &amp; TRANSPORT</v>
      </c>
      <c r="B15" s="37">
        <f>'[1]Organic Carbon'!B15</f>
        <v>1.7468813469</v>
      </c>
      <c r="C15" s="37">
        <f>'[1]Organic Carbon'!C15</f>
        <v>1.7468813469</v>
      </c>
      <c r="D15" s="37">
        <f>'[1]Organic Carbon'!D15</f>
        <v>1.9283621474999999</v>
      </c>
      <c r="E15" s="37">
        <f>'[1]Organic Carbon'!E15</f>
        <v>1.9283621474999999</v>
      </c>
      <c r="F15" s="37">
        <f>'[1]Organic Carbon'!F15</f>
        <v>1.6974132662000001</v>
      </c>
      <c r="G15" s="37">
        <f>'[1]Organic Carbon'!G15</f>
        <v>1.7067310301</v>
      </c>
      <c r="H15" s="37">
        <f>'[1]Organic Carbon'!H15</f>
        <v>1.7067310301</v>
      </c>
      <c r="I15" s="37">
        <f>'[1]Organic Carbon'!I15</f>
        <v>1.5793369506999999</v>
      </c>
      <c r="J15" s="37">
        <f>'[1]Organic Carbon'!J15</f>
        <v>1.334905249</v>
      </c>
      <c r="K15" s="37">
        <f>'[1]Organic Carbon'!K15</f>
        <v>1.3348308803</v>
      </c>
      <c r="L15" s="37">
        <f>'[1]Organic Carbon'!L15</f>
        <v>1.3197040814000001</v>
      </c>
      <c r="M15" s="37">
        <f>'[1]Organic Carbon'!M15</f>
        <v>1.324578284</v>
      </c>
      <c r="N15" s="37">
        <f>'[1]Organic Carbon'!N15</f>
        <v>1.1277019425000001</v>
      </c>
      <c r="O15" s="37">
        <f>'[1]Organic Carbon'!O15</f>
        <v>1.0879967634000001</v>
      </c>
      <c r="P15" s="37">
        <f>'[1]Organic Carbon'!P15</f>
        <v>1.1224287036</v>
      </c>
      <c r="Q15" s="37">
        <f>'[1]Organic Carbon'!Q15</f>
        <v>0.98338439129999999</v>
      </c>
      <c r="R15" s="37">
        <f>'[1]Organic Carbon'!R15</f>
        <v>0.99154620390000003</v>
      </c>
      <c r="S15" s="37">
        <f>'[1]Organic Carbon'!S15</f>
        <v>1.0190621278000001</v>
      </c>
      <c r="T15" s="37">
        <f>'[1]Organic Carbon'!T15</f>
        <v>0.92168253300000003</v>
      </c>
      <c r="U15" s="37">
        <f>'[1]Organic Carbon'!U15</f>
        <v>1.0089551617000001</v>
      </c>
      <c r="V15" s="37">
        <f>'[1]Organic Carbon'!V15</f>
        <v>0.95765425739999999</v>
      </c>
      <c r="W15" s="38">
        <f>'[1]Organic Carbon'!W15</f>
        <v>0.95765425739999999</v>
      </c>
    </row>
    <row r="16" spans="1:23">
      <c r="A16" s="14" t="str">
        <f>'[1]Organic Carbon'!A16</f>
        <v>WASTE DISPOSAL &amp; RECYCLING</v>
      </c>
      <c r="B16" s="37">
        <f>'[1]Organic Carbon'!B16</f>
        <v>76.414042049000003</v>
      </c>
      <c r="C16" s="37">
        <f>'[1]Organic Carbon'!C16</f>
        <v>76.414042049000003</v>
      </c>
      <c r="D16" s="37">
        <f>'[1]Organic Carbon'!D16</f>
        <v>76.456498679000006</v>
      </c>
      <c r="E16" s="37">
        <f>'[1]Organic Carbon'!E16</f>
        <v>76.456498679000006</v>
      </c>
      <c r="F16" s="37">
        <f>'[1]Organic Carbon'!F16</f>
        <v>76.42507191</v>
      </c>
      <c r="G16" s="37">
        <f>'[1]Organic Carbon'!G16</f>
        <v>76.417909225000002</v>
      </c>
      <c r="H16" s="37">
        <f>'[1]Organic Carbon'!H16</f>
        <v>76.417909225000002</v>
      </c>
      <c r="I16" s="37">
        <f>'[1]Organic Carbon'!I16</f>
        <v>76.418044729000002</v>
      </c>
      <c r="J16" s="37">
        <f>'[1]Organic Carbon'!J16</f>
        <v>76.45039921</v>
      </c>
      <c r="K16" s="37">
        <f>'[1]Organic Carbon'!K16</f>
        <v>76.495247222000003</v>
      </c>
      <c r="L16" s="37">
        <f>'[1]Organic Carbon'!L16</f>
        <v>76.499724920000006</v>
      </c>
      <c r="M16" s="37">
        <f>'[1]Organic Carbon'!M16</f>
        <v>76.502741701000005</v>
      </c>
      <c r="N16" s="37">
        <f>'[1]Organic Carbon'!N16</f>
        <v>76.461600404999999</v>
      </c>
      <c r="O16" s="37">
        <f>'[1]Organic Carbon'!O16</f>
        <v>76.462609810999993</v>
      </c>
      <c r="P16" s="37">
        <f>'[1]Organic Carbon'!P16</f>
        <v>76.459178527000006</v>
      </c>
      <c r="Q16" s="37">
        <f>'[1]Organic Carbon'!Q16</f>
        <v>76.473369133000006</v>
      </c>
      <c r="R16" s="37">
        <f>'[1]Organic Carbon'!R16</f>
        <v>76.466452438999994</v>
      </c>
      <c r="S16" s="37">
        <f>'[1]Organic Carbon'!S16</f>
        <v>76.487838357000001</v>
      </c>
      <c r="T16" s="37">
        <f>'[1]Organic Carbon'!T16</f>
        <v>84.682813362000005</v>
      </c>
      <c r="U16" s="37">
        <f>'[1]Organic Carbon'!U16</f>
        <v>84.673495904000006</v>
      </c>
      <c r="V16" s="37">
        <f>'[1]Organic Carbon'!V16</f>
        <v>84.649602291999997</v>
      </c>
      <c r="W16" s="38">
        <f>'[1]Organic Carbon'!W16</f>
        <v>84.649602291999997</v>
      </c>
    </row>
    <row r="17" spans="1:23">
      <c r="A17" s="14" t="str">
        <f>'[1]Organic Carbon'!A17</f>
        <v>HIGHWAY VEHICLES</v>
      </c>
      <c r="B17" s="37">
        <f>'[1]Organic Carbon'!B17</f>
        <v>100.30441752</v>
      </c>
      <c r="C17" s="37">
        <f>'[1]Organic Carbon'!C17</f>
        <v>98.723544891000003</v>
      </c>
      <c r="D17" s="37">
        <f>'[1]Organic Carbon'!D17</f>
        <v>96.482092226000006</v>
      </c>
      <c r="E17" s="37">
        <f>'[1]Organic Carbon'!E17</f>
        <v>92.272043312999998</v>
      </c>
      <c r="F17" s="37">
        <f>'[1]Organic Carbon'!F17</f>
        <v>89.702506353000004</v>
      </c>
      <c r="G17" s="37">
        <f>'[1]Organic Carbon'!G17</f>
        <v>78.765458491999993</v>
      </c>
      <c r="H17" s="37">
        <f>'[1]Organic Carbon'!H17</f>
        <v>73.813144042000005</v>
      </c>
      <c r="I17" s="37">
        <f>'[1]Organic Carbon'!I17</f>
        <v>66.770943496000001</v>
      </c>
      <c r="J17" s="37">
        <f>'[1]Organic Carbon'!J17</f>
        <v>67.987590652999998</v>
      </c>
      <c r="K17" s="37">
        <f>'[1]Organic Carbon'!K17</f>
        <v>57.456684637000002</v>
      </c>
      <c r="L17" s="37">
        <f>'[1]Organic Carbon'!L17</f>
        <v>51.665756766000001</v>
      </c>
      <c r="M17" s="37">
        <f>'[1]Organic Carbon'!M17</f>
        <v>48.955121495</v>
      </c>
      <c r="N17" s="37">
        <f>'[1]Organic Carbon'!N17</f>
        <v>43.450022992000001</v>
      </c>
      <c r="O17" s="37">
        <f>'[1]Organic Carbon'!O17</f>
        <v>37.887916844999999</v>
      </c>
      <c r="P17" s="37">
        <f>'[1]Organic Carbon'!P17</f>
        <v>32.261512265</v>
      </c>
      <c r="Q17" s="37">
        <f>'[1]Organic Carbon'!Q17</f>
        <v>28.407020151000001</v>
      </c>
      <c r="R17" s="37">
        <f>'[1]Organic Carbon'!R17</f>
        <v>24.943375328999998</v>
      </c>
      <c r="S17" s="37">
        <f>'[1]Organic Carbon'!S17</f>
        <v>26.717602314000001</v>
      </c>
      <c r="T17" s="37">
        <f>'[1]Organic Carbon'!T17</f>
        <v>22.490023999000002</v>
      </c>
      <c r="U17" s="37">
        <f>'[1]Organic Carbon'!U17</f>
        <v>21.226739563999999</v>
      </c>
      <c r="V17" s="37">
        <f>'[1]Organic Carbon'!V17</f>
        <v>18.757297530999999</v>
      </c>
      <c r="W17" s="38">
        <f>'[1]Organic Carbon'!W17</f>
        <v>16.287855497999999</v>
      </c>
    </row>
    <row r="18" spans="1:23">
      <c r="A18" s="14" t="str">
        <f>'[1]Organic Carbon'!A18</f>
        <v>OFF-HIGHWAY</v>
      </c>
      <c r="B18" s="37">
        <f>'[1]Organic Carbon'!B18</f>
        <v>63.492905108000002</v>
      </c>
      <c r="C18" s="37">
        <f>'[1]Organic Carbon'!C18</f>
        <v>63.030319120000001</v>
      </c>
      <c r="D18" s="37">
        <f>'[1]Organic Carbon'!D18</f>
        <v>60.923775437000003</v>
      </c>
      <c r="E18" s="37">
        <f>'[1]Organic Carbon'!E18</f>
        <v>60.255548892</v>
      </c>
      <c r="F18" s="37">
        <f>'[1]Organic Carbon'!F18</f>
        <v>57.693475874000001</v>
      </c>
      <c r="G18" s="37">
        <f>'[1]Organic Carbon'!G18</f>
        <v>54.818875820000002</v>
      </c>
      <c r="H18" s="37">
        <f>'[1]Organic Carbon'!H18</f>
        <v>51.996849345000001</v>
      </c>
      <c r="I18" s="37">
        <f>'[1]Organic Carbon'!I18</f>
        <v>48.991136679999997</v>
      </c>
      <c r="J18" s="37">
        <f>'[1]Organic Carbon'!J18</f>
        <v>46.979306305000001</v>
      </c>
      <c r="K18" s="37">
        <f>'[1]Organic Carbon'!K18</f>
        <v>45.050625654000001</v>
      </c>
      <c r="L18" s="37">
        <f>'[1]Organic Carbon'!L18</f>
        <v>43.106684317000003</v>
      </c>
      <c r="M18" s="37">
        <f>'[1]Organic Carbon'!M18</f>
        <v>41.512482824999999</v>
      </c>
      <c r="N18" s="37">
        <f>'[1]Organic Carbon'!N18</f>
        <v>40.037835682000001</v>
      </c>
      <c r="O18" s="37">
        <f>'[1]Organic Carbon'!O18</f>
        <v>38.056781162</v>
      </c>
      <c r="P18" s="37">
        <f>'[1]Organic Carbon'!P18</f>
        <v>35.291595166999997</v>
      </c>
      <c r="Q18" s="37">
        <f>'[1]Organic Carbon'!Q18</f>
        <v>34.098415256999999</v>
      </c>
      <c r="R18" s="37">
        <f>'[1]Organic Carbon'!R18</f>
        <v>32.686499452</v>
      </c>
      <c r="S18" s="37">
        <f>'[1]Organic Carbon'!S18</f>
        <v>31.564086523</v>
      </c>
      <c r="T18" s="37">
        <f>'[1]Organic Carbon'!T18</f>
        <v>29.167329615</v>
      </c>
      <c r="U18" s="37">
        <f>'[1]Organic Carbon'!U18</f>
        <v>39.328801065999997</v>
      </c>
      <c r="V18" s="37">
        <f>'[1]Organic Carbon'!V18</f>
        <v>37.897556299000001</v>
      </c>
      <c r="W18" s="38">
        <f>'[1]Organic Carbon'!W18</f>
        <v>36.308085046999999</v>
      </c>
    </row>
    <row r="19" spans="1:23">
      <c r="A19" s="14" t="str">
        <f>'[1]Organic Carbon'!A19</f>
        <v>MISCELLANEOUS</v>
      </c>
      <c r="B19" s="37">
        <f>'[1]Organic Carbon'!B19</f>
        <v>566.09759678</v>
      </c>
      <c r="C19" s="37">
        <f>'[1]Organic Carbon'!C19</f>
        <v>764.63867115999994</v>
      </c>
      <c r="D19" s="37">
        <f>'[1]Organic Carbon'!D19</f>
        <v>687.99797120999995</v>
      </c>
      <c r="E19" s="37">
        <f>'[1]Organic Carbon'!E19</f>
        <v>729.67580079000004</v>
      </c>
      <c r="F19" s="37">
        <f>'[1]Organic Carbon'!F19</f>
        <v>710.98374486</v>
      </c>
      <c r="G19" s="37">
        <f>'[1]Organic Carbon'!G19</f>
        <v>812.23862052000004</v>
      </c>
      <c r="H19" s="37">
        <f>'[1]Organic Carbon'!H19</f>
        <v>677.34965460000001</v>
      </c>
      <c r="I19" s="37">
        <f>'[1]Organic Carbon'!I19</f>
        <v>650.84132435000004</v>
      </c>
      <c r="J19" s="37">
        <f>'[1]Organic Carbon'!J19</f>
        <v>584.58888532000003</v>
      </c>
      <c r="K19" s="37">
        <f>'[1]Organic Carbon'!K19</f>
        <v>723.50151900000003</v>
      </c>
      <c r="L19" s="37">
        <f>'[1]Organic Carbon'!L19</f>
        <v>700.89145768000003</v>
      </c>
      <c r="M19" s="37">
        <f>'[1]Organic Carbon'!M19</f>
        <v>558.04633623999996</v>
      </c>
      <c r="N19" s="37">
        <f>'[1]Organic Carbon'!N19</f>
        <v>564.13550635000001</v>
      </c>
      <c r="O19" s="37">
        <f>'[1]Organic Carbon'!O19</f>
        <v>759.77245504999996</v>
      </c>
      <c r="P19" s="37">
        <f>'[1]Organic Carbon'!P19</f>
        <v>956.29948764999995</v>
      </c>
      <c r="Q19" s="37">
        <f>'[1]Organic Carbon'!Q19</f>
        <v>1057.8195581</v>
      </c>
      <c r="R19" s="37">
        <f>'[1]Organic Carbon'!R19</f>
        <v>1045.4728358</v>
      </c>
      <c r="S19" s="37">
        <f>'[1]Organic Carbon'!S19</f>
        <v>711.70745602</v>
      </c>
      <c r="T19" s="37">
        <f>'[1]Organic Carbon'!T19</f>
        <v>1441.0517379999999</v>
      </c>
      <c r="U19" s="37">
        <f>'[1]Organic Carbon'!U19</f>
        <v>2777.2290444999999</v>
      </c>
      <c r="V19" s="37">
        <f>'[1]Organic Carbon'!V19</f>
        <v>1590.4993373</v>
      </c>
      <c r="W19" s="38">
        <f>'[1]Organic Carbon'!W19</f>
        <v>1590.4993373</v>
      </c>
    </row>
    <row r="20" spans="1:23">
      <c r="A20" s="17"/>
      <c r="B20" s="21"/>
      <c r="C20" s="21"/>
      <c r="D20" s="21"/>
      <c r="E20" s="21"/>
      <c r="F20" s="21"/>
      <c r="G20" s="21"/>
      <c r="H20" s="21"/>
      <c r="I20" s="21"/>
      <c r="J20" s="21"/>
      <c r="K20" s="21"/>
      <c r="L20" s="19"/>
      <c r="M20" s="19"/>
      <c r="N20" s="19"/>
      <c r="O20" s="19"/>
      <c r="P20" s="19"/>
      <c r="Q20" s="19"/>
      <c r="R20" s="21"/>
      <c r="S20" s="21"/>
      <c r="T20" s="21"/>
      <c r="U20" s="21"/>
      <c r="V20" s="21"/>
    </row>
    <row r="21" spans="1:23">
      <c r="A21" s="17"/>
      <c r="B21" s="21"/>
      <c r="C21" s="21"/>
      <c r="D21" s="21"/>
      <c r="E21" s="21"/>
      <c r="F21" s="21"/>
      <c r="G21" s="21"/>
      <c r="H21" s="21"/>
      <c r="I21" s="21"/>
      <c r="J21" s="21"/>
      <c r="K21" s="21"/>
      <c r="L21" s="19"/>
      <c r="M21" s="19"/>
      <c r="N21" s="19"/>
      <c r="O21" s="19"/>
      <c r="P21" s="19"/>
      <c r="Q21" s="19"/>
      <c r="R21" s="21"/>
      <c r="S21" s="21"/>
      <c r="T21" s="21"/>
      <c r="U21" s="21"/>
      <c r="V21" s="21"/>
    </row>
    <row r="22" spans="1:23">
      <c r="A22" s="17"/>
      <c r="B22" s="21"/>
      <c r="C22" s="21"/>
      <c r="D22" s="21"/>
      <c r="E22" s="21"/>
      <c r="F22" s="21"/>
      <c r="G22" s="21"/>
      <c r="H22" s="21"/>
      <c r="I22" s="21"/>
      <c r="J22" s="21"/>
      <c r="K22" s="21"/>
      <c r="L22" s="19"/>
      <c r="M22" s="19"/>
      <c r="N22" s="19"/>
      <c r="O22" s="19"/>
      <c r="P22" s="19"/>
      <c r="Q22" s="19"/>
      <c r="R22" s="21"/>
      <c r="S22" s="21"/>
      <c r="T22" s="21"/>
      <c r="U22" s="21"/>
      <c r="V22" s="21"/>
    </row>
    <row r="23" spans="1:23">
      <c r="A23" s="17"/>
      <c r="B23" s="21"/>
      <c r="C23" s="21"/>
      <c r="D23" s="21"/>
      <c r="E23" s="21"/>
      <c r="F23" s="21"/>
      <c r="G23" s="21"/>
      <c r="H23" s="21"/>
      <c r="I23" s="21"/>
      <c r="J23" s="21"/>
      <c r="K23" s="21"/>
      <c r="L23" s="19"/>
      <c r="M23" s="19"/>
      <c r="N23" s="19"/>
      <c r="O23" s="19"/>
      <c r="P23" s="19"/>
      <c r="Q23" s="19"/>
      <c r="R23" s="21"/>
      <c r="S23" s="21"/>
      <c r="T23" s="21"/>
      <c r="U23" s="21"/>
      <c r="V23" s="21"/>
    </row>
    <row r="24" spans="1:23">
      <c r="A24" s="17"/>
      <c r="B24" s="21"/>
      <c r="C24" s="21"/>
      <c r="D24" s="21"/>
      <c r="E24" s="21"/>
      <c r="F24" s="21"/>
      <c r="G24" s="21"/>
      <c r="H24" s="21"/>
      <c r="I24" s="21"/>
      <c r="J24" s="21"/>
      <c r="K24" s="21"/>
      <c r="L24" s="19"/>
      <c r="M24" s="19"/>
      <c r="N24" s="19"/>
      <c r="O24" s="19"/>
      <c r="P24" s="19"/>
      <c r="Q24" s="19"/>
      <c r="R24" s="21"/>
      <c r="S24" s="21"/>
      <c r="T24" s="21"/>
      <c r="U24" s="21"/>
      <c r="V24" s="21"/>
    </row>
    <row r="25" spans="1:23">
      <c r="A25" s="17"/>
      <c r="B25" s="21"/>
      <c r="C25" s="21"/>
      <c r="D25" s="21"/>
      <c r="E25" s="21"/>
      <c r="F25" s="21"/>
      <c r="G25" s="21"/>
      <c r="H25" s="21"/>
      <c r="I25" s="21"/>
      <c r="J25" s="21"/>
      <c r="K25" s="21"/>
      <c r="L25" s="19"/>
      <c r="M25" s="19"/>
      <c r="N25" s="19"/>
      <c r="O25" s="19"/>
      <c r="P25" s="19"/>
      <c r="Q25" s="19"/>
      <c r="R25" s="21"/>
      <c r="S25" s="21"/>
      <c r="T25" s="21"/>
      <c r="U25" s="21"/>
      <c r="V25" s="21"/>
    </row>
    <row r="26" spans="1:23">
      <c r="A26" s="14" t="str">
        <f>'[1]Organic Carbon'!A26</f>
        <v>Total</v>
      </c>
      <c r="B26" s="37">
        <f>'[1]Organic Carbon'!B26</f>
        <v>1151.7518352643999</v>
      </c>
      <c r="C26" s="37">
        <f>'[1]Organic Carbon'!C26</f>
        <v>1356.0444961959997</v>
      </c>
      <c r="D26" s="37">
        <f>'[1]Organic Carbon'!D26</f>
        <v>1290.5759493400001</v>
      </c>
      <c r="E26" s="37">
        <f>'[1]Organic Carbon'!E26</f>
        <v>1335.3351637759001</v>
      </c>
      <c r="F26" s="37">
        <f>'[1]Organic Carbon'!F26</f>
        <v>1297.0068090354</v>
      </c>
      <c r="G26" s="37">
        <f>'[1]Organic Carbon'!G26</f>
        <v>1394.9172144866002</v>
      </c>
      <c r="H26" s="37">
        <f>'[1]Organic Carbon'!H26</f>
        <v>1271.6674178041999</v>
      </c>
      <c r="I26" s="37">
        <f>'[1]Organic Carbon'!I26</f>
        <v>1234.1446075040999</v>
      </c>
      <c r="J26" s="37">
        <f>'[1]Organic Carbon'!J26</f>
        <v>1185.8889143106001</v>
      </c>
      <c r="K26" s="37">
        <f>'[1]Organic Carbon'!K26</f>
        <v>1310.9170019170001</v>
      </c>
      <c r="L26" s="37">
        <f>'[1]Organic Carbon'!L26</f>
        <v>1246.2191168756999</v>
      </c>
      <c r="M26" s="37">
        <f>'[1]Organic Carbon'!M26</f>
        <v>1152.4103653679999</v>
      </c>
      <c r="N26" s="37">
        <f>'[1]Organic Carbon'!N26</f>
        <v>1150.6366946201001</v>
      </c>
      <c r="O26" s="37">
        <f>'[1]Organic Carbon'!O26</f>
        <v>1305.1344567148999</v>
      </c>
      <c r="P26" s="37">
        <f>'[1]Organic Carbon'!P26</f>
        <v>1486.0901143395999</v>
      </c>
      <c r="Q26" s="37">
        <f>'[1]Organic Carbon'!Q26</f>
        <v>1573.6360886366999</v>
      </c>
      <c r="R26" s="37">
        <f>'[1]Organic Carbon'!R26</f>
        <v>1592.7622290136001</v>
      </c>
      <c r="S26" s="37">
        <f>'[1]Organic Carbon'!S26</f>
        <v>1268.8210981249999</v>
      </c>
      <c r="T26" s="37">
        <f>'[1]Organic Carbon'!T26</f>
        <v>2105.6886618766998</v>
      </c>
      <c r="U26" s="37">
        <f>'[1]Organic Carbon'!U26</f>
        <v>3448.2255701458998</v>
      </c>
      <c r="V26" s="37">
        <f>'[1]Organic Carbon'!V26</f>
        <v>2257.9594190356997</v>
      </c>
      <c r="W26" s="38">
        <f>'[1]Organic Carbon'!W26</f>
        <v>2253.9005057506997</v>
      </c>
    </row>
    <row r="27" spans="1:23">
      <c r="A27" s="14" t="str">
        <f>'[1]Organic Carbon'!A27</f>
        <v>Miscellaneous</v>
      </c>
      <c r="B27" s="37">
        <f>'[1]Organic Carbon'!B27</f>
        <v>566.09759678</v>
      </c>
      <c r="C27" s="37">
        <f>'[1]Organic Carbon'!C27</f>
        <v>764.63867115999994</v>
      </c>
      <c r="D27" s="37">
        <f>'[1]Organic Carbon'!D27</f>
        <v>687.99797120999995</v>
      </c>
      <c r="E27" s="37">
        <f>'[1]Organic Carbon'!E27</f>
        <v>729.67580079000004</v>
      </c>
      <c r="F27" s="37">
        <f>'[1]Organic Carbon'!F27</f>
        <v>710.98374486</v>
      </c>
      <c r="G27" s="37">
        <f>'[1]Organic Carbon'!G27</f>
        <v>812.23862052000004</v>
      </c>
      <c r="H27" s="37">
        <f>'[1]Organic Carbon'!H27</f>
        <v>677.34965460000001</v>
      </c>
      <c r="I27" s="37">
        <f>'[1]Organic Carbon'!I27</f>
        <v>650.84132435000004</v>
      </c>
      <c r="J27" s="37">
        <f>'[1]Organic Carbon'!J27</f>
        <v>584.58888532000003</v>
      </c>
      <c r="K27" s="37">
        <f>'[1]Organic Carbon'!K27</f>
        <v>723.50151900000003</v>
      </c>
      <c r="L27" s="37">
        <f>'[1]Organic Carbon'!L27</f>
        <v>700.89145768000003</v>
      </c>
      <c r="M27" s="37">
        <f>'[1]Organic Carbon'!M27</f>
        <v>558.04633623999996</v>
      </c>
      <c r="N27" s="37">
        <f>'[1]Organic Carbon'!N27</f>
        <v>564.13550635000001</v>
      </c>
      <c r="O27" s="37">
        <f>'[1]Organic Carbon'!O27</f>
        <v>759.77245504999996</v>
      </c>
      <c r="P27" s="37">
        <f>'[1]Organic Carbon'!P27</f>
        <v>956.29948764999995</v>
      </c>
      <c r="Q27" s="37">
        <f>'[1]Organic Carbon'!Q27</f>
        <v>1057.8195581</v>
      </c>
      <c r="R27" s="37">
        <f>'[1]Organic Carbon'!R27</f>
        <v>1045.4728358</v>
      </c>
      <c r="S27" s="37">
        <f>'[1]Organic Carbon'!S27</f>
        <v>711.70745602</v>
      </c>
      <c r="T27" s="37">
        <f>'[1]Organic Carbon'!T27</f>
        <v>1441.0517379999999</v>
      </c>
      <c r="U27" s="37">
        <f>'[1]Organic Carbon'!U27</f>
        <v>2777.2290444999999</v>
      </c>
      <c r="V27" s="37">
        <f>'[1]Organic Carbon'!V27</f>
        <v>1590.4993373</v>
      </c>
      <c r="W27" s="38">
        <f>'[1]Organic Carbon'!W27</f>
        <v>1590.4993373</v>
      </c>
    </row>
    <row r="28" spans="1:23">
      <c r="A28" s="14" t="str">
        <f>'[1]Organic Carbon'!A28</f>
        <v>Total without miscellaneous</v>
      </c>
      <c r="B28" s="37">
        <f>'[1]Organic Carbon'!B28</f>
        <v>585.65423848439991</v>
      </c>
      <c r="C28" s="37">
        <f>'[1]Organic Carbon'!C28</f>
        <v>591.40582503599978</v>
      </c>
      <c r="D28" s="37">
        <f>'[1]Organic Carbon'!D28</f>
        <v>602.57797813000013</v>
      </c>
      <c r="E28" s="37">
        <f>'[1]Organic Carbon'!E28</f>
        <v>605.65936298590009</v>
      </c>
      <c r="F28" s="37">
        <f>'[1]Organic Carbon'!F28</f>
        <v>586.02306417540001</v>
      </c>
      <c r="G28" s="37">
        <f>'[1]Organic Carbon'!G28</f>
        <v>582.67859396660015</v>
      </c>
      <c r="H28" s="37">
        <f>'[1]Organic Carbon'!H28</f>
        <v>594.31776320419988</v>
      </c>
      <c r="I28" s="37">
        <f>'[1]Organic Carbon'!I28</f>
        <v>583.30328315409986</v>
      </c>
      <c r="J28" s="37">
        <f>'[1]Organic Carbon'!J28</f>
        <v>601.30002899060003</v>
      </c>
      <c r="K28" s="37">
        <f>'[1]Organic Carbon'!K28</f>
        <v>587.41548291700008</v>
      </c>
      <c r="L28" s="37">
        <f>'[1]Organic Carbon'!L28</f>
        <v>545.32765919569988</v>
      </c>
      <c r="M28" s="37">
        <f>'[1]Organic Carbon'!M28</f>
        <v>594.36402912799997</v>
      </c>
      <c r="N28" s="37">
        <f>'[1]Organic Carbon'!N28</f>
        <v>586.5011882701001</v>
      </c>
      <c r="O28" s="37">
        <f>'[1]Organic Carbon'!O28</f>
        <v>545.36200166489994</v>
      </c>
      <c r="P28" s="37">
        <f>'[1]Organic Carbon'!P28</f>
        <v>529.7906266896</v>
      </c>
      <c r="Q28" s="37">
        <f>'[1]Organic Carbon'!Q28</f>
        <v>515.81653053669993</v>
      </c>
      <c r="R28" s="37">
        <f>'[1]Organic Carbon'!R28</f>
        <v>547.28939321360008</v>
      </c>
      <c r="S28" s="37">
        <f>'[1]Organic Carbon'!S28</f>
        <v>557.11364210499994</v>
      </c>
      <c r="T28" s="37">
        <f>'[1]Organic Carbon'!T28</f>
        <v>664.63692387669994</v>
      </c>
      <c r="U28" s="37">
        <f>'[1]Organic Carbon'!U28</f>
        <v>670.99652564589996</v>
      </c>
      <c r="V28" s="37">
        <f>'[1]Organic Carbon'!V28</f>
        <v>667.46008173569976</v>
      </c>
      <c r="W28" s="38">
        <f>'[1]Organic Carbon'!W28</f>
        <v>663.40116845069974</v>
      </c>
    </row>
    <row r="29" spans="1:23">
      <c r="A29" s="14" t="str">
        <f>'[1]Organic Carbon'!A29</f>
        <v>Wildfires</v>
      </c>
      <c r="B29" s="37">
        <f>'[1]Organic Carbon'!B29</f>
        <v>261.13858938999999</v>
      </c>
      <c r="C29" s="37">
        <f>'[1]Organic Carbon'!C29</f>
        <v>388.05222192000002</v>
      </c>
      <c r="D29" s="37">
        <f>'[1]Organic Carbon'!D29</f>
        <v>232.93600627999999</v>
      </c>
      <c r="E29" s="37">
        <f>'[1]Organic Carbon'!E29</f>
        <v>231.68682433999999</v>
      </c>
      <c r="F29" s="37">
        <f>'[1]Organic Carbon'!F29</f>
        <v>232.4572287</v>
      </c>
      <c r="G29" s="37">
        <f>'[1]Organic Carbon'!G29</f>
        <v>313.1633233</v>
      </c>
      <c r="H29" s="37">
        <f>'[1]Organic Carbon'!H29</f>
        <v>174.8593645</v>
      </c>
      <c r="I29" s="37">
        <f>'[1]Organic Carbon'!I29</f>
        <v>166.15889129999999</v>
      </c>
      <c r="J29" s="37">
        <f>'[1]Organic Carbon'!J29</f>
        <v>75.027044900000007</v>
      </c>
      <c r="K29" s="37">
        <f>'[1]Organic Carbon'!K29</f>
        <v>169.24743214</v>
      </c>
      <c r="L29" s="37">
        <f>'[1]Organic Carbon'!L29</f>
        <v>236.96954930000001</v>
      </c>
      <c r="M29" s="37">
        <f>'[1]Organic Carbon'!M29</f>
        <v>116.71635083</v>
      </c>
      <c r="N29" s="37">
        <f>'[1]Organic Carbon'!N29</f>
        <v>127.72472353000001</v>
      </c>
      <c r="O29" s="37">
        <f>'[1]Organic Carbon'!O29</f>
        <v>370.05747525999999</v>
      </c>
      <c r="P29" s="37">
        <f>'[1]Organic Carbon'!P29</f>
        <v>442.91275553000003</v>
      </c>
      <c r="Q29" s="37">
        <f>'[1]Organic Carbon'!Q29</f>
        <v>414.35380157999998</v>
      </c>
      <c r="R29" s="37">
        <f>'[1]Organic Carbon'!R29</f>
        <v>417.90728474000002</v>
      </c>
      <c r="S29" s="37">
        <f>'[1]Organic Carbon'!S29</f>
        <v>144.79616908</v>
      </c>
      <c r="T29" s="37">
        <f>'[1]Organic Carbon'!T29</f>
        <v>861.84337373999995</v>
      </c>
      <c r="U29" s="37">
        <f>'[1]Organic Carbon'!U29</f>
        <v>1886.2330122999999</v>
      </c>
      <c r="V29" s="37">
        <f>'[1]Organic Carbon'!V29</f>
        <v>695.20950196000001</v>
      </c>
      <c r="W29" s="38">
        <f>'[1]Organic Carbon'!W29</f>
        <v>695.20950196000001</v>
      </c>
    </row>
    <row r="30" spans="1:23">
      <c r="A30" s="14" t="str">
        <f>'[1]Organic Carbon'!A30</f>
        <v>Total without wildfires</v>
      </c>
      <c r="B30" s="37">
        <f>'[1]Organic Carbon'!B30</f>
        <v>890.61324587439992</v>
      </c>
      <c r="C30" s="37">
        <f>'[1]Organic Carbon'!C30</f>
        <v>967.99227427599976</v>
      </c>
      <c r="D30" s="37">
        <f>'[1]Organic Carbon'!D30</f>
        <v>1057.6399430600002</v>
      </c>
      <c r="E30" s="37">
        <f>'[1]Organic Carbon'!E30</f>
        <v>1103.6483394359002</v>
      </c>
      <c r="F30" s="37">
        <f>'[1]Organic Carbon'!F30</f>
        <v>1064.5495803353999</v>
      </c>
      <c r="G30" s="37">
        <f>'[1]Organic Carbon'!G30</f>
        <v>1081.7538911866002</v>
      </c>
      <c r="H30" s="37">
        <f>'[1]Organic Carbon'!H30</f>
        <v>1096.8080533041998</v>
      </c>
      <c r="I30" s="37">
        <f>'[1]Organic Carbon'!I30</f>
        <v>1067.9857162040998</v>
      </c>
      <c r="J30" s="37">
        <f>'[1]Organic Carbon'!J30</f>
        <v>1110.8618694106001</v>
      </c>
      <c r="K30" s="37">
        <f>'[1]Organic Carbon'!K30</f>
        <v>1141.6695697770001</v>
      </c>
      <c r="L30" s="37">
        <f>'[1]Organic Carbon'!L30</f>
        <v>1009.2495675756999</v>
      </c>
      <c r="M30" s="37">
        <f>'[1]Organic Carbon'!M30</f>
        <v>1035.6940145379999</v>
      </c>
      <c r="N30" s="37">
        <f>'[1]Organic Carbon'!N30</f>
        <v>1022.9119710901001</v>
      </c>
      <c r="O30" s="37">
        <f>'[1]Organic Carbon'!O30</f>
        <v>935.07698145489985</v>
      </c>
      <c r="P30" s="37">
        <f>'[1]Organic Carbon'!P30</f>
        <v>1043.1773588095998</v>
      </c>
      <c r="Q30" s="37">
        <f>'[1]Organic Carbon'!Q30</f>
        <v>1159.2822870566999</v>
      </c>
      <c r="R30" s="37">
        <f>'[1]Organic Carbon'!R30</f>
        <v>1174.8549442736</v>
      </c>
      <c r="S30" s="37">
        <f>'[1]Organic Carbon'!S30</f>
        <v>1124.0249290449999</v>
      </c>
      <c r="T30" s="37">
        <f>'[1]Organic Carbon'!T30</f>
        <v>1243.8452881366998</v>
      </c>
      <c r="U30" s="37">
        <f>'[1]Organic Carbon'!U30</f>
        <v>1561.9925578458999</v>
      </c>
      <c r="V30" s="37">
        <f>'[1]Organic Carbon'!V30</f>
        <v>1562.7499170756996</v>
      </c>
      <c r="W30" s="38">
        <f>'[1]Organic Carbon'!W30</f>
        <v>1558.6910037906996</v>
      </c>
    </row>
    <row r="31" spans="1:23">
      <c r="A31" s="14" t="str">
        <f>'[1]Organic Carbon'!A31</f>
        <v>Miscellaneous without wildfires</v>
      </c>
      <c r="B31" s="37">
        <f>'[1]Organic Carbon'!B31</f>
        <v>304.95900739000001</v>
      </c>
      <c r="C31" s="37">
        <f>'[1]Organic Carbon'!C31</f>
        <v>376.58644923999992</v>
      </c>
      <c r="D31" s="37">
        <f>'[1]Organic Carbon'!D31</f>
        <v>455.06196492999993</v>
      </c>
      <c r="E31" s="37">
        <f>'[1]Organic Carbon'!E31</f>
        <v>497.98897645000005</v>
      </c>
      <c r="F31" s="37">
        <f>'[1]Organic Carbon'!F31</f>
        <v>478.52651616000003</v>
      </c>
      <c r="G31" s="37">
        <f>'[1]Organic Carbon'!G31</f>
        <v>499.07529722000004</v>
      </c>
      <c r="H31" s="37">
        <f>'[1]Organic Carbon'!H31</f>
        <v>502.49029010000004</v>
      </c>
      <c r="I31" s="37">
        <f>'[1]Organic Carbon'!I31</f>
        <v>484.68243305000004</v>
      </c>
      <c r="J31" s="37">
        <f>'[1]Organic Carbon'!J31</f>
        <v>509.56184042000001</v>
      </c>
      <c r="K31" s="37">
        <f>'[1]Organic Carbon'!K31</f>
        <v>554.25408686000003</v>
      </c>
      <c r="L31" s="37">
        <f>'[1]Organic Carbon'!L31</f>
        <v>463.92190837999999</v>
      </c>
      <c r="M31" s="37">
        <f>'[1]Organic Carbon'!M31</f>
        <v>441.32998540999995</v>
      </c>
      <c r="N31" s="37">
        <f>'[1]Organic Carbon'!N31</f>
        <v>436.41078282000001</v>
      </c>
      <c r="O31" s="37">
        <f>'[1]Organic Carbon'!O31</f>
        <v>389.71497978999997</v>
      </c>
      <c r="P31" s="37">
        <f>'[1]Organic Carbon'!P31</f>
        <v>513.38673211999992</v>
      </c>
      <c r="Q31" s="37">
        <f>'[1]Organic Carbon'!Q31</f>
        <v>643.46575652000001</v>
      </c>
      <c r="R31" s="37">
        <f>'[1]Organic Carbon'!R31</f>
        <v>627.56555105999996</v>
      </c>
      <c r="S31" s="37">
        <f>'[1]Organic Carbon'!S31</f>
        <v>566.91128693999997</v>
      </c>
      <c r="T31" s="37">
        <f>'[1]Organic Carbon'!T31</f>
        <v>579.20836425999994</v>
      </c>
      <c r="U31" s="37">
        <f>'[1]Organic Carbon'!U31</f>
        <v>890.99603219999995</v>
      </c>
      <c r="V31" s="37">
        <f>'[1]Organic Carbon'!V31</f>
        <v>895.28983533999997</v>
      </c>
      <c r="W31" s="38">
        <f>'[1]Organic Carbon'!W31</f>
        <v>895.28983533999997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363EF-3E9A-49F6-8B6A-A3DBE37B843A}">
  <dimension ref="A1:W31"/>
  <sheetViews>
    <sheetView topLeftCell="G1" workbookViewId="0">
      <selection activeCell="W13" sqref="W13"/>
    </sheetView>
  </sheetViews>
  <sheetFormatPr baseColWidth="10" defaultColWidth="9.1640625" defaultRowHeight="15"/>
  <cols>
    <col min="1" max="1" width="35.5" bestFit="1" customWidth="1"/>
  </cols>
  <sheetData>
    <row r="1" spans="1:23" ht="43">
      <c r="A1" s="18" t="s">
        <v>122</v>
      </c>
      <c r="B1" s="17"/>
      <c r="C1" s="17"/>
      <c r="D1" s="17"/>
      <c r="E1" s="17"/>
      <c r="F1" s="17"/>
      <c r="G1" s="17"/>
      <c r="H1" s="17"/>
      <c r="I1" s="17"/>
      <c r="J1" s="17"/>
      <c r="K1" s="17"/>
      <c r="L1" s="17"/>
      <c r="M1" s="17"/>
      <c r="N1" s="17"/>
      <c r="O1" s="17"/>
      <c r="P1" s="17"/>
      <c r="Q1" s="17"/>
      <c r="R1" s="17"/>
      <c r="S1" s="17"/>
      <c r="T1" s="17"/>
      <c r="U1" s="17"/>
      <c r="V1" s="17"/>
    </row>
    <row r="2" spans="1:23" ht="29">
      <c r="A2" s="18" t="s">
        <v>25</v>
      </c>
      <c r="B2" s="17"/>
      <c r="C2" s="17"/>
      <c r="D2" s="17"/>
      <c r="E2" s="17"/>
      <c r="F2" s="17"/>
      <c r="G2" s="17"/>
      <c r="H2" s="17"/>
      <c r="I2" s="17"/>
      <c r="J2" s="17"/>
      <c r="K2" s="17"/>
      <c r="L2" s="17"/>
      <c r="M2" s="17"/>
      <c r="N2" s="17"/>
      <c r="O2" s="17"/>
      <c r="P2" s="17"/>
      <c r="Q2" s="17"/>
      <c r="R2" s="17"/>
      <c r="S2" s="17"/>
      <c r="T2" s="17"/>
      <c r="U2" s="17"/>
      <c r="V2" s="17"/>
    </row>
    <row r="3" spans="1:23">
      <c r="A3" s="18"/>
      <c r="B3" s="17"/>
      <c r="C3" s="17"/>
      <c r="D3" s="17"/>
      <c r="E3" s="17"/>
      <c r="F3" s="17"/>
      <c r="G3" s="17"/>
      <c r="H3" s="17"/>
      <c r="I3" s="17"/>
      <c r="J3" s="17"/>
      <c r="K3" s="17"/>
      <c r="L3" s="17"/>
      <c r="M3" s="17"/>
      <c r="N3" s="17"/>
      <c r="O3" s="17"/>
      <c r="P3" s="17"/>
      <c r="Q3" s="17"/>
      <c r="R3" s="17"/>
      <c r="S3" s="17"/>
      <c r="T3" s="17"/>
      <c r="U3" s="17"/>
      <c r="V3" s="17"/>
    </row>
    <row r="4" spans="1:23">
      <c r="A4" s="18"/>
      <c r="B4" s="17"/>
      <c r="C4" s="17"/>
      <c r="D4" s="17"/>
      <c r="E4" s="17"/>
      <c r="F4" s="17"/>
      <c r="G4" s="17"/>
      <c r="H4" s="17"/>
      <c r="I4" s="17"/>
      <c r="J4" s="17"/>
      <c r="K4" s="17"/>
      <c r="L4" s="17"/>
      <c r="M4" s="17"/>
      <c r="N4" s="17"/>
      <c r="O4" s="17"/>
      <c r="P4" s="17"/>
      <c r="Q4" s="17"/>
      <c r="R4" s="17"/>
      <c r="S4" s="17"/>
      <c r="T4" s="17"/>
      <c r="U4" s="17"/>
      <c r="V4" s="17"/>
    </row>
    <row r="5" spans="1:23">
      <c r="A5" s="17"/>
      <c r="B5" s="17"/>
      <c r="C5" s="17"/>
      <c r="D5" s="17"/>
      <c r="E5" s="17"/>
      <c r="F5" s="17"/>
      <c r="G5" s="17"/>
      <c r="H5" s="17"/>
      <c r="I5" s="17"/>
      <c r="J5" s="17"/>
      <c r="K5" s="17"/>
      <c r="L5" s="17"/>
      <c r="M5" s="17"/>
      <c r="N5" s="17"/>
      <c r="O5" s="17"/>
      <c r="P5" s="17"/>
      <c r="Q5" s="17"/>
      <c r="R5" s="17"/>
      <c r="S5" s="17"/>
      <c r="T5" s="17"/>
      <c r="U5" s="17"/>
      <c r="V5" s="17"/>
    </row>
    <row r="6" spans="1:23">
      <c r="A6" s="3" t="str">
        <f>'[1]Black Carbon'!A6</f>
        <v>Source Category</v>
      </c>
      <c r="B6" s="4">
        <f>'[1]Black Carbon'!B6</f>
        <v>2002</v>
      </c>
      <c r="C6" s="4">
        <f>'[1]Black Carbon'!C6</f>
        <v>2003</v>
      </c>
      <c r="D6" s="4">
        <f>'[1]Black Carbon'!D6</f>
        <v>2004</v>
      </c>
      <c r="E6" s="4">
        <f>'[1]Black Carbon'!E6</f>
        <v>2005</v>
      </c>
      <c r="F6" s="4">
        <f>'[1]Black Carbon'!F6</f>
        <v>2006</v>
      </c>
      <c r="G6" s="4">
        <f>'[1]Black Carbon'!G6</f>
        <v>2007</v>
      </c>
      <c r="H6" s="4">
        <f>'[1]Black Carbon'!H6</f>
        <v>2008</v>
      </c>
      <c r="I6" s="4">
        <f>'[1]Black Carbon'!I6</f>
        <v>2009</v>
      </c>
      <c r="J6" s="4">
        <f>'[1]Black Carbon'!J6</f>
        <v>2010</v>
      </c>
      <c r="K6" s="4">
        <f>'[1]Black Carbon'!K6</f>
        <v>2011</v>
      </c>
      <c r="L6" s="4">
        <f>'[1]Black Carbon'!L6</f>
        <v>2012</v>
      </c>
      <c r="M6" s="4">
        <f>'[1]Black Carbon'!M6</f>
        <v>2013</v>
      </c>
      <c r="N6" s="4">
        <f>'[1]Black Carbon'!N6</f>
        <v>2014</v>
      </c>
      <c r="O6" s="4">
        <f>'[1]Black Carbon'!O6</f>
        <v>2015</v>
      </c>
      <c r="P6" s="4">
        <f>'[1]Black Carbon'!P6</f>
        <v>2016</v>
      </c>
      <c r="Q6" s="4">
        <f>'[1]Black Carbon'!Q6</f>
        <v>2017</v>
      </c>
      <c r="R6" s="23">
        <f>'[1]Black Carbon'!R6</f>
        <v>2018</v>
      </c>
      <c r="S6" s="23">
        <f>'[1]Black Carbon'!S6</f>
        <v>2019</v>
      </c>
      <c r="T6" s="23">
        <f>'[1]Black Carbon'!T6</f>
        <v>2020</v>
      </c>
      <c r="U6" s="23">
        <f>'[1]Black Carbon'!U6</f>
        <v>2021</v>
      </c>
      <c r="V6" s="23">
        <f>'[1]Black Carbon'!V6</f>
        <v>2022</v>
      </c>
      <c r="W6" s="23">
        <f>'[1]Black Carbon'!W6</f>
        <v>2023</v>
      </c>
    </row>
    <row r="7" spans="1:23">
      <c r="A7" s="14" t="str">
        <f>'[1]Black Carbon'!A7</f>
        <v>FUEL COMB. ELEC. UTIL.</v>
      </c>
      <c r="B7" s="37">
        <f>'[1]Black Carbon'!B7</f>
        <v>22.326715397000001</v>
      </c>
      <c r="C7" s="37">
        <f>'[1]Black Carbon'!C7</f>
        <v>22.306028820000002</v>
      </c>
      <c r="D7" s="37">
        <f>'[1]Black Carbon'!D7</f>
        <v>22.260438565000001</v>
      </c>
      <c r="E7" s="37">
        <f>'[1]Black Carbon'!E7</f>
        <v>22.260438565000001</v>
      </c>
      <c r="F7" s="37">
        <f>'[1]Black Carbon'!F7</f>
        <v>22.527039968</v>
      </c>
      <c r="G7" s="37">
        <f>'[1]Black Carbon'!G7</f>
        <v>15.014875924</v>
      </c>
      <c r="H7" s="37">
        <f>'[1]Black Carbon'!H7</f>
        <v>15.008051463999999</v>
      </c>
      <c r="I7" s="37">
        <f>'[1]Black Carbon'!I7</f>
        <v>10.292682237999999</v>
      </c>
      <c r="J7" s="37">
        <f>'[1]Black Carbon'!J7</f>
        <v>10.592817092000001</v>
      </c>
      <c r="K7" s="37">
        <f>'[1]Black Carbon'!K7</f>
        <v>10.357304199</v>
      </c>
      <c r="L7" s="37">
        <f>'[1]Black Carbon'!L7</f>
        <v>9.2982936392000006</v>
      </c>
      <c r="M7" s="37">
        <f>'[1]Black Carbon'!M7</f>
        <v>8.4510499190000008</v>
      </c>
      <c r="N7" s="37">
        <f>'[1]Black Carbon'!N7</f>
        <v>9.2856021474000006</v>
      </c>
      <c r="O7" s="37">
        <f>'[1]Black Carbon'!O7</f>
        <v>7.1510574366000004</v>
      </c>
      <c r="P7" s="37">
        <f>'[1]Black Carbon'!P7</f>
        <v>7.0930859852000001</v>
      </c>
      <c r="Q7" s="37">
        <f>'[1]Black Carbon'!Q7</f>
        <v>6.0581925146</v>
      </c>
      <c r="R7" s="37">
        <f>'[1]Black Carbon'!R7</f>
        <v>6.8870716373</v>
      </c>
      <c r="S7" s="37">
        <f>'[1]Black Carbon'!S7</f>
        <v>5.9533855320000004</v>
      </c>
      <c r="T7" s="37">
        <f>'[1]Black Carbon'!T7</f>
        <v>5.2354422944000003</v>
      </c>
      <c r="U7" s="37">
        <f>'[1]Black Carbon'!U7</f>
        <v>6.1100730678000001</v>
      </c>
      <c r="V7" s="37">
        <f>'[1]Black Carbon'!V7</f>
        <v>6.1155775786</v>
      </c>
      <c r="W7" s="38">
        <f>'[1]Black Carbon'!W7</f>
        <v>6.1155775786</v>
      </c>
    </row>
    <row r="8" spans="1:23">
      <c r="A8" s="14" t="str">
        <f>'[1]Black Carbon'!A8</f>
        <v>FUEL COMB. INDUSTRIAL</v>
      </c>
      <c r="B8" s="37">
        <f>'[1]Black Carbon'!B8</f>
        <v>12.130810471</v>
      </c>
      <c r="C8" s="37">
        <f>'[1]Black Carbon'!C8</f>
        <v>12.090473034</v>
      </c>
      <c r="D8" s="37">
        <f>'[1]Black Carbon'!D8</f>
        <v>13.248320400000001</v>
      </c>
      <c r="E8" s="37">
        <f>'[1]Black Carbon'!E8</f>
        <v>13.187078039999999</v>
      </c>
      <c r="F8" s="37">
        <f>'[1]Black Carbon'!F8</f>
        <v>11.470074766</v>
      </c>
      <c r="G8" s="37">
        <f>'[1]Black Carbon'!G8</f>
        <v>11.950876183</v>
      </c>
      <c r="H8" s="37">
        <f>'[1]Black Carbon'!H8</f>
        <v>11.761406273</v>
      </c>
      <c r="I8" s="37">
        <f>'[1]Black Carbon'!I8</f>
        <v>10.67165484</v>
      </c>
      <c r="J8" s="37">
        <f>'[1]Black Carbon'!J8</f>
        <v>10.978300066999999</v>
      </c>
      <c r="K8" s="37">
        <f>'[1]Black Carbon'!K8</f>
        <v>11.092386341999999</v>
      </c>
      <c r="L8" s="37">
        <f>'[1]Black Carbon'!L8</f>
        <v>11.166536664000001</v>
      </c>
      <c r="M8" s="37">
        <f>'[1]Black Carbon'!M8</f>
        <v>11.182258292</v>
      </c>
      <c r="N8" s="37">
        <f>'[1]Black Carbon'!N8</f>
        <v>10.16498056</v>
      </c>
      <c r="O8" s="37">
        <f>'[1]Black Carbon'!O8</f>
        <v>9.9897349739999992</v>
      </c>
      <c r="P8" s="37">
        <f>'[1]Black Carbon'!P8</f>
        <v>9.9426730445999993</v>
      </c>
      <c r="Q8" s="37">
        <f>'[1]Black Carbon'!Q8</f>
        <v>9.6397859011999998</v>
      </c>
      <c r="R8" s="37">
        <f>'[1]Black Carbon'!R8</f>
        <v>9.5182798505000008</v>
      </c>
      <c r="S8" s="37">
        <f>'[1]Black Carbon'!S8</f>
        <v>9.3544861743999999</v>
      </c>
      <c r="T8" s="37">
        <f>'[1]Black Carbon'!T8</f>
        <v>12.257866242</v>
      </c>
      <c r="U8" s="37">
        <f>'[1]Black Carbon'!U8</f>
        <v>11.679891464000001</v>
      </c>
      <c r="V8" s="37">
        <f>'[1]Black Carbon'!V8</f>
        <v>11.702886089</v>
      </c>
      <c r="W8" s="38">
        <f>'[1]Black Carbon'!W8</f>
        <v>11.702886089</v>
      </c>
    </row>
    <row r="9" spans="1:23">
      <c r="A9" s="14" t="str">
        <f>'[1]Black Carbon'!A9</f>
        <v>FUEL COMB. OTHER</v>
      </c>
      <c r="B9" s="37">
        <f>'[1]Black Carbon'!B9</f>
        <v>21.532550358000002</v>
      </c>
      <c r="C9" s="37">
        <f>'[1]Black Carbon'!C9</f>
        <v>22.412577441</v>
      </c>
      <c r="D9" s="37">
        <f>'[1]Black Carbon'!D9</f>
        <v>22.405108638000002</v>
      </c>
      <c r="E9" s="37">
        <f>'[1]Black Carbon'!E9</f>
        <v>23.290268328</v>
      </c>
      <c r="F9" s="37">
        <f>'[1]Black Carbon'!F9</f>
        <v>19.966709316999999</v>
      </c>
      <c r="G9" s="37">
        <f>'[1]Black Carbon'!G9</f>
        <v>21.733554839</v>
      </c>
      <c r="H9" s="37">
        <f>'[1]Black Carbon'!H9</f>
        <v>23.945121284999999</v>
      </c>
      <c r="I9" s="37">
        <f>'[1]Black Carbon'!I9</f>
        <v>25.400012151999999</v>
      </c>
      <c r="J9" s="37">
        <f>'[1]Black Carbon'!J9</f>
        <v>26.478147153999998</v>
      </c>
      <c r="K9" s="37">
        <f>'[1]Black Carbon'!K9</f>
        <v>25.787017777999999</v>
      </c>
      <c r="L9" s="37">
        <f>'[1]Black Carbon'!L9</f>
        <v>21.959315523000001</v>
      </c>
      <c r="M9" s="37">
        <f>'[1]Black Carbon'!M9</f>
        <v>27.893087549000001</v>
      </c>
      <c r="N9" s="37">
        <f>'[1]Black Carbon'!N9</f>
        <v>27.596115476000001</v>
      </c>
      <c r="O9" s="37">
        <f>'[1]Black Carbon'!O9</f>
        <v>24.529380148000001</v>
      </c>
      <c r="P9" s="37">
        <f>'[1]Black Carbon'!P9</f>
        <v>21.567713221999998</v>
      </c>
      <c r="Q9" s="37">
        <f>'[1]Black Carbon'!Q9</f>
        <v>20.818274863999999</v>
      </c>
      <c r="R9" s="37">
        <f>'[1]Black Carbon'!R9</f>
        <v>24.906930852999999</v>
      </c>
      <c r="S9" s="37">
        <f>'[1]Black Carbon'!S9</f>
        <v>25.948310057</v>
      </c>
      <c r="T9" s="37">
        <f>'[1]Black Carbon'!T9</f>
        <v>29.013569227000001</v>
      </c>
      <c r="U9" s="37">
        <f>'[1]Black Carbon'!U9</f>
        <v>28.951540828999999</v>
      </c>
      <c r="V9" s="37">
        <f>'[1]Black Carbon'!V9</f>
        <v>29.071256558000002</v>
      </c>
      <c r="W9" s="38">
        <f>'[1]Black Carbon'!W9</f>
        <v>29.071256558000002</v>
      </c>
    </row>
    <row r="10" spans="1:23">
      <c r="A10" s="14" t="str">
        <f>'[1]Black Carbon'!A10</f>
        <v>CHEMICAL &amp; ALLIED PRODUCT MFG</v>
      </c>
      <c r="B10" s="37">
        <f>'[1]Black Carbon'!B10</f>
        <v>0.63129053499999999</v>
      </c>
      <c r="C10" s="37">
        <f>'[1]Black Carbon'!C10</f>
        <v>0.63129053499999999</v>
      </c>
      <c r="D10" s="37">
        <f>'[1]Black Carbon'!D10</f>
        <v>0.65471945629999995</v>
      </c>
      <c r="E10" s="37">
        <f>'[1]Black Carbon'!E10</f>
        <v>0.65471945629999995</v>
      </c>
      <c r="F10" s="37">
        <f>'[1]Black Carbon'!F10</f>
        <v>0.4128617094</v>
      </c>
      <c r="G10" s="37">
        <f>'[1]Black Carbon'!G10</f>
        <v>0.4128617094</v>
      </c>
      <c r="H10" s="37">
        <f>'[1]Black Carbon'!H10</f>
        <v>0.4128617094</v>
      </c>
      <c r="I10" s="37">
        <f>'[1]Black Carbon'!I10</f>
        <v>0.387729875</v>
      </c>
      <c r="J10" s="37">
        <f>'[1]Black Carbon'!J10</f>
        <v>0.35410412159999999</v>
      </c>
      <c r="K10" s="37">
        <f>'[1]Black Carbon'!K10</f>
        <v>0.35410464159999999</v>
      </c>
      <c r="L10" s="37">
        <f>'[1]Black Carbon'!L10</f>
        <v>0.35410412159999999</v>
      </c>
      <c r="M10" s="37">
        <f>'[1]Black Carbon'!M10</f>
        <v>0.31443065019999999</v>
      </c>
      <c r="N10" s="37">
        <f>'[1]Black Carbon'!N10</f>
        <v>0.24080476249999999</v>
      </c>
      <c r="O10" s="37">
        <f>'[1]Black Carbon'!O10</f>
        <v>0.24152591009999999</v>
      </c>
      <c r="P10" s="37">
        <f>'[1]Black Carbon'!P10</f>
        <v>0.24588387549999999</v>
      </c>
      <c r="Q10" s="37">
        <f>'[1]Black Carbon'!Q10</f>
        <v>0.25517171239999997</v>
      </c>
      <c r="R10" s="37">
        <f>'[1]Black Carbon'!R10</f>
        <v>0.26063716370000001</v>
      </c>
      <c r="S10" s="37">
        <f>'[1]Black Carbon'!S10</f>
        <v>0.2366761117</v>
      </c>
      <c r="T10" s="37">
        <f>'[1]Black Carbon'!T10</f>
        <v>0.22396335989999999</v>
      </c>
      <c r="U10" s="37">
        <f>'[1]Black Carbon'!U10</f>
        <v>0.231306336</v>
      </c>
      <c r="V10" s="37">
        <f>'[1]Black Carbon'!V10</f>
        <v>0.21783480329999999</v>
      </c>
      <c r="W10" s="38">
        <f>'[1]Black Carbon'!W10</f>
        <v>0.21783480329999999</v>
      </c>
    </row>
    <row r="11" spans="1:23">
      <c r="A11" s="14" t="str">
        <f>'[1]Black Carbon'!A11</f>
        <v>METALS PROCESSING</v>
      </c>
      <c r="B11" s="37">
        <f>'[1]Black Carbon'!B11</f>
        <v>0.64008039100000003</v>
      </c>
      <c r="C11" s="37">
        <f>'[1]Black Carbon'!C11</f>
        <v>0.64008039100000003</v>
      </c>
      <c r="D11" s="37">
        <f>'[1]Black Carbon'!D11</f>
        <v>0.7496565905</v>
      </c>
      <c r="E11" s="37">
        <f>'[1]Black Carbon'!E11</f>
        <v>0.7496565905</v>
      </c>
      <c r="F11" s="37">
        <f>'[1]Black Carbon'!F11</f>
        <v>1.0226370098999999</v>
      </c>
      <c r="G11" s="37">
        <f>'[1]Black Carbon'!G11</f>
        <v>1.0226370098999999</v>
      </c>
      <c r="H11" s="37">
        <f>'[1]Black Carbon'!H11</f>
        <v>1.0226370098999999</v>
      </c>
      <c r="I11" s="37">
        <f>'[1]Black Carbon'!I11</f>
        <v>0.65974150840000001</v>
      </c>
      <c r="J11" s="37">
        <f>'[1]Black Carbon'!J11</f>
        <v>0.86269970520000006</v>
      </c>
      <c r="K11" s="37">
        <f>'[1]Black Carbon'!K11</f>
        <v>0.86269970520000006</v>
      </c>
      <c r="L11" s="37">
        <f>'[1]Black Carbon'!L11</f>
        <v>0.86269970520000006</v>
      </c>
      <c r="M11" s="37">
        <f>'[1]Black Carbon'!M11</f>
        <v>0.69665264770000002</v>
      </c>
      <c r="N11" s="37">
        <f>'[1]Black Carbon'!N11</f>
        <v>0.73208667329999999</v>
      </c>
      <c r="O11" s="37">
        <f>'[1]Black Carbon'!O11</f>
        <v>0.70733095459999995</v>
      </c>
      <c r="P11" s="37">
        <f>'[1]Black Carbon'!P11</f>
        <v>0.58279389599999998</v>
      </c>
      <c r="Q11" s="37">
        <f>'[1]Black Carbon'!Q11</f>
        <v>0.59866432830000005</v>
      </c>
      <c r="R11" s="37">
        <f>'[1]Black Carbon'!R11</f>
        <v>0.56664218249999998</v>
      </c>
      <c r="S11" s="37">
        <f>'[1]Black Carbon'!S11</f>
        <v>0.53737443169999999</v>
      </c>
      <c r="T11" s="37">
        <f>'[1]Black Carbon'!T11</f>
        <v>0.44028114759999998</v>
      </c>
      <c r="U11" s="37">
        <f>'[1]Black Carbon'!U11</f>
        <v>0.47753444630000003</v>
      </c>
      <c r="V11" s="37">
        <f>'[1]Black Carbon'!V11</f>
        <v>0.43231417439999997</v>
      </c>
      <c r="W11" s="38">
        <f>'[1]Black Carbon'!W11</f>
        <v>0.43231417439999997</v>
      </c>
    </row>
    <row r="12" spans="1:23">
      <c r="A12" s="14" t="str">
        <f>'[1]Black Carbon'!A12</f>
        <v>PETROLEUM &amp; RELATED INDUSTRIES</v>
      </c>
      <c r="B12" s="37">
        <f>'[1]Black Carbon'!B12</f>
        <v>0.57407656669999996</v>
      </c>
      <c r="C12" s="37">
        <f>'[1]Black Carbon'!C12</f>
        <v>0.60240885600000005</v>
      </c>
      <c r="D12" s="37">
        <f>'[1]Black Carbon'!D12</f>
        <v>0.62476211960000005</v>
      </c>
      <c r="E12" s="37">
        <f>'[1]Black Carbon'!E12</f>
        <v>0.64221361340000005</v>
      </c>
      <c r="F12" s="37">
        <f>'[1]Black Carbon'!F12</f>
        <v>0.65034016949999995</v>
      </c>
      <c r="G12" s="37">
        <f>'[1]Black Carbon'!G12</f>
        <v>0.6422924565</v>
      </c>
      <c r="H12" s="37">
        <f>'[1]Black Carbon'!H12</f>
        <v>0.67827866309999996</v>
      </c>
      <c r="I12" s="37">
        <f>'[1]Black Carbon'!I12</f>
        <v>0.64984282520000003</v>
      </c>
      <c r="J12" s="37">
        <f>'[1]Black Carbon'!J12</f>
        <v>0.66616858170000004</v>
      </c>
      <c r="K12" s="37">
        <f>'[1]Black Carbon'!K12</f>
        <v>0.73310136940000004</v>
      </c>
      <c r="L12" s="37">
        <f>'[1]Black Carbon'!L12</f>
        <v>0.80844808930000001</v>
      </c>
      <c r="M12" s="37">
        <f>'[1]Black Carbon'!M12</f>
        <v>0.67702732369999996</v>
      </c>
      <c r="N12" s="37">
        <f>'[1]Black Carbon'!N12</f>
        <v>0.71835978379999998</v>
      </c>
      <c r="O12" s="37">
        <f>'[1]Black Carbon'!O12</f>
        <v>0.68625731440000004</v>
      </c>
      <c r="P12" s="37">
        <f>'[1]Black Carbon'!P12</f>
        <v>0.73750669629999999</v>
      </c>
      <c r="Q12" s="37">
        <f>'[1]Black Carbon'!Q12</f>
        <v>0.62450316139999995</v>
      </c>
      <c r="R12" s="37">
        <f>'[1]Black Carbon'!R12</f>
        <v>0.57577335100000004</v>
      </c>
      <c r="S12" s="37">
        <f>'[1]Black Carbon'!S12</f>
        <v>0.56944458279999999</v>
      </c>
      <c r="T12" s="37">
        <f>'[1]Black Carbon'!T12</f>
        <v>0.65127664220000003</v>
      </c>
      <c r="U12" s="37">
        <f>'[1]Black Carbon'!U12</f>
        <v>0.66417653740000004</v>
      </c>
      <c r="V12" s="37">
        <f>'[1]Black Carbon'!V12</f>
        <v>0.67403770529999996</v>
      </c>
      <c r="W12" s="38">
        <f>'[1]Black Carbon'!W12</f>
        <v>0.67403770529999996</v>
      </c>
    </row>
    <row r="13" spans="1:23">
      <c r="A13" s="14" t="str">
        <f>'[1]Black Carbon'!A13</f>
        <v>OTHER INDUSTRIAL PROCESSES</v>
      </c>
      <c r="B13" s="37">
        <f>'[1]Black Carbon'!B13</f>
        <v>5.6456515820000002</v>
      </c>
      <c r="C13" s="37">
        <f>'[1]Black Carbon'!C13</f>
        <v>5.6456515820000002</v>
      </c>
      <c r="D13" s="37">
        <f>'[1]Black Carbon'!D13</f>
        <v>6.2291799882000003</v>
      </c>
      <c r="E13" s="37">
        <f>'[1]Black Carbon'!E13</f>
        <v>6.2291799882000003</v>
      </c>
      <c r="F13" s="37">
        <f>'[1]Black Carbon'!F13</f>
        <v>5.8362562911999998</v>
      </c>
      <c r="G13" s="37">
        <f>'[1]Black Carbon'!G13</f>
        <v>5.8280347953999998</v>
      </c>
      <c r="H13" s="37">
        <f>'[1]Black Carbon'!H13</f>
        <v>5.8280347953999998</v>
      </c>
      <c r="I13" s="37">
        <f>'[1]Black Carbon'!I13</f>
        <v>5.3958424587999998</v>
      </c>
      <c r="J13" s="37">
        <f>'[1]Black Carbon'!J13</f>
        <v>5.5390101110999996</v>
      </c>
      <c r="K13" s="37">
        <f>'[1]Black Carbon'!K13</f>
        <v>5.5398076127999998</v>
      </c>
      <c r="L13" s="37">
        <f>'[1]Black Carbon'!L13</f>
        <v>5.5411746734999996</v>
      </c>
      <c r="M13" s="37">
        <f>'[1]Black Carbon'!M13</f>
        <v>5.4678995117999998</v>
      </c>
      <c r="N13" s="37">
        <f>'[1]Black Carbon'!N13</f>
        <v>5.5581498298999996</v>
      </c>
      <c r="O13" s="37">
        <f>'[1]Black Carbon'!O13</f>
        <v>5.5671652758999999</v>
      </c>
      <c r="P13" s="37">
        <f>'[1]Black Carbon'!P13</f>
        <v>6.6276007823</v>
      </c>
      <c r="Q13" s="37">
        <f>'[1]Black Carbon'!Q13</f>
        <v>6.5994725472000004</v>
      </c>
      <c r="R13" s="37">
        <f>'[1]Black Carbon'!R13</f>
        <v>6.5596045753999999</v>
      </c>
      <c r="S13" s="37">
        <f>'[1]Black Carbon'!S13</f>
        <v>6.5949986056999998</v>
      </c>
      <c r="T13" s="37">
        <f>'[1]Black Carbon'!T13</f>
        <v>9.0737805085000005</v>
      </c>
      <c r="U13" s="37">
        <f>'[1]Black Carbon'!U13</f>
        <v>9.0065886227000007</v>
      </c>
      <c r="V13" s="37">
        <f>'[1]Black Carbon'!V13</f>
        <v>8.989395794</v>
      </c>
      <c r="W13" s="38">
        <f>'[1]Black Carbon'!W13</f>
        <v>8.989395794</v>
      </c>
    </row>
    <row r="14" spans="1:23">
      <c r="A14" s="14" t="str">
        <f>'[1]Black Carbon'!A14</f>
        <v>SOLVENT UTILIZATION</v>
      </c>
      <c r="B14" s="37">
        <f>'[1]Black Carbon'!B14</f>
        <v>3.2394100000000002E-5</v>
      </c>
      <c r="C14" s="37">
        <f>'[1]Black Carbon'!C14</f>
        <v>3.2394100000000002E-5</v>
      </c>
      <c r="D14" s="37">
        <f>'[1]Black Carbon'!D14</f>
        <v>1.4952579999999999E-4</v>
      </c>
      <c r="E14" s="37">
        <f>'[1]Black Carbon'!E14</f>
        <v>1.4952579999999999E-4</v>
      </c>
      <c r="F14" s="37">
        <f>'[1]Black Carbon'!F14</f>
        <v>2.8152169999999998E-4</v>
      </c>
      <c r="G14" s="37">
        <f>'[1]Black Carbon'!G14</f>
        <v>2.8152610000000002E-4</v>
      </c>
      <c r="H14" s="37">
        <f>'[1]Black Carbon'!H14</f>
        <v>2.8152610000000002E-4</v>
      </c>
      <c r="I14" s="37">
        <f>'[1]Black Carbon'!I14</f>
        <v>9.8276400000000007E-5</v>
      </c>
      <c r="J14" s="37">
        <f>'[1]Black Carbon'!J14</f>
        <v>1.9504679999999999E-4</v>
      </c>
      <c r="K14" s="37">
        <f>'[1]Black Carbon'!K14</f>
        <v>1.950528E-4</v>
      </c>
      <c r="L14" s="37">
        <f>'[1]Black Carbon'!L14</f>
        <v>1.950528E-4</v>
      </c>
      <c r="M14" s="37">
        <f>'[1]Black Carbon'!M14</f>
        <v>1.498479E-4</v>
      </c>
      <c r="N14" s="37">
        <f>'[1]Black Carbon'!N14</f>
        <v>1.6230420000000001E-4</v>
      </c>
      <c r="O14" s="37">
        <f>'[1]Black Carbon'!O14</f>
        <v>1.5594019999999999E-4</v>
      </c>
      <c r="P14" s="37">
        <f>'[1]Black Carbon'!P14</f>
        <v>4.9169463699999999E-2</v>
      </c>
      <c r="Q14" s="37">
        <f>'[1]Black Carbon'!Q14</f>
        <v>1.4404500000000001E-5</v>
      </c>
      <c r="R14" s="37">
        <f>'[1]Black Carbon'!R14</f>
        <v>7.7315349999999995E-6</v>
      </c>
      <c r="S14" s="37">
        <f>'[1]Black Carbon'!S14</f>
        <v>1.6699500000000002E-5</v>
      </c>
      <c r="T14" s="37">
        <f>'[1]Black Carbon'!T14</f>
        <v>2.88026373E-2</v>
      </c>
      <c r="U14" s="37">
        <f>'[1]Black Carbon'!U14</f>
        <v>3.5768946699999998E-2</v>
      </c>
      <c r="V14" s="37">
        <f>'[1]Black Carbon'!V14</f>
        <v>3.69078989E-2</v>
      </c>
      <c r="W14" s="38">
        <f>'[1]Black Carbon'!W14</f>
        <v>3.69078989E-2</v>
      </c>
    </row>
    <row r="15" spans="1:23">
      <c r="A15" s="14" t="str">
        <f>'[1]Black Carbon'!A15</f>
        <v>STORAGE &amp; TRANSPORT</v>
      </c>
      <c r="B15" s="37">
        <f>'[1]Black Carbon'!B15</f>
        <v>0.39094026799999998</v>
      </c>
      <c r="C15" s="37">
        <f>'[1]Black Carbon'!C15</f>
        <v>0.39094026799999998</v>
      </c>
      <c r="D15" s="37">
        <f>'[1]Black Carbon'!D15</f>
        <v>0.47058531590000002</v>
      </c>
      <c r="E15" s="37">
        <f>'[1]Black Carbon'!E15</f>
        <v>0.47058531590000002</v>
      </c>
      <c r="F15" s="37">
        <f>'[1]Black Carbon'!F15</f>
        <v>0.39159495020000001</v>
      </c>
      <c r="G15" s="37">
        <f>'[1]Black Carbon'!G15</f>
        <v>0.3956812663</v>
      </c>
      <c r="H15" s="37">
        <f>'[1]Black Carbon'!H15</f>
        <v>0.3956812663</v>
      </c>
      <c r="I15" s="37">
        <f>'[1]Black Carbon'!I15</f>
        <v>0.3738727899</v>
      </c>
      <c r="J15" s="37">
        <f>'[1]Black Carbon'!J15</f>
        <v>0.29536572259999999</v>
      </c>
      <c r="K15" s="37">
        <f>'[1]Black Carbon'!K15</f>
        <v>0.29503185710000002</v>
      </c>
      <c r="L15" s="37">
        <f>'[1]Black Carbon'!L15</f>
        <v>0.29122805270000002</v>
      </c>
      <c r="M15" s="37">
        <f>'[1]Black Carbon'!M15</f>
        <v>0.30325579559999999</v>
      </c>
      <c r="N15" s="37">
        <f>'[1]Black Carbon'!N15</f>
        <v>0.25600087259999998</v>
      </c>
      <c r="O15" s="37">
        <f>'[1]Black Carbon'!O15</f>
        <v>0.24290817989999999</v>
      </c>
      <c r="P15" s="37">
        <f>'[1]Black Carbon'!P15</f>
        <v>0.2516499962</v>
      </c>
      <c r="Q15" s="37">
        <f>'[1]Black Carbon'!Q15</f>
        <v>0.2153953136</v>
      </c>
      <c r="R15" s="37">
        <f>'[1]Black Carbon'!R15</f>
        <v>0.21457340590000001</v>
      </c>
      <c r="S15" s="37">
        <f>'[1]Black Carbon'!S15</f>
        <v>0.22161559759999999</v>
      </c>
      <c r="T15" s="37">
        <f>'[1]Black Carbon'!T15</f>
        <v>0.20287356579999999</v>
      </c>
      <c r="U15" s="37">
        <f>'[1]Black Carbon'!U15</f>
        <v>0.21769202479999999</v>
      </c>
      <c r="V15" s="37">
        <f>'[1]Black Carbon'!V15</f>
        <v>0.20679436039999999</v>
      </c>
      <c r="W15" s="38">
        <f>'[1]Black Carbon'!W15</f>
        <v>0.20679436039999999</v>
      </c>
    </row>
    <row r="16" spans="1:23">
      <c r="A16" s="14" t="str">
        <f>'[1]Black Carbon'!A16</f>
        <v>WASTE DISPOSAL &amp; RECYCLING</v>
      </c>
      <c r="B16" s="37">
        <f>'[1]Black Carbon'!B16</f>
        <v>21.352045825000001</v>
      </c>
      <c r="C16" s="37">
        <f>'[1]Black Carbon'!C16</f>
        <v>21.352045825000001</v>
      </c>
      <c r="D16" s="37">
        <f>'[1]Black Carbon'!D16</f>
        <v>21.360510859000001</v>
      </c>
      <c r="E16" s="37">
        <f>'[1]Black Carbon'!E16</f>
        <v>21.360510859000001</v>
      </c>
      <c r="F16" s="37">
        <f>'[1]Black Carbon'!F16</f>
        <v>21.354115389</v>
      </c>
      <c r="G16" s="37">
        <f>'[1]Black Carbon'!G16</f>
        <v>21.352821895000002</v>
      </c>
      <c r="H16" s="37">
        <f>'[1]Black Carbon'!H16</f>
        <v>21.352821895000002</v>
      </c>
      <c r="I16" s="37">
        <f>'[1]Black Carbon'!I16</f>
        <v>21.352854486999998</v>
      </c>
      <c r="J16" s="37">
        <f>'[1]Black Carbon'!J16</f>
        <v>21.353599250999999</v>
      </c>
      <c r="K16" s="37">
        <f>'[1]Black Carbon'!K16</f>
        <v>21.361775929</v>
      </c>
      <c r="L16" s="37">
        <f>'[1]Black Carbon'!L16</f>
        <v>21.362409271000001</v>
      </c>
      <c r="M16" s="37">
        <f>'[1]Black Carbon'!M16</f>
        <v>21.363107464999999</v>
      </c>
      <c r="N16" s="37">
        <f>'[1]Black Carbon'!N16</f>
        <v>21.360776443999999</v>
      </c>
      <c r="O16" s="37">
        <f>'[1]Black Carbon'!O16</f>
        <v>21.36105616</v>
      </c>
      <c r="P16" s="37">
        <f>'[1]Black Carbon'!P16</f>
        <v>21.352472846000001</v>
      </c>
      <c r="Q16" s="37">
        <f>'[1]Black Carbon'!Q16</f>
        <v>21.362839406999999</v>
      </c>
      <c r="R16" s="37">
        <f>'[1]Black Carbon'!R16</f>
        <v>21.361630869999999</v>
      </c>
      <c r="S16" s="37">
        <f>'[1]Black Carbon'!S16</f>
        <v>21.365040676</v>
      </c>
      <c r="T16" s="37">
        <f>'[1]Black Carbon'!T16</f>
        <v>23.721605758999999</v>
      </c>
      <c r="U16" s="37">
        <f>'[1]Black Carbon'!U16</f>
        <v>23.723287858999999</v>
      </c>
      <c r="V16" s="37">
        <f>'[1]Black Carbon'!V16</f>
        <v>23.723874538</v>
      </c>
      <c r="W16" s="38">
        <f>'[1]Black Carbon'!W16</f>
        <v>23.723874538</v>
      </c>
    </row>
    <row r="17" spans="1:23">
      <c r="A17" s="14" t="str">
        <f>'[1]Black Carbon'!A17</f>
        <v>HIGHWAY VEHICLES</v>
      </c>
      <c r="B17" s="37">
        <f>'[1]Black Carbon'!B17</f>
        <v>180.80094344</v>
      </c>
      <c r="C17" s="37">
        <f>'[1]Black Carbon'!C17</f>
        <v>180.12273227</v>
      </c>
      <c r="D17" s="37">
        <f>'[1]Black Carbon'!D17</f>
        <v>177.40762877</v>
      </c>
      <c r="E17" s="37">
        <f>'[1]Black Carbon'!E17</f>
        <v>170.72426770999999</v>
      </c>
      <c r="F17" s="37">
        <f>'[1]Black Carbon'!F17</f>
        <v>167.70668266000001</v>
      </c>
      <c r="G17" s="37">
        <f>'[1]Black Carbon'!G17</f>
        <v>143.41041128000001</v>
      </c>
      <c r="H17" s="37">
        <f>'[1]Black Carbon'!H17</f>
        <v>134.19731075000001</v>
      </c>
      <c r="I17" s="37">
        <f>'[1]Black Carbon'!I17</f>
        <v>119.17003501000001</v>
      </c>
      <c r="J17" s="37">
        <f>'[1]Black Carbon'!J17</f>
        <v>127.58274292999999</v>
      </c>
      <c r="K17" s="37">
        <f>'[1]Black Carbon'!K17</f>
        <v>106.33808307</v>
      </c>
      <c r="L17" s="37">
        <f>'[1]Black Carbon'!L17</f>
        <v>94.670257121000006</v>
      </c>
      <c r="M17" s="37">
        <f>'[1]Black Carbon'!M17</f>
        <v>86.131976128000005</v>
      </c>
      <c r="N17" s="37">
        <f>'[1]Black Carbon'!N17</f>
        <v>74.702003101000003</v>
      </c>
      <c r="O17" s="37">
        <f>'[1]Black Carbon'!O17</f>
        <v>63.955040726</v>
      </c>
      <c r="P17" s="37">
        <f>'[1]Black Carbon'!P17</f>
        <v>53.722025717999998</v>
      </c>
      <c r="Q17" s="37">
        <f>'[1]Black Carbon'!Q17</f>
        <v>44.932739009999999</v>
      </c>
      <c r="R17" s="37">
        <f>'[1]Black Carbon'!R17</f>
        <v>38.262703389000002</v>
      </c>
      <c r="S17" s="37">
        <f>'[1]Black Carbon'!S17</f>
        <v>40.487384253000002</v>
      </c>
      <c r="T17" s="37">
        <f>'[1]Black Carbon'!T17</f>
        <v>33.545686822</v>
      </c>
      <c r="U17" s="37">
        <f>'[1]Black Carbon'!U17</f>
        <v>30.339852722</v>
      </c>
      <c r="V17" s="37">
        <f>'[1]Black Carbon'!V17</f>
        <v>26.947406056999998</v>
      </c>
      <c r="W17" s="38">
        <f>'[1]Black Carbon'!W17</f>
        <v>23.554960092000002</v>
      </c>
    </row>
    <row r="18" spans="1:23">
      <c r="A18" s="14" t="str">
        <f>'[1]Black Carbon'!A18</f>
        <v>OFF-HIGHWAY</v>
      </c>
      <c r="B18" s="37">
        <f>'[1]Black Carbon'!B18</f>
        <v>170.95567109000001</v>
      </c>
      <c r="C18" s="37">
        <f>'[1]Black Carbon'!C18</f>
        <v>169.28692171</v>
      </c>
      <c r="D18" s="37">
        <f>'[1]Black Carbon'!D18</f>
        <v>160.35611112000001</v>
      </c>
      <c r="E18" s="37">
        <f>'[1]Black Carbon'!E18</f>
        <v>157.85634435</v>
      </c>
      <c r="F18" s="37">
        <f>'[1]Black Carbon'!F18</f>
        <v>148.83791797999999</v>
      </c>
      <c r="G18" s="37">
        <f>'[1]Black Carbon'!G18</f>
        <v>138.34704668000001</v>
      </c>
      <c r="H18" s="37">
        <f>'[1]Black Carbon'!H18</f>
        <v>128.26294002</v>
      </c>
      <c r="I18" s="37">
        <f>'[1]Black Carbon'!I18</f>
        <v>118.04297809000001</v>
      </c>
      <c r="J18" s="37">
        <f>'[1]Black Carbon'!J18</f>
        <v>112.09865772000001</v>
      </c>
      <c r="K18" s="37">
        <f>'[1]Black Carbon'!K18</f>
        <v>106.49663987</v>
      </c>
      <c r="L18" s="37">
        <f>'[1]Black Carbon'!L18</f>
        <v>100.30687125</v>
      </c>
      <c r="M18" s="37">
        <f>'[1]Black Carbon'!M18</f>
        <v>95.646824659000004</v>
      </c>
      <c r="N18" s="37">
        <f>'[1]Black Carbon'!N18</f>
        <v>91.536170627999994</v>
      </c>
      <c r="O18" s="37">
        <f>'[1]Black Carbon'!O18</f>
        <v>85.620777552999996</v>
      </c>
      <c r="P18" s="37">
        <f>'[1]Black Carbon'!P18</f>
        <v>77.211607137000001</v>
      </c>
      <c r="Q18" s="37">
        <f>'[1]Black Carbon'!Q18</f>
        <v>72.540666153000004</v>
      </c>
      <c r="R18" s="37">
        <f>'[1]Black Carbon'!R18</f>
        <v>67.869300034000005</v>
      </c>
      <c r="S18" s="37">
        <f>'[1]Black Carbon'!S18</f>
        <v>63.841705271999999</v>
      </c>
      <c r="T18" s="37">
        <f>'[1]Black Carbon'!T18</f>
        <v>53.686364949000001</v>
      </c>
      <c r="U18" s="37">
        <f>'[1]Black Carbon'!U18</f>
        <v>31.643407970999998</v>
      </c>
      <c r="V18" s="37">
        <f>'[1]Black Carbon'!V18</f>
        <v>29.752886714999999</v>
      </c>
      <c r="W18" s="38">
        <f>'[1]Black Carbon'!W18</f>
        <v>27.944342066000001</v>
      </c>
    </row>
    <row r="19" spans="1:23">
      <c r="A19" s="14" t="str">
        <f>'[1]Black Carbon'!A19</f>
        <v>MISCELLANEOUS</v>
      </c>
      <c r="B19" s="37">
        <f>'[1]Black Carbon'!B19</f>
        <v>47.955114250000001</v>
      </c>
      <c r="C19" s="37">
        <f>'[1]Black Carbon'!C19</f>
        <v>58.977757240000003</v>
      </c>
      <c r="D19" s="37">
        <f>'[1]Black Carbon'!D19</f>
        <v>54.044684977999999</v>
      </c>
      <c r="E19" s="37">
        <f>'[1]Black Carbon'!E19</f>
        <v>57.209525833000001</v>
      </c>
      <c r="F19" s="37">
        <f>'[1]Black Carbon'!F19</f>
        <v>55.491974460999998</v>
      </c>
      <c r="G19" s="37">
        <f>'[1]Black Carbon'!G19</f>
        <v>62.622055140999997</v>
      </c>
      <c r="H19" s="37">
        <f>'[1]Black Carbon'!H19</f>
        <v>53.353178518</v>
      </c>
      <c r="I19" s="37">
        <f>'[1]Black Carbon'!I19</f>
        <v>51.294886624999997</v>
      </c>
      <c r="J19" s="37">
        <f>'[1]Black Carbon'!J19</f>
        <v>46.912912386999999</v>
      </c>
      <c r="K19" s="37">
        <f>'[1]Black Carbon'!K19</f>
        <v>56.436372145999997</v>
      </c>
      <c r="L19" s="37">
        <f>'[1]Black Carbon'!L19</f>
        <v>54.625368739999999</v>
      </c>
      <c r="M19" s="37">
        <f>'[1]Black Carbon'!M19</f>
        <v>44.766989801000001</v>
      </c>
      <c r="N19" s="37">
        <f>'[1]Black Carbon'!N19</f>
        <v>44.389671409000002</v>
      </c>
      <c r="O19" s="37">
        <f>'[1]Black Carbon'!O19</f>
        <v>58.148068477000002</v>
      </c>
      <c r="P19" s="37">
        <f>'[1]Black Carbon'!P19</f>
        <v>119.19023385</v>
      </c>
      <c r="Q19" s="37">
        <f>'[1]Black Carbon'!Q19</f>
        <v>79.815786756999998</v>
      </c>
      <c r="R19" s="37">
        <f>'[1]Black Carbon'!R19</f>
        <v>84.953744975999996</v>
      </c>
      <c r="S19" s="37">
        <f>'[1]Black Carbon'!S19</f>
        <v>59.035090283000002</v>
      </c>
      <c r="T19" s="37">
        <f>'[1]Black Carbon'!T19</f>
        <v>209.30102972</v>
      </c>
      <c r="U19" s="37">
        <f>'[1]Black Carbon'!U19</f>
        <v>412.78517196000001</v>
      </c>
      <c r="V19" s="37">
        <f>'[1]Black Carbon'!V19</f>
        <v>196.90755267</v>
      </c>
      <c r="W19" s="38">
        <f>'[1]Black Carbon'!W19</f>
        <v>196.90755267</v>
      </c>
    </row>
    <row r="20" spans="1:23">
      <c r="A20" s="17"/>
      <c r="B20" s="21"/>
      <c r="C20" s="21"/>
      <c r="D20" s="21"/>
      <c r="E20" s="21"/>
      <c r="F20" s="21"/>
      <c r="G20" s="21"/>
      <c r="H20" s="21"/>
      <c r="I20" s="21"/>
      <c r="J20" s="21"/>
      <c r="K20" s="21"/>
      <c r="L20" s="19"/>
      <c r="M20" s="19"/>
      <c r="N20" s="19"/>
      <c r="O20" s="19"/>
      <c r="P20" s="19"/>
      <c r="Q20" s="19"/>
      <c r="R20" s="21"/>
      <c r="S20" s="21"/>
      <c r="T20" s="21"/>
      <c r="U20" s="21"/>
      <c r="V20" s="21"/>
    </row>
    <row r="21" spans="1:23">
      <c r="A21" s="17"/>
      <c r="B21" s="21"/>
      <c r="C21" s="21"/>
      <c r="D21" s="21"/>
      <c r="E21" s="21"/>
      <c r="F21" s="21"/>
      <c r="G21" s="21"/>
      <c r="H21" s="21"/>
      <c r="I21" s="21"/>
      <c r="J21" s="21"/>
      <c r="K21" s="21"/>
      <c r="L21" s="19"/>
      <c r="M21" s="19"/>
      <c r="N21" s="19"/>
      <c r="O21" s="19"/>
      <c r="P21" s="19"/>
      <c r="Q21" s="19"/>
      <c r="R21" s="21"/>
      <c r="S21" s="21"/>
      <c r="T21" s="21"/>
      <c r="U21" s="21"/>
      <c r="V21" s="21"/>
    </row>
    <row r="22" spans="1:23">
      <c r="A22" s="17"/>
      <c r="B22" s="21"/>
      <c r="C22" s="21"/>
      <c r="D22" s="21"/>
      <c r="E22" s="21"/>
      <c r="F22" s="21"/>
      <c r="G22" s="21"/>
      <c r="H22" s="21"/>
      <c r="I22" s="21"/>
      <c r="J22" s="21"/>
      <c r="K22" s="21"/>
      <c r="L22" s="19"/>
      <c r="M22" s="19"/>
      <c r="N22" s="19"/>
      <c r="O22" s="19"/>
      <c r="P22" s="19"/>
      <c r="Q22" s="19"/>
      <c r="R22" s="21"/>
      <c r="S22" s="21"/>
      <c r="T22" s="21"/>
      <c r="U22" s="21"/>
      <c r="V22" s="21"/>
    </row>
    <row r="23" spans="1:23">
      <c r="A23" s="17"/>
      <c r="B23" s="21"/>
      <c r="C23" s="21"/>
      <c r="D23" s="21"/>
      <c r="E23" s="21"/>
      <c r="F23" s="21"/>
      <c r="G23" s="21"/>
      <c r="H23" s="21"/>
      <c r="I23" s="21"/>
      <c r="J23" s="21"/>
      <c r="K23" s="21"/>
      <c r="L23" s="19"/>
      <c r="M23" s="19"/>
      <c r="N23" s="19"/>
      <c r="O23" s="19"/>
      <c r="P23" s="19"/>
      <c r="Q23" s="19"/>
      <c r="R23" s="21"/>
      <c r="S23" s="21"/>
      <c r="T23" s="21"/>
      <c r="U23" s="21"/>
      <c r="V23" s="21"/>
    </row>
    <row r="24" spans="1:23">
      <c r="A24" s="17"/>
      <c r="B24" s="21"/>
      <c r="C24" s="21"/>
      <c r="D24" s="21"/>
      <c r="E24" s="21"/>
      <c r="F24" s="21"/>
      <c r="G24" s="21"/>
      <c r="H24" s="21"/>
      <c r="I24" s="21"/>
      <c r="J24" s="21"/>
      <c r="K24" s="21"/>
      <c r="L24" s="19"/>
      <c r="M24" s="19"/>
      <c r="N24" s="19"/>
      <c r="O24" s="19"/>
      <c r="P24" s="19"/>
      <c r="Q24" s="19"/>
      <c r="R24" s="21"/>
      <c r="S24" s="21"/>
      <c r="T24" s="21"/>
      <c r="U24" s="21"/>
      <c r="V24" s="21"/>
    </row>
    <row r="25" spans="1:23">
      <c r="A25" s="17"/>
      <c r="B25" s="21"/>
      <c r="C25" s="21"/>
      <c r="D25" s="21"/>
      <c r="E25" s="21"/>
      <c r="F25" s="21"/>
      <c r="G25" s="21"/>
      <c r="H25" s="21"/>
      <c r="I25" s="21"/>
      <c r="J25" s="21"/>
      <c r="K25" s="21"/>
      <c r="L25" s="19"/>
      <c r="M25" s="19"/>
      <c r="N25" s="19"/>
      <c r="O25" s="19"/>
      <c r="P25" s="19"/>
      <c r="Q25" s="19"/>
      <c r="R25" s="21"/>
      <c r="S25" s="21"/>
      <c r="T25" s="21"/>
      <c r="U25" s="21"/>
      <c r="V25" s="21"/>
    </row>
    <row r="26" spans="1:23">
      <c r="A26" s="14" t="str">
        <f>'[1]Black Carbon'!A26</f>
        <v>Total</v>
      </c>
      <c r="B26" s="37">
        <f>'[1]Black Carbon'!B26</f>
        <v>484.93592256779999</v>
      </c>
      <c r="C26" s="37">
        <f>'[1]Black Carbon'!C26</f>
        <v>494.45894036610002</v>
      </c>
      <c r="D26" s="37">
        <f>'[1]Black Carbon'!D26</f>
        <v>479.81185632630007</v>
      </c>
      <c r="E26" s="37">
        <f>'[1]Black Carbon'!E26</f>
        <v>474.63493817509999</v>
      </c>
      <c r="F26" s="37">
        <f>'[1]Black Carbon'!F26</f>
        <v>455.66848619289999</v>
      </c>
      <c r="G26" s="37">
        <f>'[1]Black Carbon'!G26</f>
        <v>422.73343070559997</v>
      </c>
      <c r="H26" s="37">
        <f>'[1]Black Carbon'!H26</f>
        <v>396.21860517520003</v>
      </c>
      <c r="I26" s="37">
        <f>'[1]Black Carbon'!I26</f>
        <v>363.69223117570004</v>
      </c>
      <c r="J26" s="37">
        <f>'[1]Black Carbon'!J26</f>
        <v>363.71471988999997</v>
      </c>
      <c r="K26" s="37">
        <f>'[1]Black Carbon'!K26</f>
        <v>345.65451957290003</v>
      </c>
      <c r="L26" s="37">
        <f>'[1]Black Carbon'!L26</f>
        <v>321.2469019033</v>
      </c>
      <c r="M26" s="37">
        <f>'[1]Black Carbon'!M26</f>
        <v>302.8947095899</v>
      </c>
      <c r="N26" s="37">
        <f>'[1]Black Carbon'!N26</f>
        <v>286.54088399170001</v>
      </c>
      <c r="O26" s="37">
        <f>'[1]Black Carbon'!O26</f>
        <v>278.20045904969999</v>
      </c>
      <c r="P26" s="37">
        <f>'[1]Black Carbon'!P26</f>
        <v>318.57441651279998</v>
      </c>
      <c r="Q26" s="37">
        <f>'[1]Black Carbon'!Q26</f>
        <v>263.46150607420003</v>
      </c>
      <c r="R26" s="37">
        <f>'[1]Black Carbon'!R26</f>
        <v>261.93690001983498</v>
      </c>
      <c r="S26" s="37">
        <f>'[1]Black Carbon'!S26</f>
        <v>234.1455282764</v>
      </c>
      <c r="T26" s="37">
        <f>'[1]Black Carbon'!T26</f>
        <v>377.38254287469999</v>
      </c>
      <c r="U26" s="37">
        <f>'[1]Black Carbon'!U26</f>
        <v>555.8662927867</v>
      </c>
      <c r="V26" s="37">
        <f>'[1]Black Carbon'!V26</f>
        <v>334.77872494190001</v>
      </c>
      <c r="W26" s="38">
        <f>'[1]Black Carbon'!W26</f>
        <v>329.57773432789998</v>
      </c>
    </row>
    <row r="27" spans="1:23">
      <c r="A27" s="14" t="str">
        <f>'[1]Black Carbon'!A27</f>
        <v>Miscellaneous</v>
      </c>
      <c r="B27" s="37">
        <f>'[1]Black Carbon'!B27</f>
        <v>47.955114250000001</v>
      </c>
      <c r="C27" s="37">
        <f>'[1]Black Carbon'!C27</f>
        <v>58.977757240000003</v>
      </c>
      <c r="D27" s="37">
        <f>'[1]Black Carbon'!D27</f>
        <v>54.044684977999999</v>
      </c>
      <c r="E27" s="37">
        <f>'[1]Black Carbon'!E27</f>
        <v>57.209525833000001</v>
      </c>
      <c r="F27" s="37">
        <f>'[1]Black Carbon'!F27</f>
        <v>55.491974460999998</v>
      </c>
      <c r="G27" s="37">
        <f>'[1]Black Carbon'!G27</f>
        <v>62.622055140999997</v>
      </c>
      <c r="H27" s="37">
        <f>'[1]Black Carbon'!H27</f>
        <v>53.353178518</v>
      </c>
      <c r="I27" s="37">
        <f>'[1]Black Carbon'!I27</f>
        <v>51.294886624999997</v>
      </c>
      <c r="J27" s="37">
        <f>'[1]Black Carbon'!J27</f>
        <v>46.912912386999999</v>
      </c>
      <c r="K27" s="37">
        <f>'[1]Black Carbon'!K27</f>
        <v>56.436372145999997</v>
      </c>
      <c r="L27" s="37">
        <f>'[1]Black Carbon'!L27</f>
        <v>54.625368739999999</v>
      </c>
      <c r="M27" s="37">
        <f>'[1]Black Carbon'!M27</f>
        <v>44.766989801000001</v>
      </c>
      <c r="N27" s="37">
        <f>'[1]Black Carbon'!N27</f>
        <v>44.389671409000002</v>
      </c>
      <c r="O27" s="37">
        <f>'[1]Black Carbon'!O27</f>
        <v>58.148068477000002</v>
      </c>
      <c r="P27" s="37">
        <f>'[1]Black Carbon'!P27</f>
        <v>119.19023385</v>
      </c>
      <c r="Q27" s="37">
        <f>'[1]Black Carbon'!Q27</f>
        <v>79.815786756999998</v>
      </c>
      <c r="R27" s="37">
        <f>'[1]Black Carbon'!R27</f>
        <v>84.953744975999996</v>
      </c>
      <c r="S27" s="37">
        <f>'[1]Black Carbon'!S27</f>
        <v>59.035090283000002</v>
      </c>
      <c r="T27" s="37">
        <f>'[1]Black Carbon'!T27</f>
        <v>209.30102972</v>
      </c>
      <c r="U27" s="37">
        <f>'[1]Black Carbon'!U27</f>
        <v>412.78517196000001</v>
      </c>
      <c r="V27" s="37">
        <f>'[1]Black Carbon'!V27</f>
        <v>196.90755267</v>
      </c>
      <c r="W27" s="38">
        <f>'[1]Black Carbon'!W27</f>
        <v>196.90755267</v>
      </c>
    </row>
    <row r="28" spans="1:23">
      <c r="A28" s="14" t="str">
        <f>'[1]Black Carbon'!A28</f>
        <v>Total without miscellaneous</v>
      </c>
      <c r="B28" s="37">
        <f>'[1]Black Carbon'!B28</f>
        <v>436.98080831779998</v>
      </c>
      <c r="C28" s="37">
        <f>'[1]Black Carbon'!C28</f>
        <v>435.48118312610001</v>
      </c>
      <c r="D28" s="37">
        <f>'[1]Black Carbon'!D28</f>
        <v>425.76717134830005</v>
      </c>
      <c r="E28" s="37">
        <f>'[1]Black Carbon'!E28</f>
        <v>417.4254123421</v>
      </c>
      <c r="F28" s="37">
        <f>'[1]Black Carbon'!F28</f>
        <v>400.17651173190001</v>
      </c>
      <c r="G28" s="37">
        <f>'[1]Black Carbon'!G28</f>
        <v>360.1113755646</v>
      </c>
      <c r="H28" s="37">
        <f>'[1]Black Carbon'!H28</f>
        <v>342.86542665720003</v>
      </c>
      <c r="I28" s="37">
        <f>'[1]Black Carbon'!I28</f>
        <v>312.39734455070004</v>
      </c>
      <c r="J28" s="37">
        <f>'[1]Black Carbon'!J28</f>
        <v>316.80180750299996</v>
      </c>
      <c r="K28" s="37">
        <f>'[1]Black Carbon'!K28</f>
        <v>289.21814742690003</v>
      </c>
      <c r="L28" s="37">
        <f>'[1]Black Carbon'!L28</f>
        <v>266.6215331633</v>
      </c>
      <c r="M28" s="37">
        <f>'[1]Black Carbon'!M28</f>
        <v>258.12771978889998</v>
      </c>
      <c r="N28" s="37">
        <f>'[1]Black Carbon'!N28</f>
        <v>242.1512125827</v>
      </c>
      <c r="O28" s="37">
        <f>'[1]Black Carbon'!O28</f>
        <v>220.05239057269998</v>
      </c>
      <c r="P28" s="37">
        <f>'[1]Black Carbon'!P28</f>
        <v>199.38418266279999</v>
      </c>
      <c r="Q28" s="37">
        <f>'[1]Black Carbon'!Q28</f>
        <v>183.64571931720002</v>
      </c>
      <c r="R28" s="37">
        <f>'[1]Black Carbon'!R28</f>
        <v>176.98315504383498</v>
      </c>
      <c r="S28" s="37">
        <f>'[1]Black Carbon'!S28</f>
        <v>175.11043799340001</v>
      </c>
      <c r="T28" s="37">
        <f>'[1]Black Carbon'!T28</f>
        <v>168.08151315469999</v>
      </c>
      <c r="U28" s="37">
        <f>'[1]Black Carbon'!U28</f>
        <v>143.08112082669999</v>
      </c>
      <c r="V28" s="37">
        <f>'[1]Black Carbon'!V28</f>
        <v>137.87117227190001</v>
      </c>
      <c r="W28" s="38">
        <f>'[1]Black Carbon'!W28</f>
        <v>132.67018165789997</v>
      </c>
    </row>
    <row r="29" spans="1:23">
      <c r="A29" s="14" t="str">
        <f>'[1]Black Carbon'!A29</f>
        <v>Wildfires</v>
      </c>
      <c r="B29" s="37">
        <f>'[1]Black Carbon'!B29</f>
        <v>17.977631087999999</v>
      </c>
      <c r="C29" s="37">
        <f>'[1]Black Carbon'!C29</f>
        <v>26.71516454</v>
      </c>
      <c r="D29" s="37">
        <f>'[1]Black Carbon'!D29</f>
        <v>16.035587185000001</v>
      </c>
      <c r="E29" s="37">
        <f>'[1]Black Carbon'!E29</f>
        <v>15.950237381000001</v>
      </c>
      <c r="F29" s="37">
        <f>'[1]Black Carbon'!F29</f>
        <v>16.003316479999999</v>
      </c>
      <c r="G29" s="37">
        <f>'[1]Black Carbon'!G29</f>
        <v>21.559425724</v>
      </c>
      <c r="H29" s="37">
        <f>'[1]Black Carbon'!H29</f>
        <v>12.038070660000001</v>
      </c>
      <c r="I29" s="37">
        <f>'[1]Black Carbon'!I29</f>
        <v>11.43901615</v>
      </c>
      <c r="J29" s="37">
        <f>'[1]Black Carbon'!J29</f>
        <v>5.1651969490000003</v>
      </c>
      <c r="K29" s="37">
        <f>'[1]Black Carbon'!K29</f>
        <v>11.651702886000001</v>
      </c>
      <c r="L29" s="37">
        <f>'[1]Black Carbon'!L29</f>
        <v>16.314059718999999</v>
      </c>
      <c r="M29" s="37">
        <f>'[1]Black Carbon'!M29</f>
        <v>8.0352325750000002</v>
      </c>
      <c r="N29" s="37">
        <f>'[1]Black Carbon'!N29</f>
        <v>8.7931557651999999</v>
      </c>
      <c r="O29" s="37">
        <f>'[1]Black Carbon'!O29</f>
        <v>25.476241276</v>
      </c>
      <c r="P29" s="37">
        <f>'[1]Black Carbon'!P29</f>
        <v>66.639085465999997</v>
      </c>
      <c r="Q29" s="37">
        <f>'[1]Black Carbon'!Q29</f>
        <v>28.525783837999999</v>
      </c>
      <c r="R29" s="37">
        <f>'[1]Black Carbon'!R29</f>
        <v>28.770360491000002</v>
      </c>
      <c r="S29" s="37">
        <f>'[1]Black Carbon'!S29</f>
        <v>9.9683272453999994</v>
      </c>
      <c r="T29" s="37">
        <f>'[1]Black Carbon'!T29</f>
        <v>149.519012</v>
      </c>
      <c r="U29" s="37">
        <f>'[1]Black Carbon'!U29</f>
        <v>324.51909346000002</v>
      </c>
      <c r="V29" s="37">
        <f>'[1]Black Carbon'!V29</f>
        <v>107.94984012</v>
      </c>
      <c r="W29" s="38">
        <f>'[1]Black Carbon'!W29</f>
        <v>107.94984012</v>
      </c>
    </row>
    <row r="30" spans="1:23">
      <c r="A30" s="14" t="str">
        <f>'[1]Black Carbon'!A30</f>
        <v>Total without wildfires</v>
      </c>
      <c r="B30" s="37">
        <f>'[1]Black Carbon'!B30</f>
        <v>466.95829147979998</v>
      </c>
      <c r="C30" s="37">
        <f>'[1]Black Carbon'!C30</f>
        <v>467.74377582610003</v>
      </c>
      <c r="D30" s="37">
        <f>'[1]Black Carbon'!D30</f>
        <v>463.77626914130008</v>
      </c>
      <c r="E30" s="37">
        <f>'[1]Black Carbon'!E30</f>
        <v>458.68470079409997</v>
      </c>
      <c r="F30" s="37">
        <f>'[1]Black Carbon'!F30</f>
        <v>439.66516971289997</v>
      </c>
      <c r="G30" s="37">
        <f>'[1]Black Carbon'!G30</f>
        <v>401.17400498159998</v>
      </c>
      <c r="H30" s="37">
        <f>'[1]Black Carbon'!H30</f>
        <v>384.18053451520001</v>
      </c>
      <c r="I30" s="37">
        <f>'[1]Black Carbon'!I30</f>
        <v>352.25321502570006</v>
      </c>
      <c r="J30" s="37">
        <f>'[1]Black Carbon'!J30</f>
        <v>358.54952294099996</v>
      </c>
      <c r="K30" s="37">
        <f>'[1]Black Carbon'!K30</f>
        <v>334.00281668690002</v>
      </c>
      <c r="L30" s="37">
        <f>'[1]Black Carbon'!L30</f>
        <v>304.9328421843</v>
      </c>
      <c r="M30" s="37">
        <f>'[1]Black Carbon'!M30</f>
        <v>294.85947701489999</v>
      </c>
      <c r="N30" s="37">
        <f>'[1]Black Carbon'!N30</f>
        <v>277.74772822649999</v>
      </c>
      <c r="O30" s="37">
        <f>'[1]Black Carbon'!O30</f>
        <v>252.72421777369999</v>
      </c>
      <c r="P30" s="37">
        <f>'[1]Black Carbon'!P30</f>
        <v>251.9353310468</v>
      </c>
      <c r="Q30" s="37">
        <f>'[1]Black Carbon'!Q30</f>
        <v>234.93572223620004</v>
      </c>
      <c r="R30" s="37">
        <f>'[1]Black Carbon'!R30</f>
        <v>233.16653952883499</v>
      </c>
      <c r="S30" s="37">
        <f>'[1]Black Carbon'!S30</f>
        <v>224.17720103100001</v>
      </c>
      <c r="T30" s="37">
        <f>'[1]Black Carbon'!T30</f>
        <v>227.86353087469999</v>
      </c>
      <c r="U30" s="37">
        <f>'[1]Black Carbon'!U30</f>
        <v>231.34719932669998</v>
      </c>
      <c r="V30" s="37">
        <f>'[1]Black Carbon'!V30</f>
        <v>226.8288848219</v>
      </c>
      <c r="W30" s="38">
        <f>'[1]Black Carbon'!W30</f>
        <v>221.62789420789997</v>
      </c>
    </row>
    <row r="31" spans="1:23">
      <c r="A31" s="14" t="str">
        <f>'[1]Black Carbon'!A31</f>
        <v>Miscellaneous without wildfires</v>
      </c>
      <c r="B31" s="37">
        <f>'[1]Black Carbon'!B31</f>
        <v>29.977483162000002</v>
      </c>
      <c r="C31" s="37">
        <f>'[1]Black Carbon'!C31</f>
        <v>32.262592699999999</v>
      </c>
      <c r="D31" s="37">
        <f>'[1]Black Carbon'!D31</f>
        <v>38.009097792999995</v>
      </c>
      <c r="E31" s="37">
        <f>'[1]Black Carbon'!E31</f>
        <v>41.259288452</v>
      </c>
      <c r="F31" s="37">
        <f>'[1]Black Carbon'!F31</f>
        <v>39.488657981000003</v>
      </c>
      <c r="G31" s="37">
        <f>'[1]Black Carbon'!G31</f>
        <v>41.062629416999997</v>
      </c>
      <c r="H31" s="37">
        <f>'[1]Black Carbon'!H31</f>
        <v>41.315107857999998</v>
      </c>
      <c r="I31" s="37">
        <f>'[1]Black Carbon'!I31</f>
        <v>39.855870474999996</v>
      </c>
      <c r="J31" s="37">
        <f>'[1]Black Carbon'!J31</f>
        <v>41.747715438</v>
      </c>
      <c r="K31" s="37">
        <f>'[1]Black Carbon'!K31</f>
        <v>44.784669259999994</v>
      </c>
      <c r="L31" s="37">
        <f>'[1]Black Carbon'!L31</f>
        <v>38.311309021</v>
      </c>
      <c r="M31" s="37">
        <f>'[1]Black Carbon'!M31</f>
        <v>36.731757225999999</v>
      </c>
      <c r="N31" s="37">
        <f>'[1]Black Carbon'!N31</f>
        <v>35.596515643800004</v>
      </c>
      <c r="O31" s="37">
        <f>'[1]Black Carbon'!O31</f>
        <v>32.671827200999999</v>
      </c>
      <c r="P31" s="37">
        <f>'[1]Black Carbon'!P31</f>
        <v>52.551148384000001</v>
      </c>
      <c r="Q31" s="37">
        <f>'[1]Black Carbon'!Q31</f>
        <v>51.290002919000003</v>
      </c>
      <c r="R31" s="37">
        <f>'[1]Black Carbon'!R31</f>
        <v>56.183384484999991</v>
      </c>
      <c r="S31" s="37">
        <f>'[1]Black Carbon'!S31</f>
        <v>49.066763037600005</v>
      </c>
      <c r="T31" s="37">
        <f>'[1]Black Carbon'!T31</f>
        <v>59.782017719999999</v>
      </c>
      <c r="U31" s="37">
        <f>'[1]Black Carbon'!U31</f>
        <v>88.266078499999992</v>
      </c>
      <c r="V31" s="37">
        <f>'[1]Black Carbon'!V31</f>
        <v>88.957712549999997</v>
      </c>
      <c r="W31" s="38">
        <f>'[1]Black Carbon'!W31</f>
        <v>88.957712549999997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4B5FC-3C6C-48B3-88C9-717552E9A9F6}">
  <dimension ref="A1:A36"/>
  <sheetViews>
    <sheetView workbookViewId="0">
      <selection activeCell="A3" sqref="A3"/>
    </sheetView>
  </sheetViews>
  <sheetFormatPr baseColWidth="10" defaultColWidth="9.1640625" defaultRowHeight="15"/>
  <cols>
    <col min="1" max="1" width="122.6640625" style="8" customWidth="1"/>
  </cols>
  <sheetData>
    <row r="1" spans="1:1" ht="16">
      <c r="A1" s="5" t="s">
        <v>120</v>
      </c>
    </row>
    <row r="2" spans="1:1" ht="32">
      <c r="A2" s="8" t="s">
        <v>109</v>
      </c>
    </row>
    <row r="3" spans="1:1" ht="16">
      <c r="A3" s="8" t="s">
        <v>123</v>
      </c>
    </row>
    <row r="4" spans="1:1" ht="32">
      <c r="A4" s="8" t="s">
        <v>108</v>
      </c>
    </row>
    <row r="5" spans="1:1" ht="16">
      <c r="A5" s="8" t="s">
        <v>114</v>
      </c>
    </row>
    <row r="6" spans="1:1" ht="48">
      <c r="A6" s="8" t="s">
        <v>112</v>
      </c>
    </row>
    <row r="7" spans="1:1" ht="16">
      <c r="A7" s="8" t="s">
        <v>110</v>
      </c>
    </row>
    <row r="8" spans="1:1" ht="32">
      <c r="A8" s="8" t="s">
        <v>111</v>
      </c>
    </row>
    <row r="9" spans="1:1" ht="16">
      <c r="A9" s="8" t="s">
        <v>113</v>
      </c>
    </row>
    <row r="10" spans="1:1" ht="16">
      <c r="A10" s="8" t="s">
        <v>115</v>
      </c>
    </row>
    <row r="11" spans="1:1" ht="32">
      <c r="A11" s="8" t="s">
        <v>121</v>
      </c>
    </row>
    <row r="13" spans="1:1" ht="16">
      <c r="A13" s="5" t="s">
        <v>116</v>
      </c>
    </row>
    <row r="14" spans="1:1" ht="16">
      <c r="A14" s="8" t="s">
        <v>99</v>
      </c>
    </row>
    <row r="15" spans="1:1" ht="16">
      <c r="A15" s="8" t="s">
        <v>100</v>
      </c>
    </row>
    <row r="16" spans="1:1" ht="16">
      <c r="A16" s="8" t="s">
        <v>101</v>
      </c>
    </row>
    <row r="17" spans="1:1" ht="16">
      <c r="A17" s="8" t="s">
        <v>102</v>
      </c>
    </row>
    <row r="18" spans="1:1" ht="16">
      <c r="A18" s="8" t="s">
        <v>103</v>
      </c>
    </row>
    <row r="19" spans="1:1" ht="16">
      <c r="A19" s="5" t="s">
        <v>104</v>
      </c>
    </row>
    <row r="20" spans="1:1">
      <c r="A20" s="12" t="s">
        <v>93</v>
      </c>
    </row>
    <row r="21" spans="1:1" ht="16">
      <c r="A21" s="8" t="s">
        <v>62</v>
      </c>
    </row>
    <row r="22" spans="1:1" ht="16">
      <c r="A22" s="8" t="s">
        <v>63</v>
      </c>
    </row>
    <row r="23" spans="1:1" ht="16">
      <c r="A23" s="8" t="s">
        <v>64</v>
      </c>
    </row>
    <row r="24" spans="1:1" ht="16">
      <c r="A24" s="8" t="s">
        <v>65</v>
      </c>
    </row>
    <row r="25" spans="1:1" ht="16">
      <c r="A25" s="8" t="s">
        <v>91</v>
      </c>
    </row>
    <row r="26" spans="1:1" ht="16">
      <c r="A26" s="8" t="s">
        <v>70</v>
      </c>
    </row>
    <row r="27" spans="1:1" ht="16">
      <c r="A27" s="8" t="s">
        <v>66</v>
      </c>
    </row>
    <row r="28" spans="1:1" ht="16">
      <c r="A28" s="8" t="s">
        <v>92</v>
      </c>
    </row>
    <row r="29" spans="1:1" ht="16">
      <c r="A29" s="8" t="s">
        <v>85</v>
      </c>
    </row>
    <row r="30" spans="1:1" ht="16">
      <c r="A30" s="5" t="s">
        <v>86</v>
      </c>
    </row>
    <row r="31" spans="1:1" ht="16">
      <c r="A31" s="8" t="s">
        <v>67</v>
      </c>
    </row>
    <row r="32" spans="1:1" ht="16">
      <c r="A32" s="8" t="s">
        <v>68</v>
      </c>
    </row>
    <row r="33" spans="1:1" ht="16">
      <c r="A33" s="8" t="s">
        <v>69</v>
      </c>
    </row>
    <row r="34" spans="1:1" ht="32">
      <c r="A34" s="8" t="s">
        <v>96</v>
      </c>
    </row>
    <row r="35" spans="1:1" ht="64">
      <c r="A35" s="8" t="s">
        <v>94</v>
      </c>
    </row>
    <row r="36" spans="1:1" ht="64">
      <c r="A36" s="8" t="s">
        <v>95</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A21B3-25EA-FF47-BC06-FF64E102A05F}">
  <dimension ref="A1:X16"/>
  <sheetViews>
    <sheetView workbookViewId="0">
      <pane xSplit="2" ySplit="2" topLeftCell="D3" activePane="bottomRight" state="frozen"/>
      <selection pane="topRight" activeCell="C1" sqref="C1"/>
      <selection pane="bottomLeft" activeCell="A3" sqref="A3"/>
      <selection pane="bottomRight" activeCell="A14" sqref="A14"/>
    </sheetView>
  </sheetViews>
  <sheetFormatPr baseColWidth="10" defaultRowHeight="15"/>
  <sheetData>
    <row r="1" spans="1:24">
      <c r="A1" t="s">
        <v>132</v>
      </c>
    </row>
    <row r="2" spans="1:24">
      <c r="A2" s="9" t="s">
        <v>133</v>
      </c>
      <c r="B2" s="9" t="s">
        <v>134</v>
      </c>
      <c r="C2" s="39" t="s">
        <v>135</v>
      </c>
      <c r="D2" s="39" t="s">
        <v>136</v>
      </c>
      <c r="E2" s="39" t="s">
        <v>137</v>
      </c>
      <c r="F2" s="39" t="s">
        <v>138</v>
      </c>
      <c r="G2" s="39" t="s">
        <v>139</v>
      </c>
      <c r="H2" s="39" t="s">
        <v>140</v>
      </c>
      <c r="I2" s="39" t="s">
        <v>141</v>
      </c>
      <c r="J2" s="39" t="s">
        <v>142</v>
      </c>
      <c r="K2" s="39" t="s">
        <v>143</v>
      </c>
      <c r="L2" s="39" t="s">
        <v>144</v>
      </c>
      <c r="M2" s="39" t="s">
        <v>145</v>
      </c>
      <c r="N2" s="39" t="s">
        <v>146</v>
      </c>
      <c r="O2" s="39" t="s">
        <v>147</v>
      </c>
      <c r="P2" s="39" t="s">
        <v>148</v>
      </c>
      <c r="Q2" s="39" t="s">
        <v>149</v>
      </c>
      <c r="R2" s="39" t="s">
        <v>150</v>
      </c>
      <c r="S2" s="39" t="s">
        <v>151</v>
      </c>
      <c r="T2" s="39" t="s">
        <v>152</v>
      </c>
      <c r="U2" s="39" t="s">
        <v>153</v>
      </c>
      <c r="V2" s="39" t="s">
        <v>154</v>
      </c>
      <c r="W2" s="39" t="s">
        <v>155</v>
      </c>
      <c r="X2" s="39" t="s">
        <v>156</v>
      </c>
    </row>
    <row r="3" spans="1:24">
      <c r="A3" t="s">
        <v>157</v>
      </c>
      <c r="B3" t="s">
        <v>158</v>
      </c>
      <c r="C3" s="40">
        <v>11829.283406</v>
      </c>
      <c r="D3" s="40">
        <v>11731.085983999999</v>
      </c>
      <c r="E3" s="40">
        <v>11533.928125</v>
      </c>
      <c r="F3" s="40">
        <v>11576.523236999999</v>
      </c>
      <c r="G3" s="40">
        <v>11724.193810000001</v>
      </c>
      <c r="H3" s="40">
        <v>11736.586445000001</v>
      </c>
      <c r="I3" s="40">
        <v>11659.598663999999</v>
      </c>
      <c r="J3" s="40">
        <v>11506.991569</v>
      </c>
      <c r="K3" s="40">
        <v>11391.815487</v>
      </c>
      <c r="L3" s="40">
        <v>11260.515511</v>
      </c>
      <c r="M3" s="40">
        <v>11073.115571</v>
      </c>
      <c r="N3" s="40">
        <v>10885.718226000001</v>
      </c>
      <c r="O3" s="40">
        <v>10667.314882000001</v>
      </c>
      <c r="P3" s="40">
        <v>10783.896379</v>
      </c>
      <c r="Q3" s="40">
        <v>11094.473179000001</v>
      </c>
      <c r="R3" s="40">
        <v>11289.703211</v>
      </c>
      <c r="S3" s="40">
        <v>11392.499328</v>
      </c>
      <c r="T3" s="40">
        <v>11445.400098</v>
      </c>
      <c r="U3" s="40">
        <v>11196.202717</v>
      </c>
      <c r="V3" s="40">
        <v>11196.203006</v>
      </c>
      <c r="W3" s="40">
        <v>11196.203006</v>
      </c>
      <c r="X3" s="40">
        <v>11196.203006</v>
      </c>
    </row>
    <row r="4" spans="1:24">
      <c r="A4" t="s">
        <v>157</v>
      </c>
      <c r="B4" t="s">
        <v>159</v>
      </c>
      <c r="C4" s="40">
        <v>2.1957335900000001</v>
      </c>
      <c r="D4" s="40">
        <v>2.1957335900000001</v>
      </c>
      <c r="E4" s="40">
        <v>2.1957335900000001</v>
      </c>
      <c r="F4" s="40">
        <v>2.1957335900000001</v>
      </c>
      <c r="G4" s="40">
        <v>2.1957335900000001</v>
      </c>
      <c r="H4" s="40">
        <v>2.1957335900000001</v>
      </c>
      <c r="I4" s="40">
        <v>2.1957335900000001</v>
      </c>
      <c r="J4" s="40">
        <v>2.1957335900000001</v>
      </c>
      <c r="K4" s="40">
        <v>2.22102559</v>
      </c>
      <c r="L4" s="40">
        <v>3.9846255899999998</v>
      </c>
      <c r="M4" s="40">
        <v>3.6095255900000001</v>
      </c>
      <c r="N4" s="40">
        <v>3.6107255899999999</v>
      </c>
      <c r="O4" s="40">
        <v>2.1957335900000001</v>
      </c>
      <c r="P4" s="40">
        <v>2.1957335900000001</v>
      </c>
      <c r="Q4" s="40">
        <v>7.5065689999999998</v>
      </c>
      <c r="R4" s="40">
        <v>2.1957335900000001</v>
      </c>
      <c r="S4" s="40">
        <v>2.1957335900000001</v>
      </c>
      <c r="T4" s="40">
        <v>2.1957335900000001</v>
      </c>
      <c r="U4" s="40">
        <v>1.9523341999999999</v>
      </c>
      <c r="V4" s="40">
        <v>1.954821487</v>
      </c>
      <c r="W4" s="40">
        <v>1.9942489160000001</v>
      </c>
      <c r="X4" s="40">
        <v>1.9942489160000001</v>
      </c>
    </row>
    <row r="5" spans="1:24">
      <c r="A5" t="s">
        <v>160</v>
      </c>
      <c r="B5" t="s">
        <v>159</v>
      </c>
      <c r="C5" s="40">
        <v>0</v>
      </c>
      <c r="D5" s="40">
        <v>0</v>
      </c>
      <c r="E5" s="40">
        <v>0</v>
      </c>
      <c r="F5" s="40">
        <v>0</v>
      </c>
      <c r="G5" s="40">
        <v>0</v>
      </c>
      <c r="H5" s="40">
        <v>0</v>
      </c>
      <c r="I5" s="40">
        <v>0</v>
      </c>
      <c r="J5" s="40">
        <v>0</v>
      </c>
      <c r="K5" s="40">
        <v>9.8227410000000006</v>
      </c>
      <c r="L5" s="40">
        <v>76.425341000000003</v>
      </c>
      <c r="M5" s="40">
        <v>179.03885099999999</v>
      </c>
      <c r="N5" s="40">
        <v>188.50885099999999</v>
      </c>
      <c r="O5" s="40">
        <v>0</v>
      </c>
      <c r="P5" s="40">
        <v>0</v>
      </c>
      <c r="Q5" s="40">
        <v>0</v>
      </c>
      <c r="R5" s="40">
        <v>0</v>
      </c>
      <c r="S5" s="40">
        <v>0</v>
      </c>
      <c r="T5" s="40">
        <v>0</v>
      </c>
      <c r="U5" s="40">
        <v>3.739404</v>
      </c>
      <c r="V5" s="40">
        <v>6.4631550000000004</v>
      </c>
      <c r="W5" s="40">
        <v>7.802022</v>
      </c>
      <c r="X5" s="40">
        <v>7.802022</v>
      </c>
    </row>
    <row r="6" spans="1:24">
      <c r="A6" t="s">
        <v>161</v>
      </c>
      <c r="B6" t="s">
        <v>162</v>
      </c>
      <c r="C6" s="40">
        <v>1276769.4223</v>
      </c>
      <c r="D6" s="40">
        <v>1281388.3324</v>
      </c>
      <c r="E6" s="40">
        <v>1243677.7095999999</v>
      </c>
      <c r="F6" s="40">
        <v>1524433.9712</v>
      </c>
      <c r="G6" s="40">
        <v>1393599.5593999999</v>
      </c>
      <c r="H6" s="40">
        <v>1569644.5296</v>
      </c>
      <c r="I6" s="40">
        <v>1406362.5707</v>
      </c>
      <c r="J6" s="40">
        <v>1239391.5275000001</v>
      </c>
      <c r="K6" s="40">
        <v>1388938.9542</v>
      </c>
      <c r="L6" s="40">
        <v>1425459.7516999999</v>
      </c>
      <c r="M6" s="40">
        <v>1438749.0843</v>
      </c>
      <c r="N6" s="40">
        <v>1409540.3459000001</v>
      </c>
      <c r="O6" s="40">
        <v>1349084.7752</v>
      </c>
      <c r="P6" s="40">
        <v>1439169.2893999999</v>
      </c>
      <c r="Q6" s="40">
        <v>1436969.4043000001</v>
      </c>
      <c r="R6" s="40">
        <v>1395247.6831</v>
      </c>
      <c r="S6" s="40">
        <v>1801123.4205</v>
      </c>
      <c r="T6" s="40">
        <v>1853153.4262000001</v>
      </c>
      <c r="U6" s="40">
        <v>1833699.5448</v>
      </c>
      <c r="V6" s="40">
        <v>1402149.7716000001</v>
      </c>
      <c r="W6" s="40">
        <v>1402149.7716000001</v>
      </c>
      <c r="X6" s="40">
        <v>1402149.7716000001</v>
      </c>
    </row>
    <row r="7" spans="1:24">
      <c r="A7" t="s">
        <v>161</v>
      </c>
      <c r="B7" t="s">
        <v>159</v>
      </c>
      <c r="C7" s="40">
        <v>2435672.3550999998</v>
      </c>
      <c r="D7" s="40">
        <v>2445716.7877000002</v>
      </c>
      <c r="E7" s="40">
        <v>2437613.5973999999</v>
      </c>
      <c r="F7" s="40">
        <v>2454516.4994999999</v>
      </c>
      <c r="G7" s="40">
        <v>2479228.8854</v>
      </c>
      <c r="H7" s="40">
        <v>2517548.2812000001</v>
      </c>
      <c r="I7" s="40">
        <v>2553091.4238</v>
      </c>
      <c r="J7" s="40">
        <v>2515134.8736999999</v>
      </c>
      <c r="K7" s="40">
        <v>2473009.4145</v>
      </c>
      <c r="L7" s="40">
        <v>2484766.7911999999</v>
      </c>
      <c r="M7" s="40">
        <v>2491193.4541000002</v>
      </c>
      <c r="N7" s="40">
        <v>2469695.8860999998</v>
      </c>
      <c r="O7" s="40">
        <v>2449453.5972000002</v>
      </c>
      <c r="P7" s="40">
        <v>2491744.0728000002</v>
      </c>
      <c r="Q7" s="40">
        <v>2538519.4504</v>
      </c>
      <c r="R7" s="40">
        <v>2578261.6412999998</v>
      </c>
      <c r="S7" s="40">
        <v>2617605.9416999999</v>
      </c>
      <c r="T7" s="40">
        <v>2648372.6258999999</v>
      </c>
      <c r="U7" s="40">
        <v>2695649.5633999999</v>
      </c>
      <c r="V7" s="40">
        <v>2826726.9252999998</v>
      </c>
      <c r="W7" s="40">
        <v>2826727.2382999999</v>
      </c>
      <c r="X7" s="40">
        <v>2826727.2382999999</v>
      </c>
    </row>
    <row r="8" spans="1:24">
      <c r="A8" t="s">
        <v>163</v>
      </c>
      <c r="B8" t="s">
        <v>159</v>
      </c>
      <c r="C8" s="40">
        <v>0</v>
      </c>
      <c r="D8" s="40">
        <v>0</v>
      </c>
      <c r="E8" s="40">
        <v>0</v>
      </c>
      <c r="F8" s="40">
        <v>0</v>
      </c>
      <c r="G8" s="40">
        <v>0</v>
      </c>
      <c r="H8" s="40">
        <v>0</v>
      </c>
      <c r="I8" s="40">
        <v>0</v>
      </c>
      <c r="J8" s="40">
        <v>0</v>
      </c>
      <c r="K8" s="40">
        <v>2.4556900000000002</v>
      </c>
      <c r="L8" s="40">
        <v>480.17375750000002</v>
      </c>
      <c r="M8" s="40">
        <v>96.682080869999993</v>
      </c>
      <c r="N8" s="40">
        <v>102.99818098999999</v>
      </c>
      <c r="O8" s="40">
        <v>0</v>
      </c>
      <c r="P8" s="40">
        <v>0</v>
      </c>
      <c r="Q8" s="40">
        <v>0</v>
      </c>
      <c r="R8" s="40">
        <v>0</v>
      </c>
      <c r="S8" s="40">
        <v>0</v>
      </c>
      <c r="T8" s="40">
        <v>0</v>
      </c>
      <c r="U8" s="40">
        <v>2.2258360000000001</v>
      </c>
      <c r="V8" s="40">
        <v>3.8471160000000002</v>
      </c>
      <c r="W8" s="40">
        <v>4.6440609999999998</v>
      </c>
      <c r="X8" s="40">
        <v>4.6440609999999998</v>
      </c>
    </row>
    <row r="9" spans="1:24">
      <c r="A9" t="s">
        <v>164</v>
      </c>
      <c r="B9" t="s">
        <v>158</v>
      </c>
      <c r="C9" s="40">
        <v>89992.376625999997</v>
      </c>
      <c r="D9" s="40">
        <v>89386.618554999994</v>
      </c>
      <c r="E9" s="40">
        <v>88170.405289999995</v>
      </c>
      <c r="F9" s="40">
        <v>88433.164885000006</v>
      </c>
      <c r="G9" s="40">
        <v>89344.085412</v>
      </c>
      <c r="H9" s="40">
        <v>89420.556798000005</v>
      </c>
      <c r="I9" s="40">
        <v>88945.618996000005</v>
      </c>
      <c r="J9" s="40">
        <v>88004.219490999996</v>
      </c>
      <c r="K9" s="40">
        <v>87293.787658000001</v>
      </c>
      <c r="L9" s="40">
        <v>86483.812455000007</v>
      </c>
      <c r="M9" s="40">
        <v>85327.883755999996</v>
      </c>
      <c r="N9" s="40">
        <v>84171.900714000003</v>
      </c>
      <c r="O9" s="40">
        <v>82824.618178000004</v>
      </c>
      <c r="P9" s="40">
        <v>83543.747692000004</v>
      </c>
      <c r="Q9" s="40">
        <v>85459.578607000003</v>
      </c>
      <c r="R9" s="40">
        <v>86663.864264999997</v>
      </c>
      <c r="S9" s="40">
        <v>87298.048852000007</v>
      </c>
      <c r="T9" s="40">
        <v>87624.370175999997</v>
      </c>
      <c r="U9" s="40">
        <v>83963.303308000002</v>
      </c>
      <c r="V9" s="40">
        <v>83973.613805000001</v>
      </c>
      <c r="W9" s="40">
        <v>83973.613805000001</v>
      </c>
      <c r="X9" s="40">
        <v>83973.613805000001</v>
      </c>
    </row>
    <row r="10" spans="1:24">
      <c r="A10" t="s">
        <v>164</v>
      </c>
      <c r="B10" t="s">
        <v>159</v>
      </c>
      <c r="C10" s="40">
        <v>12.923197999999999</v>
      </c>
      <c r="D10" s="40">
        <v>12.923197999999999</v>
      </c>
      <c r="E10" s="40">
        <v>12.923197999999999</v>
      </c>
      <c r="F10" s="40">
        <v>12.923197999999999</v>
      </c>
      <c r="G10" s="40">
        <v>12.923197999999999</v>
      </c>
      <c r="H10" s="40">
        <v>12.923197999999999</v>
      </c>
      <c r="I10" s="40">
        <v>12.923197999999999</v>
      </c>
      <c r="J10" s="40">
        <v>12.923197999999999</v>
      </c>
      <c r="K10" s="40">
        <v>13.079208</v>
      </c>
      <c r="L10" s="40">
        <v>23.958207999999999</v>
      </c>
      <c r="M10" s="40">
        <v>21.644507999999998</v>
      </c>
      <c r="N10" s="40">
        <v>21.651508</v>
      </c>
      <c r="O10" s="40">
        <v>12.923197999999999</v>
      </c>
      <c r="P10" s="40">
        <v>12.923197999999999</v>
      </c>
      <c r="Q10" s="40">
        <v>45.683714999999999</v>
      </c>
      <c r="R10" s="40">
        <v>12.923197999999999</v>
      </c>
      <c r="S10" s="40">
        <v>12.923197999999999</v>
      </c>
      <c r="T10" s="40">
        <v>12.923197999999999</v>
      </c>
      <c r="U10" s="40">
        <v>11.40350123</v>
      </c>
      <c r="V10" s="40">
        <v>11.436980032999999</v>
      </c>
      <c r="W10" s="40">
        <v>11.539114490999999</v>
      </c>
      <c r="X10" s="40">
        <v>11.539114490999999</v>
      </c>
    </row>
    <row r="11" spans="1:24">
      <c r="A11" t="s">
        <v>165</v>
      </c>
      <c r="B11" t="s">
        <v>158</v>
      </c>
      <c r="C11" s="40">
        <v>4063255.7696000002</v>
      </c>
      <c r="D11" s="40">
        <v>4054836.0554</v>
      </c>
      <c r="E11" s="40">
        <v>4036868.3242000001</v>
      </c>
      <c r="F11" s="40">
        <v>4041653.7782000001</v>
      </c>
      <c r="G11" s="40">
        <v>4056585.7069000001</v>
      </c>
      <c r="H11" s="40">
        <v>4060344.5625999998</v>
      </c>
      <c r="I11" s="40">
        <v>4056582.7256999998</v>
      </c>
      <c r="J11" s="40">
        <v>4039367.1716999998</v>
      </c>
      <c r="K11" s="40">
        <v>4027552.5586999999</v>
      </c>
      <c r="L11" s="40">
        <v>4016502.1098000002</v>
      </c>
      <c r="M11" s="40">
        <v>4000233.9646999999</v>
      </c>
      <c r="N11" s="40">
        <v>3982336.2354000001</v>
      </c>
      <c r="O11" s="40">
        <v>3961619.4964000001</v>
      </c>
      <c r="P11" s="40">
        <v>3974830.7681</v>
      </c>
      <c r="Q11" s="40">
        <v>4006490.4802999999</v>
      </c>
      <c r="R11" s="40">
        <v>4026586.3651999999</v>
      </c>
      <c r="S11" s="40">
        <v>4037992.8609000002</v>
      </c>
      <c r="T11" s="40">
        <v>4044960.4874999998</v>
      </c>
      <c r="U11" s="40">
        <v>3668594.3163999999</v>
      </c>
      <c r="V11" s="40">
        <v>3668594.3163999999</v>
      </c>
      <c r="W11" s="40">
        <v>3668594.3163999999</v>
      </c>
      <c r="X11" s="40">
        <v>3668594.3163999999</v>
      </c>
    </row>
    <row r="12" spans="1:24">
      <c r="A12" t="s">
        <v>165</v>
      </c>
      <c r="B12" t="s">
        <v>159</v>
      </c>
      <c r="C12" s="40">
        <v>114.67909757</v>
      </c>
      <c r="D12" s="40">
        <v>114.67909757</v>
      </c>
      <c r="E12" s="40">
        <v>114.67909757</v>
      </c>
      <c r="F12" s="40">
        <v>114.67909757</v>
      </c>
      <c r="G12" s="40">
        <v>114.67909757</v>
      </c>
      <c r="H12" s="40">
        <v>114.67909757</v>
      </c>
      <c r="I12" s="40">
        <v>114.67909757</v>
      </c>
      <c r="J12" s="40">
        <v>114.67909757</v>
      </c>
      <c r="K12" s="40">
        <v>115.17023557</v>
      </c>
      <c r="L12" s="40">
        <v>149.46043556999999</v>
      </c>
      <c r="M12" s="40">
        <v>142.37714256999999</v>
      </c>
      <c r="N12" s="40">
        <v>142.41260057</v>
      </c>
      <c r="O12" s="40">
        <v>114.67909757</v>
      </c>
      <c r="P12" s="40">
        <v>114.67909757</v>
      </c>
      <c r="Q12" s="40">
        <v>325.76608603</v>
      </c>
      <c r="R12" s="40">
        <v>114.67909757</v>
      </c>
      <c r="S12" s="40">
        <v>114.67909757</v>
      </c>
      <c r="T12" s="40">
        <v>114.67909757</v>
      </c>
      <c r="U12" s="40">
        <v>86.009950000000003</v>
      </c>
      <c r="V12" s="40">
        <v>86.343050599999998</v>
      </c>
      <c r="W12" s="40">
        <v>95.589239699999993</v>
      </c>
      <c r="X12" s="40">
        <v>95.589239699999993</v>
      </c>
    </row>
    <row r="13" spans="1:24">
      <c r="A13" t="s">
        <v>166</v>
      </c>
      <c r="B13" t="s">
        <v>158</v>
      </c>
      <c r="C13" s="40">
        <v>802746.13254999998</v>
      </c>
      <c r="D13" s="40">
        <v>800843.01891999994</v>
      </c>
      <c r="E13" s="40">
        <v>797022.23063999997</v>
      </c>
      <c r="F13" s="40">
        <v>797847.64758999995</v>
      </c>
      <c r="G13" s="40">
        <v>800709.47793000005</v>
      </c>
      <c r="H13" s="40">
        <v>800949.66156000004</v>
      </c>
      <c r="I13" s="40">
        <v>799457.62525000004</v>
      </c>
      <c r="J13" s="40">
        <v>796500.02316999994</v>
      </c>
      <c r="K13" s="40">
        <v>794268.09421999997</v>
      </c>
      <c r="L13" s="40">
        <v>791723.38032</v>
      </c>
      <c r="M13" s="40">
        <v>788091.74811000004</v>
      </c>
      <c r="N13" s="40">
        <v>784459.96932999999</v>
      </c>
      <c r="O13" s="40">
        <v>780227.30665000004</v>
      </c>
      <c r="P13" s="40">
        <v>782486.62612999999</v>
      </c>
      <c r="Q13" s="40">
        <v>788505.46733999997</v>
      </c>
      <c r="R13" s="40">
        <v>792289.10973000003</v>
      </c>
      <c r="S13" s="40">
        <v>794281.49179</v>
      </c>
      <c r="T13" s="40">
        <v>795306.49716999999</v>
      </c>
      <c r="U13" s="40">
        <v>718923.07886000001</v>
      </c>
      <c r="V13" s="40">
        <v>718923.07885000005</v>
      </c>
      <c r="W13" s="40">
        <v>718923.07885000005</v>
      </c>
      <c r="X13" s="40">
        <v>718923.07885000005</v>
      </c>
    </row>
    <row r="14" spans="1:24">
      <c r="A14" t="s">
        <v>166</v>
      </c>
      <c r="B14" t="s">
        <v>159</v>
      </c>
      <c r="C14" s="40">
        <v>43.042445039999997</v>
      </c>
      <c r="D14" s="40">
        <v>43.042445039999997</v>
      </c>
      <c r="E14" s="40">
        <v>43.042445039999997</v>
      </c>
      <c r="F14" s="40">
        <v>43.042445039999997</v>
      </c>
      <c r="G14" s="40">
        <v>43.042445039999997</v>
      </c>
      <c r="H14" s="40">
        <v>43.042445039999997</v>
      </c>
      <c r="I14" s="40">
        <v>43.042445039999997</v>
      </c>
      <c r="J14" s="40">
        <v>43.042445039999997</v>
      </c>
      <c r="K14" s="40">
        <v>43.532594039999999</v>
      </c>
      <c r="L14" s="40">
        <v>77.710454040000002</v>
      </c>
      <c r="M14" s="40">
        <v>70.442243039999994</v>
      </c>
      <c r="N14" s="40">
        <v>70.463974039999997</v>
      </c>
      <c r="O14" s="40">
        <v>43.042445039999997</v>
      </c>
      <c r="P14" s="40">
        <v>43.042445039999997</v>
      </c>
      <c r="Q14" s="40">
        <v>145.96724761999999</v>
      </c>
      <c r="R14" s="40">
        <v>43.042445039999997</v>
      </c>
      <c r="S14" s="40">
        <v>43.042445039999997</v>
      </c>
      <c r="T14" s="40">
        <v>43.042445039999997</v>
      </c>
      <c r="U14" s="40">
        <v>38.678584299999997</v>
      </c>
      <c r="V14" s="40">
        <v>38.956046299999997</v>
      </c>
      <c r="W14" s="40">
        <v>39.951974300000003</v>
      </c>
      <c r="X14" s="40">
        <v>39.951974300000003</v>
      </c>
    </row>
    <row r="15" spans="1:24">
      <c r="A15" t="s">
        <v>167</v>
      </c>
      <c r="B15" t="s">
        <v>159</v>
      </c>
      <c r="C15" s="40">
        <v>0</v>
      </c>
      <c r="D15" s="40">
        <v>0</v>
      </c>
      <c r="E15" s="40">
        <v>0</v>
      </c>
      <c r="F15" s="40">
        <v>0</v>
      </c>
      <c r="G15" s="40">
        <v>0</v>
      </c>
      <c r="H15" s="40">
        <v>0</v>
      </c>
      <c r="I15" s="40">
        <v>0</v>
      </c>
      <c r="J15" s="40">
        <v>0</v>
      </c>
      <c r="K15" s="40">
        <v>3.2742500000000001E-2</v>
      </c>
      <c r="L15" s="40">
        <v>7.4702861539000001</v>
      </c>
      <c r="M15" s="40">
        <v>7.6126998109999997</v>
      </c>
      <c r="N15" s="40">
        <v>8.3064114340999993</v>
      </c>
      <c r="O15" s="40">
        <v>0</v>
      </c>
      <c r="P15" s="40">
        <v>0</v>
      </c>
      <c r="Q15" s="40">
        <v>0</v>
      </c>
      <c r="R15" s="40">
        <v>0</v>
      </c>
      <c r="S15" s="40">
        <v>0</v>
      </c>
      <c r="T15" s="40">
        <v>0</v>
      </c>
      <c r="U15" s="40">
        <v>2.6710029999999999E-2</v>
      </c>
      <c r="V15" s="40">
        <v>4.6165390000000001E-2</v>
      </c>
      <c r="W15" s="40">
        <v>5.5728729999999997E-2</v>
      </c>
      <c r="X15" s="40">
        <v>5.5728729999999997E-2</v>
      </c>
    </row>
    <row r="16" spans="1:24">
      <c r="A16" t="s">
        <v>168</v>
      </c>
      <c r="B16" t="s">
        <v>159</v>
      </c>
      <c r="C16" s="40">
        <v>211691.26681</v>
      </c>
      <c r="D16" s="40">
        <v>212969.86906999999</v>
      </c>
      <c r="E16" s="40">
        <v>212113.98582999999</v>
      </c>
      <c r="F16" s="40">
        <v>214311.76186</v>
      </c>
      <c r="G16" s="40">
        <v>216066.52617999999</v>
      </c>
      <c r="H16" s="40">
        <v>219138.59280000001</v>
      </c>
      <c r="I16" s="40">
        <v>222241.63579999999</v>
      </c>
      <c r="J16" s="40">
        <v>218648.89744999999</v>
      </c>
      <c r="K16" s="40">
        <v>215132.84443</v>
      </c>
      <c r="L16" s="40">
        <v>216000.36270999999</v>
      </c>
      <c r="M16" s="40">
        <v>216902.49982</v>
      </c>
      <c r="N16" s="40">
        <v>215110.49182</v>
      </c>
      <c r="O16" s="40">
        <v>213250.61679</v>
      </c>
      <c r="P16" s="40">
        <v>216072.42334000001</v>
      </c>
      <c r="Q16" s="40">
        <v>220218.49922</v>
      </c>
      <c r="R16" s="40">
        <v>223207.44917000001</v>
      </c>
      <c r="S16" s="40">
        <v>226699.079</v>
      </c>
      <c r="T16" s="40">
        <v>229139.34387000001</v>
      </c>
      <c r="U16" s="40">
        <v>215754.82433</v>
      </c>
      <c r="V16" s="40">
        <v>226765.99945999999</v>
      </c>
      <c r="W16" s="40">
        <v>226766.08713</v>
      </c>
      <c r="X16" s="40">
        <v>226766.08713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6"/>
  <sheetViews>
    <sheetView zoomScaleNormal="100" workbookViewId="0">
      <pane xSplit="1" ySplit="6" topLeftCell="B7" activePane="bottomRight" state="frozen"/>
      <selection pane="topRight" activeCell="B1" sqref="B1"/>
      <selection pane="bottomLeft" activeCell="A2" sqref="A2"/>
      <selection pane="bottomRight" activeCell="Q19" sqref="B7:Q19"/>
    </sheetView>
  </sheetViews>
  <sheetFormatPr baseColWidth="10" defaultColWidth="9.1640625" defaultRowHeight="13"/>
  <cols>
    <col min="1" max="1" width="35.5" style="17" bestFit="1" customWidth="1"/>
    <col min="2" max="8" width="11.1640625" style="17" bestFit="1" customWidth="1"/>
    <col min="9" max="37" width="10.1640625" style="17" bestFit="1" customWidth="1"/>
    <col min="38" max="38" width="8.5" style="17" customWidth="1"/>
    <col min="39" max="39" width="10.1640625" style="17" bestFit="1" customWidth="1"/>
    <col min="40" max="16384" width="9.1640625" style="17"/>
  </cols>
  <sheetData>
    <row r="1" spans="1:39">
      <c r="A1" s="16" t="s">
        <v>24</v>
      </c>
    </row>
    <row r="2" spans="1:39" ht="28">
      <c r="A2" s="18" t="s">
        <v>25</v>
      </c>
    </row>
    <row r="3" spans="1:39">
      <c r="A3" s="18"/>
    </row>
    <row r="4" spans="1:39">
      <c r="A4" s="18"/>
    </row>
    <row r="5" spans="1:39">
      <c r="A5" s="18"/>
    </row>
    <row r="6" spans="1:39">
      <c r="A6" s="1" t="s">
        <v>0</v>
      </c>
      <c r="B6" s="2">
        <v>1970</v>
      </c>
      <c r="C6" s="2">
        <v>1975</v>
      </c>
      <c r="D6" s="2">
        <v>1980</v>
      </c>
      <c r="E6" s="2">
        <v>1985</v>
      </c>
      <c r="F6" s="2">
        <v>1990</v>
      </c>
      <c r="G6" s="2">
        <v>1991</v>
      </c>
      <c r="H6" s="2">
        <v>1992</v>
      </c>
      <c r="I6" s="2">
        <v>1993</v>
      </c>
      <c r="J6" s="2">
        <v>1994</v>
      </c>
      <c r="K6" s="2">
        <v>1995</v>
      </c>
      <c r="L6" s="2">
        <v>1996</v>
      </c>
      <c r="M6" s="2">
        <v>1997</v>
      </c>
      <c r="N6" s="2">
        <v>1998</v>
      </c>
      <c r="O6" s="2">
        <v>1999</v>
      </c>
      <c r="P6" s="2">
        <v>2000</v>
      </c>
      <c r="Q6" s="2">
        <v>2001</v>
      </c>
      <c r="R6" s="2">
        <f>[1]CO!R6</f>
        <v>2002</v>
      </c>
      <c r="S6" s="2">
        <f>[1]CO!S6</f>
        <v>2003</v>
      </c>
      <c r="T6" s="2">
        <f>[1]CO!T6</f>
        <v>2004</v>
      </c>
      <c r="U6" s="2">
        <f>[1]CO!U6</f>
        <v>2005</v>
      </c>
      <c r="V6" s="2">
        <f>[1]CO!V6</f>
        <v>2006</v>
      </c>
      <c r="W6" s="2">
        <f>[1]CO!W6</f>
        <v>2007</v>
      </c>
      <c r="X6" s="2">
        <f>[1]CO!X6</f>
        <v>2008</v>
      </c>
      <c r="Y6" s="2">
        <f>[1]CO!Y6</f>
        <v>2009</v>
      </c>
      <c r="Z6" s="2">
        <f>[1]CO!Z6</f>
        <v>2010</v>
      </c>
      <c r="AA6" s="2">
        <f>[1]CO!AA6</f>
        <v>2011</v>
      </c>
      <c r="AB6" s="2">
        <f>[1]CO!AB6</f>
        <v>2012</v>
      </c>
      <c r="AC6" s="2">
        <f>[1]CO!AC6</f>
        <v>2013</v>
      </c>
      <c r="AD6" s="2">
        <f>[1]CO!AD6</f>
        <v>2014</v>
      </c>
      <c r="AE6" s="2">
        <f>[1]CO!AE6</f>
        <v>2015</v>
      </c>
      <c r="AF6" s="2">
        <f>[1]CO!AF6</f>
        <v>2016</v>
      </c>
      <c r="AG6" s="2">
        <f>[1]CO!AG6</f>
        <v>2017</v>
      </c>
      <c r="AH6" s="2">
        <f>[1]CO!AH6</f>
        <v>2018</v>
      </c>
      <c r="AI6" s="2">
        <f>[1]CO!AI6</f>
        <v>2019</v>
      </c>
      <c r="AJ6" s="2">
        <f>[1]CO!AJ6</f>
        <v>2020</v>
      </c>
      <c r="AK6" s="2">
        <f>[1]CO!AK6</f>
        <v>2021</v>
      </c>
      <c r="AL6" s="2">
        <f>[1]CO!AL6</f>
        <v>2022</v>
      </c>
      <c r="AM6" s="2">
        <f>[1]CO!AM6</f>
        <v>2023</v>
      </c>
    </row>
    <row r="7" spans="1:39">
      <c r="A7" s="6" t="s">
        <v>1</v>
      </c>
      <c r="B7" s="19">
        <f>[1]CO!B7*(1+IF([2]CO!$F46,[2]CO!$E46*[2]Notes!B$15,0))</f>
        <v>237</v>
      </c>
      <c r="C7" s="19">
        <f>[1]CO!C7*(1+IF([2]CO!$F46,[2]CO!$E46*[2]Notes!C$15,0))</f>
        <v>276</v>
      </c>
      <c r="D7" s="19">
        <f>[1]CO!D7*(1+IF([2]CO!$F46,[2]CO!$E46*[2]Notes!D$15,0))</f>
        <v>322</v>
      </c>
      <c r="E7" s="19">
        <f>[1]CO!E7*(1+IF([2]CO!$F46,[2]CO!$E46*[2]Notes!E$15,0))</f>
        <v>291</v>
      </c>
      <c r="F7" s="19">
        <f>[1]CO!F7*(1+IF([2]CO!$F46,[2]CO!$E46*[2]Notes!F$15,0))</f>
        <v>363</v>
      </c>
      <c r="G7" s="19">
        <f>[1]CO!G7*(1+IF([2]CO!$F46,[2]CO!$E46*[2]Notes!G$15,0))</f>
        <v>349</v>
      </c>
      <c r="H7" s="19">
        <f>[1]CO!H7*(1+IF([2]CO!$F46,[2]CO!$E46*[2]Notes!H$15,0))</f>
        <v>350</v>
      </c>
      <c r="I7" s="19">
        <f>[1]CO!I7*(1+IF([2]CO!$F46,[2]CO!$E46*[2]Notes!I$15,0))</f>
        <v>363</v>
      </c>
      <c r="J7" s="19">
        <f>[1]CO!J7*(1+IF([2]CO!$F46,[2]CO!$E46*[2]Notes!J$15,0))</f>
        <v>370</v>
      </c>
      <c r="K7" s="19">
        <f>[1]CO!K7*(1+IF([2]CO!$F46,[2]CO!$E46*[2]Notes!K$15,0))</f>
        <v>372</v>
      </c>
      <c r="L7" s="19">
        <f>[1]CO!L7*(1+IF([2]CO!$F46,[2]CO!$E46*[2]Notes!L$15,0))</f>
        <v>407.74885999999998</v>
      </c>
      <c r="M7" s="19">
        <f>[1]CO!M7*(1+IF([2]CO!$F46,[2]CO!$E46*[2]Notes!M$15,0))</f>
        <v>422.67057</v>
      </c>
      <c r="N7" s="19">
        <f>[1]CO!N7*(1+IF([2]CO!$F46,[2]CO!$E46*[2]Notes!N$15,0))</f>
        <v>450.78603999999996</v>
      </c>
      <c r="O7" s="19">
        <f>[1]CO!O7*(1+IF([2]CO!$F46,[2]CO!$E46*[2]Notes!O$15,0))</f>
        <v>496.20483899999999</v>
      </c>
      <c r="P7" s="19">
        <f>[1]CO!P7*(1+IF([2]CO!$F46,[2]CO!$E46*[2]Notes!P$15,0))</f>
        <v>483.96913199999995</v>
      </c>
      <c r="Q7" s="19">
        <f>[1]CO!Q7*(1+IF([2]CO!$F46,[2]CO!$E46*[2]Notes!Q$15,0))</f>
        <v>484.73252000000002</v>
      </c>
      <c r="R7" s="43">
        <f>[1]CO!R7</f>
        <v>656.58874759000003</v>
      </c>
      <c r="S7" s="43">
        <f>[1]CO!S7</f>
        <v>655.73343573</v>
      </c>
      <c r="T7" s="43">
        <f>[1]CO!T7</f>
        <v>641.38574144999995</v>
      </c>
      <c r="U7" s="43">
        <f>[1]CO!U7</f>
        <v>641.38574144999995</v>
      </c>
      <c r="V7" s="43">
        <f>[1]CO!V7</f>
        <v>619.89901636000002</v>
      </c>
      <c r="W7" s="43">
        <f>[1]CO!W7</f>
        <v>748.70989798999994</v>
      </c>
      <c r="X7" s="43">
        <f>[1]CO!X7</f>
        <v>748.70989798999994</v>
      </c>
      <c r="Y7" s="43">
        <f>[1]CO!Y7</f>
        <v>728.75057330000004</v>
      </c>
      <c r="Z7" s="43">
        <f>[1]CO!Z7</f>
        <v>767.10475413999995</v>
      </c>
      <c r="AA7" s="43">
        <f>[1]CO!AA7</f>
        <v>783.85909028000003</v>
      </c>
      <c r="AB7" s="43">
        <f>[1]CO!AB7</f>
        <v>792.20679878999999</v>
      </c>
      <c r="AC7" s="43">
        <f>[1]CO!AC7</f>
        <v>789.21577285000001</v>
      </c>
      <c r="AD7" s="43">
        <f>[1]CO!AD7</f>
        <v>731.06061280999995</v>
      </c>
      <c r="AE7" s="43">
        <f>[1]CO!AE7</f>
        <v>625.96972128000004</v>
      </c>
      <c r="AF7" s="43">
        <f>[1]CO!AF7</f>
        <v>634.94055603000004</v>
      </c>
      <c r="AG7" s="43">
        <f>[1]CO!AG7</f>
        <v>587.57067909</v>
      </c>
      <c r="AH7" s="43">
        <f>[1]CO!AH7</f>
        <v>556.14272748999997</v>
      </c>
      <c r="AI7" s="43">
        <f>[1]CO!AI7</f>
        <v>471.53480430000002</v>
      </c>
      <c r="AJ7" s="43">
        <f>[1]CO!AJ7</f>
        <v>398.85146909000002</v>
      </c>
      <c r="AK7" s="43">
        <f>[1]CO!AK7</f>
        <v>466.79432063000002</v>
      </c>
      <c r="AL7" s="43">
        <f>[1]CO!AL7</f>
        <v>471.57976596999998</v>
      </c>
      <c r="AM7" s="43">
        <f>[1]CO!AM7</f>
        <v>471.57976596999998</v>
      </c>
    </row>
    <row r="8" spans="1:39">
      <c r="A8" s="6" t="s">
        <v>2</v>
      </c>
      <c r="B8" s="19">
        <f>[1]CO!B8*(1+IF([2]CO!$F47,[2]CO!$E47*[2]Notes!B$15,0))</f>
        <v>770</v>
      </c>
      <c r="C8" s="19">
        <f>[1]CO!C8*(1+IF([2]CO!$F47,[2]CO!$E47*[2]Notes!C$15,0))</f>
        <v>763</v>
      </c>
      <c r="D8" s="19">
        <f>[1]CO!D8*(1+IF([2]CO!$F47,[2]CO!$E47*[2]Notes!D$15,0))</f>
        <v>750</v>
      </c>
      <c r="E8" s="19">
        <f>[1]CO!E8*(1+IF([2]CO!$F47,[2]CO!$E47*[2]Notes!E$15,0))</f>
        <v>670</v>
      </c>
      <c r="F8" s="19">
        <f>[1]CO!F8*(1+IF([2]CO!$F47,[2]CO!$E47*[2]Notes!F$15,0))</f>
        <v>879</v>
      </c>
      <c r="G8" s="19">
        <f>[1]CO!G8*(1+IF([2]CO!$F47,[2]CO!$E47*[2]Notes!G$15,0))</f>
        <v>920</v>
      </c>
      <c r="H8" s="19">
        <f>[1]CO!H8*(1+IF([2]CO!$F47,[2]CO!$E47*[2]Notes!H$15,0))</f>
        <v>955</v>
      </c>
      <c r="I8" s="19">
        <f>[1]CO!I8*(1+IF([2]CO!$F47,[2]CO!$E47*[2]Notes!I$15,0))</f>
        <v>1043</v>
      </c>
      <c r="J8" s="19">
        <f>[1]CO!J8*(1+IF([2]CO!$F47,[2]CO!$E47*[2]Notes!J$15,0))</f>
        <v>1041</v>
      </c>
      <c r="K8" s="19">
        <f>[1]CO!K8*(1+IF([2]CO!$F47,[2]CO!$E47*[2]Notes!K$15,0))</f>
        <v>1056</v>
      </c>
      <c r="L8" s="19">
        <f>[1]CO!L8*(1+IF([2]CO!$F47,[2]CO!$E47*[2]Notes!L$15,0))</f>
        <v>1188.11618</v>
      </c>
      <c r="M8" s="19">
        <f>[1]CO!M8*(1+IF([2]CO!$F47,[2]CO!$E47*[2]Notes!M$15,0))</f>
        <v>1162.4085600000001</v>
      </c>
      <c r="N8" s="19">
        <f>[1]CO!N8*(1+IF([2]CO!$F47,[2]CO!$E47*[2]Notes!N$15,0))</f>
        <v>1150.6751999999999</v>
      </c>
      <c r="O8" s="19">
        <f>[1]CO!O8*(1+IF([2]CO!$F47,[2]CO!$E47*[2]Notes!O$15,0))</f>
        <v>1212.6454920000001</v>
      </c>
      <c r="P8" s="19">
        <f>[1]CO!P8*(1+IF([2]CO!$F47,[2]CO!$E47*[2]Notes!P$15,0))</f>
        <v>1219.1205979999995</v>
      </c>
      <c r="Q8" s="19">
        <f>[1]CO!Q8*(1+IF([2]CO!$F47,[2]CO!$E47*[2]Notes!Q$15,0))</f>
        <v>1252.8060559999994</v>
      </c>
      <c r="R8" s="43">
        <f>[1]CO!R8</f>
        <v>1334.5033618</v>
      </c>
      <c r="S8" s="43">
        <f>[1]CO!S8</f>
        <v>1333.4141674</v>
      </c>
      <c r="T8" s="43">
        <f>[1]CO!T8</f>
        <v>1208.2539039999999</v>
      </c>
      <c r="U8" s="43">
        <f>[1]CO!U8</f>
        <v>1206.0378628999999</v>
      </c>
      <c r="V8" s="43">
        <f>[1]CO!V8</f>
        <v>983.57147649000001</v>
      </c>
      <c r="W8" s="43">
        <f>[1]CO!W8</f>
        <v>989.08841022000001</v>
      </c>
      <c r="X8" s="43">
        <f>[1]CO!X8</f>
        <v>982.23282820999998</v>
      </c>
      <c r="Y8" s="43">
        <f>[1]CO!Y8</f>
        <v>951.12901334000003</v>
      </c>
      <c r="Z8" s="43">
        <f>[1]CO!Z8</f>
        <v>897.12276325000005</v>
      </c>
      <c r="AA8" s="43">
        <f>[1]CO!AA8</f>
        <v>934.22359975999996</v>
      </c>
      <c r="AB8" s="43">
        <f>[1]CO!AB8</f>
        <v>940.10851278999996</v>
      </c>
      <c r="AC8" s="43">
        <f>[1]CO!AC8</f>
        <v>901.60556964</v>
      </c>
      <c r="AD8" s="43">
        <f>[1]CO!AD8</f>
        <v>895.02154588999997</v>
      </c>
      <c r="AE8" s="43">
        <f>[1]CO!AE8</f>
        <v>845.55892735999998</v>
      </c>
      <c r="AF8" s="43">
        <f>[1]CO!AF8</f>
        <v>867.19218016000002</v>
      </c>
      <c r="AG8" s="43">
        <f>[1]CO!AG8</f>
        <v>807.41577805999998</v>
      </c>
      <c r="AH8" s="43">
        <f>[1]CO!AH8</f>
        <v>817.15733123999996</v>
      </c>
      <c r="AI8" s="43">
        <f>[1]CO!AI8</f>
        <v>811.17463713999996</v>
      </c>
      <c r="AJ8" s="43">
        <f>[1]CO!AJ8</f>
        <v>884.86812986999996</v>
      </c>
      <c r="AK8" s="43">
        <f>[1]CO!AK8</f>
        <v>873.23497562</v>
      </c>
      <c r="AL8" s="43">
        <f>[1]CO!AL8</f>
        <v>868.05123748000005</v>
      </c>
      <c r="AM8" s="43">
        <f>[1]CO!AM8</f>
        <v>868.05123748000005</v>
      </c>
    </row>
    <row r="9" spans="1:39">
      <c r="A9" s="6" t="s">
        <v>3</v>
      </c>
      <c r="B9" s="19">
        <f>[1]CO!B9*(1+IF([2]CO!$F48,[2]CO!$E48*[2]Notes!B$15,0))</f>
        <v>3625</v>
      </c>
      <c r="C9" s="19">
        <f>[1]CO!C9*(1+IF([2]CO!$F48,[2]CO!$E48*[2]Notes!C$15,0))</f>
        <v>3441</v>
      </c>
      <c r="D9" s="19">
        <f>[1]CO!D9*(1+IF([2]CO!$F48,[2]CO!$E48*[2]Notes!D$15,0))</f>
        <v>6230</v>
      </c>
      <c r="E9" s="19">
        <f>[1]CO!E9*(1+IF([2]CO!$F48,[2]CO!$E48*[2]Notes!E$15,0))</f>
        <v>7525</v>
      </c>
      <c r="F9" s="19">
        <f>[1]CO!F9*(1+IF([2]CO!$F48,[2]CO!$E48*[2]Notes!F$15,0))</f>
        <v>4269</v>
      </c>
      <c r="G9" s="19">
        <f>[1]CO!G9*(1+IF([2]CO!$F48,[2]CO!$E48*[2]Notes!G$15,0))</f>
        <v>4587</v>
      </c>
      <c r="H9" s="19">
        <f>[1]CO!H9*(1+IF([2]CO!$F48,[2]CO!$E48*[2]Notes!H$15,0))</f>
        <v>4849</v>
      </c>
      <c r="I9" s="19">
        <f>[1]CO!I9*(1+IF([2]CO!$F48,[2]CO!$E48*[2]Notes!I$15,0))</f>
        <v>4181</v>
      </c>
      <c r="J9" s="19">
        <f>[1]CO!J9*(1+IF([2]CO!$F48,[2]CO!$E48*[2]Notes!J$15,0))</f>
        <v>4108</v>
      </c>
      <c r="K9" s="19">
        <f>[1]CO!K9*(1+IF([2]CO!$F48,[2]CO!$E48*[2]Notes!K$15,0))</f>
        <v>4506</v>
      </c>
      <c r="L9" s="19">
        <f>[1]CO!L9*(1+IF([2]CO!$F48,[2]CO!$E48*[2]Notes!L$15,0))</f>
        <v>2740.5335399999999</v>
      </c>
      <c r="M9" s="19">
        <f>[1]CO!M9*(1+IF([2]CO!$F48,[2]CO!$E48*[2]Notes!M$15,0))</f>
        <v>2742.2360299999996</v>
      </c>
      <c r="N9" s="19">
        <f>[1]CO!N9*(1+IF([2]CO!$F48,[2]CO!$E48*[2]Notes!N$15,0))</f>
        <v>2727.4366400000004</v>
      </c>
      <c r="O9" s="19">
        <f>[1]CO!O9*(1+IF([2]CO!$F48,[2]CO!$E48*[2]Notes!O$15,0))</f>
        <v>3828.9991940000018</v>
      </c>
      <c r="P9" s="19">
        <f>[1]CO!P9*(1+IF([2]CO!$F48,[2]CO!$E48*[2]Notes!P$15,0))</f>
        <v>3080.9052110000011</v>
      </c>
      <c r="Q9" s="19">
        <f>[1]CO!Q9*(1+IF([2]CO!$F48,[2]CO!$E48*[2]Notes!Q$15,0))</f>
        <v>3087.9353070000006</v>
      </c>
      <c r="R9" s="43">
        <f>[1]CO!R9</f>
        <v>2612.4641808000001</v>
      </c>
      <c r="S9" s="43">
        <f>[1]CO!S9</f>
        <v>2725.2546422</v>
      </c>
      <c r="T9" s="43">
        <f>[1]CO!T9</f>
        <v>2762.7486697999998</v>
      </c>
      <c r="U9" s="43">
        <f>[1]CO!U9</f>
        <v>2875.5623682</v>
      </c>
      <c r="V9" s="43">
        <f>[1]CO!V9</f>
        <v>2451.3096479000001</v>
      </c>
      <c r="W9" s="43">
        <f>[1]CO!W9</f>
        <v>2677.572412</v>
      </c>
      <c r="X9" s="43">
        <f>[1]CO!X9</f>
        <v>2957.9038870999998</v>
      </c>
      <c r="Y9" s="43">
        <f>[1]CO!Y9</f>
        <v>3143.7034064999998</v>
      </c>
      <c r="Z9" s="43">
        <f>[1]CO!Z9</f>
        <v>3343.0232237999999</v>
      </c>
      <c r="AA9" s="43">
        <f>[1]CO!AA9</f>
        <v>3252.6500468999998</v>
      </c>
      <c r="AB9" s="43">
        <f>[1]CO!AB9</f>
        <v>2771.0521171</v>
      </c>
      <c r="AC9" s="43">
        <f>[1]CO!AC9</f>
        <v>3518.127007</v>
      </c>
      <c r="AD9" s="43">
        <f>[1]CO!AD9</f>
        <v>3529.8267249</v>
      </c>
      <c r="AE9" s="43">
        <f>[1]CO!AE9</f>
        <v>3143.2335962000002</v>
      </c>
      <c r="AF9" s="43">
        <f>[1]CO!AF9</f>
        <v>2752.6316876999999</v>
      </c>
      <c r="AG9" s="43">
        <f>[1]CO!AG9</f>
        <v>2670.7593827999999</v>
      </c>
      <c r="AH9" s="43">
        <f>[1]CO!AH9</f>
        <v>3199.9841664999999</v>
      </c>
      <c r="AI9" s="43">
        <f>[1]CO!AI9</f>
        <v>3320.3802526999998</v>
      </c>
      <c r="AJ9" s="43">
        <f>[1]CO!AJ9</f>
        <v>3436.6226190000002</v>
      </c>
      <c r="AK9" s="43">
        <f>[1]CO!AK9</f>
        <v>3420.5080538000002</v>
      </c>
      <c r="AL9" s="43">
        <f>[1]CO!AL9</f>
        <v>3424.2995725000001</v>
      </c>
      <c r="AM9" s="43">
        <f>[1]CO!AM9</f>
        <v>3424.2995725000001</v>
      </c>
    </row>
    <row r="10" spans="1:39">
      <c r="A10" s="6" t="s">
        <v>4</v>
      </c>
      <c r="B10" s="19">
        <f>[1]CO!B10*(1+IF([2]CO!$F49,[2]CO!$E49*[2]Notes!B$15,0))</f>
        <v>3397</v>
      </c>
      <c r="C10" s="19">
        <f>[1]CO!C10*(1+IF([2]CO!$F49,[2]CO!$E49*[2]Notes!C$15,0))</f>
        <v>2204</v>
      </c>
      <c r="D10" s="19">
        <f>[1]CO!D10*(1+IF([2]CO!$F49,[2]CO!$E49*[2]Notes!D$15,0))</f>
        <v>2151</v>
      </c>
      <c r="E10" s="19">
        <f>[1]CO!E10*(1+IF([2]CO!$F49,[2]CO!$E49*[2]Notes!E$15,0))</f>
        <v>1845</v>
      </c>
      <c r="F10" s="19">
        <f>[1]CO!F10*(1+IF([2]CO!$F49,[2]CO!$E49*[2]Notes!F$15,0))</f>
        <v>1183</v>
      </c>
      <c r="G10" s="19">
        <f>[1]CO!G10*(1+IF([2]CO!$F49,[2]CO!$E49*[2]Notes!G$15,0))</f>
        <v>1127</v>
      </c>
      <c r="H10" s="19">
        <f>[1]CO!H10*(1+IF([2]CO!$F49,[2]CO!$E49*[2]Notes!H$15,0))</f>
        <v>1112</v>
      </c>
      <c r="I10" s="19">
        <f>[1]CO!I10*(1+IF([2]CO!$F49,[2]CO!$E49*[2]Notes!I$15,0))</f>
        <v>1093</v>
      </c>
      <c r="J10" s="19">
        <f>[1]CO!J10*(1+IF([2]CO!$F49,[2]CO!$E49*[2]Notes!J$15,0))</f>
        <v>1171</v>
      </c>
      <c r="K10" s="19">
        <f>[1]CO!K10*(1+IF([2]CO!$F49,[2]CO!$E49*[2]Notes!K$15,0))</f>
        <v>1223</v>
      </c>
      <c r="L10" s="19">
        <f>[1]CO!L10*(1+IF([2]CO!$F49,[2]CO!$E49*[2]Notes!L$15,0))</f>
        <v>1052.98846</v>
      </c>
      <c r="M10" s="19">
        <f>[1]CO!M10*(1+IF([2]CO!$F49,[2]CO!$E49*[2]Notes!M$15,0))</f>
        <v>1071.1041200000002</v>
      </c>
      <c r="N10" s="19">
        <f>[1]CO!N10*(1+IF([2]CO!$F49,[2]CO!$E49*[2]Notes!N$15,0))</f>
        <v>1081.03072</v>
      </c>
      <c r="O10" s="19">
        <f>[1]CO!O10*(1+IF([2]CO!$F49,[2]CO!$E49*[2]Notes!O$15,0))</f>
        <v>349.960509</v>
      </c>
      <c r="P10" s="19">
        <f>[1]CO!P10*(1+IF([2]CO!$F49,[2]CO!$E49*[2]Notes!P$15,0))</f>
        <v>360.53034700000012</v>
      </c>
      <c r="Q10" s="19">
        <f>[1]CO!Q10*(1+IF([2]CO!$F49,[2]CO!$E49*[2]Notes!Q$15,0))</f>
        <v>372.45794000000001</v>
      </c>
      <c r="R10" s="43">
        <f>[1]CO!R10</f>
        <v>283.91226607999999</v>
      </c>
      <c r="S10" s="43">
        <f>[1]CO!S10</f>
        <v>283.91226607999999</v>
      </c>
      <c r="T10" s="43">
        <f>[1]CO!T10</f>
        <v>214.94573607999999</v>
      </c>
      <c r="U10" s="43">
        <f>[1]CO!U10</f>
        <v>214.94573607999999</v>
      </c>
      <c r="V10" s="43">
        <f>[1]CO!V10</f>
        <v>185.90002039000001</v>
      </c>
      <c r="W10" s="43">
        <f>[1]CO!W10</f>
        <v>186.95266803000001</v>
      </c>
      <c r="X10" s="43">
        <f>[1]CO!X10</f>
        <v>186.95266803000001</v>
      </c>
      <c r="Y10" s="43">
        <f>[1]CO!Y10</f>
        <v>162.85854262000001</v>
      </c>
      <c r="Z10" s="43">
        <f>[1]CO!Z10</f>
        <v>167.14575608000001</v>
      </c>
      <c r="AA10" s="43">
        <f>[1]CO!AA10</f>
        <v>167.14617208000001</v>
      </c>
      <c r="AB10" s="43">
        <f>[1]CO!AB10</f>
        <v>167.14575608000001</v>
      </c>
      <c r="AC10" s="43">
        <f>[1]CO!AC10</f>
        <v>143.3065604</v>
      </c>
      <c r="AD10" s="43">
        <f>[1]CO!AD10</f>
        <v>129.32386696</v>
      </c>
      <c r="AE10" s="43">
        <f>[1]CO!AE10</f>
        <v>124.91489835</v>
      </c>
      <c r="AF10" s="43">
        <f>[1]CO!AF10</f>
        <v>123.33118958</v>
      </c>
      <c r="AG10" s="43">
        <f>[1]CO!AG10</f>
        <v>117.70949301</v>
      </c>
      <c r="AH10" s="43">
        <f>[1]CO!AH10</f>
        <v>122.35311651000001</v>
      </c>
      <c r="AI10" s="43">
        <f>[1]CO!AI10</f>
        <v>114.4956298</v>
      </c>
      <c r="AJ10" s="43">
        <f>[1]CO!AJ10</f>
        <v>114.81891637</v>
      </c>
      <c r="AK10" s="43">
        <f>[1]CO!AK10</f>
        <v>130.80025924</v>
      </c>
      <c r="AL10" s="43">
        <f>[1]CO!AL10</f>
        <v>127.88474432</v>
      </c>
      <c r="AM10" s="43">
        <f>[1]CO!AM10</f>
        <v>127.88474432</v>
      </c>
    </row>
    <row r="11" spans="1:39">
      <c r="A11" s="6" t="s">
        <v>5</v>
      </c>
      <c r="B11" s="19">
        <f>[1]CO!B11*(1+IF([2]CO!$F50,[2]CO!$E50*[2]Notes!B$15,0))</f>
        <v>3644</v>
      </c>
      <c r="C11" s="19">
        <f>[1]CO!C11*(1+IF([2]CO!$F50,[2]CO!$E50*[2]Notes!C$15,0))</f>
        <v>2496</v>
      </c>
      <c r="D11" s="19">
        <f>[1]CO!D11*(1+IF([2]CO!$F50,[2]CO!$E50*[2]Notes!D$15,0))</f>
        <v>2246</v>
      </c>
      <c r="E11" s="19">
        <f>[1]CO!E11*(1+IF([2]CO!$F50,[2]CO!$E50*[2]Notes!E$15,0))</f>
        <v>2223</v>
      </c>
      <c r="F11" s="19">
        <f>[1]CO!F11*(1+IF([2]CO!$F50,[2]CO!$E50*[2]Notes!F$15,0))</f>
        <v>2640</v>
      </c>
      <c r="G11" s="19">
        <f>[1]CO!G11*(1+IF([2]CO!$F50,[2]CO!$E50*[2]Notes!G$15,0))</f>
        <v>2571</v>
      </c>
      <c r="H11" s="19">
        <f>[1]CO!H11*(1+IF([2]CO!$F50,[2]CO!$E50*[2]Notes!H$15,0))</f>
        <v>2496</v>
      </c>
      <c r="I11" s="19">
        <f>[1]CO!I11*(1+IF([2]CO!$F50,[2]CO!$E50*[2]Notes!I$15,0))</f>
        <v>2536</v>
      </c>
      <c r="J11" s="19">
        <f>[1]CO!J11*(1+IF([2]CO!$F50,[2]CO!$E50*[2]Notes!J$15,0))</f>
        <v>2475</v>
      </c>
      <c r="K11" s="19">
        <f>[1]CO!K11*(1+IF([2]CO!$F50,[2]CO!$E50*[2]Notes!K$15,0))</f>
        <v>2380</v>
      </c>
      <c r="L11" s="19">
        <f>[1]CO!L11*(1+IF([2]CO!$F50,[2]CO!$E50*[2]Notes!L$15,0))</f>
        <v>1598.51695</v>
      </c>
      <c r="M11" s="19">
        <f>[1]CO!M11*(1+IF([2]CO!$F50,[2]CO!$E50*[2]Notes!M$15,0))</f>
        <v>1709.65122</v>
      </c>
      <c r="N11" s="19">
        <f>[1]CO!N11*(1+IF([2]CO!$F50,[2]CO!$E50*[2]Notes!N$15,0))</f>
        <v>1701.9840300000001</v>
      </c>
      <c r="O11" s="19">
        <f>[1]CO!O11*(1+IF([2]CO!$F50,[2]CO!$E50*[2]Notes!O$15,0))</f>
        <v>1254.5538729999998</v>
      </c>
      <c r="P11" s="19">
        <f>[1]CO!P11*(1+IF([2]CO!$F50,[2]CO!$E50*[2]Notes!P$15,0))</f>
        <v>1295.3036599999998</v>
      </c>
      <c r="Q11" s="19">
        <f>[1]CO!Q11*(1+IF([2]CO!$F50,[2]CO!$E50*[2]Notes!Q$15,0))</f>
        <v>1379.5920000000001</v>
      </c>
      <c r="R11" s="43">
        <f>[1]CO!R11</f>
        <v>986.72426387999997</v>
      </c>
      <c r="S11" s="43">
        <f>[1]CO!S11</f>
        <v>986.72426387999997</v>
      </c>
      <c r="T11" s="43">
        <f>[1]CO!T11</f>
        <v>829.10915642999998</v>
      </c>
      <c r="U11" s="43">
        <f>[1]CO!U11</f>
        <v>829.10915642999998</v>
      </c>
      <c r="V11" s="43">
        <f>[1]CO!V11</f>
        <v>840.07020740999997</v>
      </c>
      <c r="W11" s="43">
        <f>[1]CO!W11</f>
        <v>840.07020740999997</v>
      </c>
      <c r="X11" s="43">
        <f>[1]CO!X11</f>
        <v>840.07020740999997</v>
      </c>
      <c r="Y11" s="43">
        <f>[1]CO!Y11</f>
        <v>648.26839426000004</v>
      </c>
      <c r="Z11" s="43">
        <f>[1]CO!Z11</f>
        <v>765.78109825000001</v>
      </c>
      <c r="AA11" s="43">
        <f>[1]CO!AA11</f>
        <v>765.78109825000001</v>
      </c>
      <c r="AB11" s="43">
        <f>[1]CO!AB11</f>
        <v>765.78109825000001</v>
      </c>
      <c r="AC11" s="43">
        <f>[1]CO!AC11</f>
        <v>643.58459055000003</v>
      </c>
      <c r="AD11" s="43">
        <f>[1]CO!AD11</f>
        <v>609.75936526999999</v>
      </c>
      <c r="AE11" s="43">
        <f>[1]CO!AE11</f>
        <v>552.85156883000002</v>
      </c>
      <c r="AF11" s="43">
        <f>[1]CO!AF11</f>
        <v>450.59361896000001</v>
      </c>
      <c r="AG11" s="43">
        <f>[1]CO!AG11</f>
        <v>468.27068258999998</v>
      </c>
      <c r="AH11" s="43">
        <f>[1]CO!AH11</f>
        <v>483.14146015</v>
      </c>
      <c r="AI11" s="43">
        <f>[1]CO!AI11</f>
        <v>478.36380283</v>
      </c>
      <c r="AJ11" s="43">
        <f>[1]CO!AJ11</f>
        <v>358.94414158000001</v>
      </c>
      <c r="AK11" s="43">
        <f>[1]CO!AK11</f>
        <v>380.20336262000001</v>
      </c>
      <c r="AL11" s="43">
        <f>[1]CO!AL11</f>
        <v>358.71195496000001</v>
      </c>
      <c r="AM11" s="43">
        <f>[1]CO!AM11</f>
        <v>358.71195496000001</v>
      </c>
    </row>
    <row r="12" spans="1:39">
      <c r="A12" s="6" t="s">
        <v>6</v>
      </c>
      <c r="B12" s="19">
        <f>[1]CO!B12*(1+IF([2]CO!$F51,[2]CO!$E51*[2]Notes!B$15,0))</f>
        <v>2179</v>
      </c>
      <c r="C12" s="19">
        <f>[1]CO!C12*(1+IF([2]CO!$F51,[2]CO!$E51*[2]Notes!C$15,0))</f>
        <v>2211</v>
      </c>
      <c r="D12" s="19">
        <f>[1]CO!D12*(1+IF([2]CO!$F51,[2]CO!$E51*[2]Notes!D$15,0))</f>
        <v>1723</v>
      </c>
      <c r="E12" s="19">
        <f>[1]CO!E12*(1+IF([2]CO!$F51,[2]CO!$E51*[2]Notes!E$15,0))</f>
        <v>462</v>
      </c>
      <c r="F12" s="19">
        <f>[1]CO!F12*(1+IF([2]CO!$F51,[2]CO!$E51*[2]Notes!F$15,0))</f>
        <v>333</v>
      </c>
      <c r="G12" s="19">
        <f>[1]CO!G12*(1+IF([2]CO!$F51,[2]CO!$E51*[2]Notes!G$15,0))</f>
        <v>345</v>
      </c>
      <c r="H12" s="19">
        <f>[1]CO!H12*(1+IF([2]CO!$F51,[2]CO!$E51*[2]Notes!H$15,0))</f>
        <v>371</v>
      </c>
      <c r="I12" s="19">
        <f>[1]CO!I12*(1+IF([2]CO!$F51,[2]CO!$E51*[2]Notes!I$15,0))</f>
        <v>371</v>
      </c>
      <c r="J12" s="19">
        <f>[1]CO!J12*(1+IF([2]CO!$F51,[2]CO!$E51*[2]Notes!J$15,0))</f>
        <v>338</v>
      </c>
      <c r="K12" s="19">
        <f>[1]CO!K12*(1+IF([2]CO!$F51,[2]CO!$E51*[2]Notes!K$15,0))</f>
        <v>348</v>
      </c>
      <c r="L12" s="19">
        <f>[1]CO!L12*(1+IF([2]CO!$F51,[2]CO!$E51*[2]Notes!L$15,0))</f>
        <v>353.75628999999998</v>
      </c>
      <c r="M12" s="19">
        <f>[1]CO!M12*(1+IF([2]CO!$F51,[2]CO!$E51*[2]Notes!M$15,0))</f>
        <v>366.94756999999998</v>
      </c>
      <c r="N12" s="19">
        <f>[1]CO!N12*(1+IF([2]CO!$F51,[2]CO!$E51*[2]Notes!N$15,0))</f>
        <v>365.62103000000002</v>
      </c>
      <c r="O12" s="19">
        <f>[1]CO!O12*(1+IF([2]CO!$F51,[2]CO!$E51*[2]Notes!O$15,0))</f>
        <v>159.42779999999999</v>
      </c>
      <c r="P12" s="19">
        <f>[1]CO!P12*(1+IF([2]CO!$F51,[2]CO!$E51*[2]Notes!P$15,0))</f>
        <v>160.59365899999997</v>
      </c>
      <c r="Q12" s="19">
        <f>[1]CO!Q12*(1+IF([2]CO!$F51,[2]CO!$E51*[2]Notes!Q$15,0))</f>
        <v>161.50072299999999</v>
      </c>
      <c r="R12" s="43">
        <f>[1]CO!R12</f>
        <v>725.04139880000002</v>
      </c>
      <c r="S12" s="43">
        <f>[1]CO!S12</f>
        <v>736.96342478999998</v>
      </c>
      <c r="T12" s="43">
        <f>[1]CO!T12</f>
        <v>765.46623037999996</v>
      </c>
      <c r="U12" s="43">
        <f>[1]CO!U12</f>
        <v>778.65009594000003</v>
      </c>
      <c r="V12" s="43">
        <f>[1]CO!V12</f>
        <v>766.91112467000005</v>
      </c>
      <c r="W12" s="43">
        <f>[1]CO!W12</f>
        <v>796.63328815</v>
      </c>
      <c r="X12" s="43">
        <f>[1]CO!X12</f>
        <v>835.14554156999998</v>
      </c>
      <c r="Y12" s="43">
        <f>[1]CO!Y12</f>
        <v>815.94473072000005</v>
      </c>
      <c r="Z12" s="43">
        <f>[1]CO!Z12</f>
        <v>781.76748832999999</v>
      </c>
      <c r="AA12" s="43">
        <f>[1]CO!AA12</f>
        <v>865.58861624999997</v>
      </c>
      <c r="AB12" s="43">
        <f>[1]CO!AB12</f>
        <v>970.46950237999999</v>
      </c>
      <c r="AC12" s="43">
        <f>[1]CO!AC12</f>
        <v>785.62160485000004</v>
      </c>
      <c r="AD12" s="43">
        <f>[1]CO!AD12</f>
        <v>839.91275032999999</v>
      </c>
      <c r="AE12" s="43">
        <f>[1]CO!AE12</f>
        <v>838.82925906000003</v>
      </c>
      <c r="AF12" s="43">
        <f>[1]CO!AF12</f>
        <v>806.19967301999998</v>
      </c>
      <c r="AG12" s="43">
        <f>[1]CO!AG12</f>
        <v>776.41587478999998</v>
      </c>
      <c r="AH12" s="43">
        <f>[1]CO!AH12</f>
        <v>696.05712402999995</v>
      </c>
      <c r="AI12" s="43">
        <f>[1]CO!AI12</f>
        <v>670.54645158999995</v>
      </c>
      <c r="AJ12" s="43">
        <f>[1]CO!AJ12</f>
        <v>678.48017505999997</v>
      </c>
      <c r="AK12" s="43">
        <f>[1]CO!AK12</f>
        <v>701.72930727999994</v>
      </c>
      <c r="AL12" s="43">
        <f>[1]CO!AL12</f>
        <v>702.61919975000001</v>
      </c>
      <c r="AM12" s="43">
        <f>[1]CO!AM12</f>
        <v>702.61919975000001</v>
      </c>
    </row>
    <row r="13" spans="1:39">
      <c r="A13" s="6" t="s">
        <v>7</v>
      </c>
      <c r="B13" s="19">
        <f>[1]CO!B13*(1+IF([2]CO!$F52,[2]CO!$E52*[2]Notes!B$15,0))</f>
        <v>620</v>
      </c>
      <c r="C13" s="19">
        <f>[1]CO!C13*(1+IF([2]CO!$F52,[2]CO!$E52*[2]Notes!C$15,0))</f>
        <v>630</v>
      </c>
      <c r="D13" s="19">
        <f>[1]CO!D13*(1+IF([2]CO!$F52,[2]CO!$E52*[2]Notes!D$15,0))</f>
        <v>830</v>
      </c>
      <c r="E13" s="19">
        <f>[1]CO!E13*(1+IF([2]CO!$F52,[2]CO!$E52*[2]Notes!E$15,0))</f>
        <v>694</v>
      </c>
      <c r="F13" s="19">
        <f>[1]CO!F13*(1+IF([2]CO!$F52,[2]CO!$E52*[2]Notes!F$15,0))</f>
        <v>537</v>
      </c>
      <c r="G13" s="19">
        <f>[1]CO!G13*(1+IF([2]CO!$F52,[2]CO!$E52*[2]Notes!G$15,0))</f>
        <v>548</v>
      </c>
      <c r="H13" s="19">
        <f>[1]CO!H13*(1+IF([2]CO!$F52,[2]CO!$E52*[2]Notes!H$15,0))</f>
        <v>544</v>
      </c>
      <c r="I13" s="19">
        <f>[1]CO!I13*(1+IF([2]CO!$F52,[2]CO!$E52*[2]Notes!I$15,0))</f>
        <v>594</v>
      </c>
      <c r="J13" s="19">
        <f>[1]CO!J13*(1+IF([2]CO!$F52,[2]CO!$E52*[2]Notes!J$15,0))</f>
        <v>600</v>
      </c>
      <c r="K13" s="19">
        <f>[1]CO!K13*(1+IF([2]CO!$F52,[2]CO!$E52*[2]Notes!K$15,0))</f>
        <v>624</v>
      </c>
      <c r="L13" s="19">
        <f>[1]CO!L13*(1+IF([2]CO!$F52,[2]CO!$E52*[2]Notes!L$15,0))</f>
        <v>560.62594999999999</v>
      </c>
      <c r="M13" s="19">
        <f>[1]CO!M13*(1+IF([2]CO!$F52,[2]CO!$E52*[2]Notes!M$15,0))</f>
        <v>581.50247999999999</v>
      </c>
      <c r="N13" s="19">
        <f>[1]CO!N13*(1+IF([2]CO!$F52,[2]CO!$E52*[2]Notes!N$15,0))</f>
        <v>590.05785000000003</v>
      </c>
      <c r="O13" s="19">
        <f>[1]CO!O13*(1+IF([2]CO!$F52,[2]CO!$E52*[2]Notes!O$15,0))</f>
        <v>571.09001000000001</v>
      </c>
      <c r="P13" s="19">
        <f>[1]CO!P13*(1+IF([2]CO!$F52,[2]CO!$E52*[2]Notes!P$15,0))</f>
        <v>592.49881799999991</v>
      </c>
      <c r="Q13" s="19">
        <f>[1]CO!Q13*(1+IF([2]CO!$F52,[2]CO!$E52*[2]Notes!Q$15,0))</f>
        <v>615.09772800000007</v>
      </c>
      <c r="R13" s="43">
        <f>[1]CO!R13</f>
        <v>588.54989906000003</v>
      </c>
      <c r="S13" s="43">
        <f>[1]CO!S13</f>
        <v>588.54989906000003</v>
      </c>
      <c r="T13" s="43">
        <f>[1]CO!T13</f>
        <v>616.84064350999995</v>
      </c>
      <c r="U13" s="43">
        <f>[1]CO!U13</f>
        <v>616.84064350999995</v>
      </c>
      <c r="V13" s="43">
        <f>[1]CO!V13</f>
        <v>521.88990539999998</v>
      </c>
      <c r="W13" s="43">
        <f>[1]CO!W13</f>
        <v>518.29724925999994</v>
      </c>
      <c r="X13" s="43">
        <f>[1]CO!X13</f>
        <v>518.29724925999994</v>
      </c>
      <c r="Y13" s="43">
        <f>[1]CO!Y13</f>
        <v>440.65461929999998</v>
      </c>
      <c r="Z13" s="43">
        <f>[1]CO!Z13</f>
        <v>430.88629664000001</v>
      </c>
      <c r="AA13" s="43">
        <f>[1]CO!AA13</f>
        <v>434.86520465000001</v>
      </c>
      <c r="AB13" s="43">
        <f>[1]CO!AB13</f>
        <v>437.52542446000001</v>
      </c>
      <c r="AC13" s="43">
        <f>[1]CO!AC13</f>
        <v>440.36442131000001</v>
      </c>
      <c r="AD13" s="43">
        <f>[1]CO!AD13</f>
        <v>450.12433678999997</v>
      </c>
      <c r="AE13" s="43">
        <f>[1]CO!AE13</f>
        <v>450.13522429</v>
      </c>
      <c r="AF13" s="43">
        <f>[1]CO!AF13</f>
        <v>468.62234439999997</v>
      </c>
      <c r="AG13" s="43">
        <f>[1]CO!AG13</f>
        <v>446.92498604999997</v>
      </c>
      <c r="AH13" s="43">
        <f>[1]CO!AH13</f>
        <v>449.33571848999998</v>
      </c>
      <c r="AI13" s="43">
        <f>[1]CO!AI13</f>
        <v>435.70091738999997</v>
      </c>
      <c r="AJ13" s="43">
        <f>[1]CO!AJ13</f>
        <v>436.46325388000002</v>
      </c>
      <c r="AK13" s="43">
        <f>[1]CO!AK13</f>
        <v>443.71908457000001</v>
      </c>
      <c r="AL13" s="43">
        <f>[1]CO!AL13</f>
        <v>463.16220098999997</v>
      </c>
      <c r="AM13" s="43">
        <f>[1]CO!AM13</f>
        <v>463.16220098999997</v>
      </c>
    </row>
    <row r="14" spans="1:39">
      <c r="A14" s="6" t="s">
        <v>8</v>
      </c>
      <c r="B14" s="19" t="e">
        <f>[1]CO!B14*(1+IF([2]CO!$F53,[2]CO!$E53*[2]Notes!B$15,0))</f>
        <v>#VALUE!</v>
      </c>
      <c r="C14" s="19" t="e">
        <f>[1]CO!C14*(1+IF([2]CO!$F53,[2]CO!$E53*[2]Notes!C$15,0))</f>
        <v>#VALUE!</v>
      </c>
      <c r="D14" s="19" t="e">
        <f>[1]CO!D14*(1+IF([2]CO!$F53,[2]CO!$E53*[2]Notes!D$15,0))</f>
        <v>#VALUE!</v>
      </c>
      <c r="E14" s="19">
        <f>[1]CO!E14*(1+IF([2]CO!$F53,[2]CO!$E53*[2]Notes!E$15,0))</f>
        <v>2</v>
      </c>
      <c r="F14" s="19">
        <f>[1]CO!F14*(1+IF([2]CO!$F53,[2]CO!$E53*[2]Notes!F$15,0))</f>
        <v>5</v>
      </c>
      <c r="G14" s="19">
        <f>[1]CO!G14*(1+IF([2]CO!$F53,[2]CO!$E53*[2]Notes!G$15,0))</f>
        <v>5</v>
      </c>
      <c r="H14" s="19">
        <f>[1]CO!H14*(1+IF([2]CO!$F53,[2]CO!$E53*[2]Notes!H$15,0))</f>
        <v>5</v>
      </c>
      <c r="I14" s="19">
        <f>[1]CO!I14*(1+IF([2]CO!$F53,[2]CO!$E53*[2]Notes!I$15,0))</f>
        <v>5</v>
      </c>
      <c r="J14" s="19">
        <f>[1]CO!J14*(1+IF([2]CO!$F53,[2]CO!$E53*[2]Notes!J$15,0))</f>
        <v>5</v>
      </c>
      <c r="K14" s="19">
        <f>[1]CO!K14*(1+IF([2]CO!$F53,[2]CO!$E53*[2]Notes!K$15,0))</f>
        <v>6</v>
      </c>
      <c r="L14" s="19">
        <f>[1]CO!L14*(1+IF([2]CO!$F53,[2]CO!$E53*[2]Notes!L$15,0))</f>
        <v>1.47204</v>
      </c>
      <c r="M14" s="19">
        <f>[1]CO!M14*(1+IF([2]CO!$F53,[2]CO!$E53*[2]Notes!M$15,0))</f>
        <v>1.52017</v>
      </c>
      <c r="N14" s="19">
        <f>[1]CO!N14*(1+IF([2]CO!$F53,[2]CO!$E53*[2]Notes!N$15,0))</f>
        <v>1.5333800000000002</v>
      </c>
      <c r="O14" s="19">
        <f>[1]CO!O14*(1+IF([2]CO!$F53,[2]CO!$E53*[2]Notes!O$15,0))</f>
        <v>52.140698999999991</v>
      </c>
      <c r="P14" s="19">
        <f>[1]CO!P14*(1+IF([2]CO!$F53,[2]CO!$E53*[2]Notes!P$15,0))</f>
        <v>51.351063000000011</v>
      </c>
      <c r="Q14" s="19">
        <f>[1]CO!Q14*(1+IF([2]CO!$F53,[2]CO!$E53*[2]Notes!Q$15,0))</f>
        <v>50.479819999999997</v>
      </c>
      <c r="R14" s="43">
        <f>[1]CO!R14</f>
        <v>0</v>
      </c>
      <c r="S14" s="43">
        <f>[1]CO!S14</f>
        <v>0</v>
      </c>
      <c r="T14" s="43">
        <f>[1]CO!T14</f>
        <v>1.9784E-3</v>
      </c>
      <c r="U14" s="43">
        <f>[1]CO!U14</f>
        <v>1.9784E-3</v>
      </c>
      <c r="V14" s="43">
        <f>[1]CO!V14</f>
        <v>9.4199999999999996E-3</v>
      </c>
      <c r="W14" s="43">
        <f>[1]CO!W14</f>
        <v>9.4199999999999996E-3</v>
      </c>
      <c r="X14" s="43">
        <f>[1]CO!X14</f>
        <v>9.4199999999999996E-3</v>
      </c>
      <c r="Y14" s="43">
        <f>[1]CO!Y14</f>
        <v>9.4199999999999996E-3</v>
      </c>
      <c r="Z14" s="43">
        <f>[1]CO!Z14</f>
        <v>1.3091999999999999E-3</v>
      </c>
      <c r="AA14" s="43">
        <f>[1]CO!AA14</f>
        <v>1.3091999999999999E-3</v>
      </c>
      <c r="AB14" s="43">
        <f>[1]CO!AB14</f>
        <v>1.3091999999999999E-3</v>
      </c>
      <c r="AC14" s="43">
        <f>[1]CO!AC14</f>
        <v>1.2081500000000001E-3</v>
      </c>
      <c r="AD14" s="43">
        <f>[1]CO!AD14</f>
        <v>8.41442E-5</v>
      </c>
      <c r="AE14" s="43">
        <f>[1]CO!AE14</f>
        <v>2.030042E-4</v>
      </c>
      <c r="AF14" s="43">
        <f>[1]CO!AF14</f>
        <v>1.7597670184</v>
      </c>
      <c r="AG14" s="43">
        <f>[1]CO!AG14</f>
        <v>0.20366213499999999</v>
      </c>
      <c r="AH14" s="43">
        <f>[1]CO!AH14</f>
        <v>0.32836658499999999</v>
      </c>
      <c r="AI14" s="43">
        <f>[1]CO!AI14</f>
        <v>0.40680844999999999</v>
      </c>
      <c r="AJ14" s="43">
        <f>[1]CO!AJ14</f>
        <v>1.6496683694000001</v>
      </c>
      <c r="AK14" s="43">
        <f>[1]CO!AK14</f>
        <v>1.5582535129999999</v>
      </c>
      <c r="AL14" s="43">
        <f>[1]CO!AL14</f>
        <v>1.7676379805</v>
      </c>
      <c r="AM14" s="43">
        <f>[1]CO!AM14</f>
        <v>1.7676379805</v>
      </c>
    </row>
    <row r="15" spans="1:39">
      <c r="A15" s="6" t="s">
        <v>10</v>
      </c>
      <c r="B15" s="19" t="e">
        <f>[1]CO!B15*(1+IF([2]CO!$F54,[2]CO!$E54*[2]Notes!B$15,0))</f>
        <v>#VALUE!</v>
      </c>
      <c r="C15" s="19" t="e">
        <f>[1]CO!C15*(1+IF([2]CO!$F54,[2]CO!$E54*[2]Notes!C$15,0))</f>
        <v>#VALUE!</v>
      </c>
      <c r="D15" s="19" t="e">
        <f>[1]CO!D15*(1+IF([2]CO!$F54,[2]CO!$E54*[2]Notes!D$15,0))</f>
        <v>#VALUE!</v>
      </c>
      <c r="E15" s="19">
        <f>[1]CO!E15*(1+IF([2]CO!$F54,[2]CO!$E54*[2]Notes!E$15,0))</f>
        <v>49</v>
      </c>
      <c r="F15" s="19">
        <f>[1]CO!F15*(1+IF([2]CO!$F54,[2]CO!$E54*[2]Notes!F$15,0))</f>
        <v>76</v>
      </c>
      <c r="G15" s="19">
        <f>[1]CO!G15*(1+IF([2]CO!$F54,[2]CO!$E54*[2]Notes!G$15,0))</f>
        <v>28</v>
      </c>
      <c r="H15" s="19">
        <f>[1]CO!H15*(1+IF([2]CO!$F54,[2]CO!$E54*[2]Notes!H$15,0))</f>
        <v>17</v>
      </c>
      <c r="I15" s="19">
        <f>[1]CO!I15*(1+IF([2]CO!$F54,[2]CO!$E54*[2]Notes!I$15,0))</f>
        <v>51</v>
      </c>
      <c r="J15" s="19">
        <f>[1]CO!J15*(1+IF([2]CO!$F54,[2]CO!$E54*[2]Notes!J$15,0))</f>
        <v>24</v>
      </c>
      <c r="K15" s="19">
        <f>[1]CO!K15*(1+IF([2]CO!$F54,[2]CO!$E54*[2]Notes!K$15,0))</f>
        <v>25</v>
      </c>
      <c r="L15" s="19">
        <f>[1]CO!L15*(1+IF([2]CO!$F54,[2]CO!$E54*[2]Notes!L$15,0))</f>
        <v>69.770560000000003</v>
      </c>
      <c r="M15" s="19">
        <f>[1]CO!M15*(1+IF([2]CO!$F54,[2]CO!$E54*[2]Notes!M$15,0))</f>
        <v>71.313980000000001</v>
      </c>
      <c r="N15" s="19">
        <f>[1]CO!N15*(1+IF([2]CO!$F54,[2]CO!$E54*[2]Notes!N$15,0))</f>
        <v>72.053939999999997</v>
      </c>
      <c r="O15" s="19">
        <f>[1]CO!O15*(1+IF([2]CO!$F54,[2]CO!$E54*[2]Notes!O$15,0))</f>
        <v>163.24246800000006</v>
      </c>
      <c r="P15" s="19">
        <f>[1]CO!P15*(1+IF([2]CO!$F54,[2]CO!$E54*[2]Notes!P$15,0))</f>
        <v>169.47743599999998</v>
      </c>
      <c r="Q15" s="19">
        <f>[1]CO!Q15*(1+IF([2]CO!$F54,[2]CO!$E54*[2]Notes!Q$15,0))</f>
        <v>178.08602099999993</v>
      </c>
      <c r="R15" s="43">
        <f>[1]CO!R15</f>
        <v>118.0613108</v>
      </c>
      <c r="S15" s="43">
        <f>[1]CO!S15</f>
        <v>118.0613108</v>
      </c>
      <c r="T15" s="43">
        <f>[1]CO!T15</f>
        <v>107.52880781</v>
      </c>
      <c r="U15" s="43">
        <f>[1]CO!U15</f>
        <v>107.52880781</v>
      </c>
      <c r="V15" s="43">
        <f>[1]CO!V15</f>
        <v>17.647191878000001</v>
      </c>
      <c r="W15" s="43">
        <f>[1]CO!W15</f>
        <v>17.987978907999999</v>
      </c>
      <c r="X15" s="43">
        <f>[1]CO!X15</f>
        <v>17.987978907999999</v>
      </c>
      <c r="Y15" s="43">
        <f>[1]CO!Y15</f>
        <v>17.844908059000002</v>
      </c>
      <c r="Z15" s="43">
        <f>[1]CO!Z15</f>
        <v>27.060438198</v>
      </c>
      <c r="AA15" s="43">
        <f>[1]CO!AA15</f>
        <v>27.139544197999999</v>
      </c>
      <c r="AB15" s="43">
        <f>[1]CO!AB15</f>
        <v>27.141618198</v>
      </c>
      <c r="AC15" s="43">
        <f>[1]CO!AC15</f>
        <v>26.669565531</v>
      </c>
      <c r="AD15" s="43">
        <f>[1]CO!AD15</f>
        <v>7.6420200575999999</v>
      </c>
      <c r="AE15" s="43">
        <f>[1]CO!AE15</f>
        <v>8.8764420590000004</v>
      </c>
      <c r="AF15" s="43">
        <f>[1]CO!AF15</f>
        <v>6.4340228583999997</v>
      </c>
      <c r="AG15" s="43">
        <f>[1]CO!AG15</f>
        <v>7.2086145125999996</v>
      </c>
      <c r="AH15" s="43">
        <f>[1]CO!AH15</f>
        <v>7.5796522649</v>
      </c>
      <c r="AI15" s="43">
        <f>[1]CO!AI15</f>
        <v>7.8118238007</v>
      </c>
      <c r="AJ15" s="43">
        <f>[1]CO!AJ15</f>
        <v>5.3873135413000002</v>
      </c>
      <c r="AK15" s="43">
        <f>[1]CO!AK15</f>
        <v>6.2970119034999996</v>
      </c>
      <c r="AL15" s="43">
        <f>[1]CO!AL15</f>
        <v>6.2087314018999997</v>
      </c>
      <c r="AM15" s="43">
        <f>[1]CO!AM15</f>
        <v>6.2087314018999997</v>
      </c>
    </row>
    <row r="16" spans="1:39">
      <c r="A16" s="6" t="s">
        <v>11</v>
      </c>
      <c r="B16" s="19">
        <f>[1]CO!B16*(1+IF([2]CO!$F55,[2]CO!$E55*[2]Notes!B$15,0))</f>
        <v>7059</v>
      </c>
      <c r="C16" s="19">
        <f>[1]CO!C16*(1+IF([2]CO!$F55,[2]CO!$E55*[2]Notes!C$15,0))</f>
        <v>3230</v>
      </c>
      <c r="D16" s="19">
        <f>[1]CO!D16*(1+IF([2]CO!$F55,[2]CO!$E55*[2]Notes!D$15,0))</f>
        <v>2300</v>
      </c>
      <c r="E16" s="19">
        <f>[1]CO!E16*(1+IF([2]CO!$F55,[2]CO!$E55*[2]Notes!E$15,0))</f>
        <v>1941</v>
      </c>
      <c r="F16" s="19">
        <f>[1]CO!F16*(1+IF([2]CO!$F55,[2]CO!$E55*[2]Notes!F$15,0))</f>
        <v>1079</v>
      </c>
      <c r="G16" s="19">
        <f>[1]CO!G16*(1+IF([2]CO!$F55,[2]CO!$E55*[2]Notes!G$15,0))</f>
        <v>1116</v>
      </c>
      <c r="H16" s="19">
        <f>[1]CO!H16*(1+IF([2]CO!$F55,[2]CO!$E55*[2]Notes!H$15,0))</f>
        <v>1138</v>
      </c>
      <c r="I16" s="19">
        <f>[1]CO!I16*(1+IF([2]CO!$F55,[2]CO!$E55*[2]Notes!I$15,0))</f>
        <v>1248</v>
      </c>
      <c r="J16" s="19">
        <f>[1]CO!J16*(1+IF([2]CO!$F55,[2]CO!$E55*[2]Notes!J$15,0))</f>
        <v>1225</v>
      </c>
      <c r="K16" s="19">
        <f>[1]CO!K16*(1+IF([2]CO!$F55,[2]CO!$E55*[2]Notes!K$15,0))</f>
        <v>1185</v>
      </c>
      <c r="L16" s="19">
        <f>[1]CO!L16*(1+IF([2]CO!$F55,[2]CO!$E55*[2]Notes!L$15,0))</f>
        <v>2903.79052</v>
      </c>
      <c r="M16" s="19">
        <f>[1]CO!M16*(1+IF([2]CO!$F55,[2]CO!$E55*[2]Notes!M$15,0))</f>
        <v>2947.54754</v>
      </c>
      <c r="N16" s="19">
        <f>[1]CO!N16*(1+IF([2]CO!$F55,[2]CO!$E55*[2]Notes!N$15,0))</f>
        <v>3121.3610600000002</v>
      </c>
      <c r="O16" s="19">
        <f>[1]CO!O16*(1+IF([2]CO!$F55,[2]CO!$E55*[2]Notes!O$15,0))</f>
        <v>3018.5570040000007</v>
      </c>
      <c r="P16" s="19">
        <f>[1]CO!P16*(1+IF([2]CO!$F55,[2]CO!$E55*[2]Notes!P$15,0))</f>
        <v>1849.0858400000002</v>
      </c>
      <c r="Q16" s="19">
        <f>[1]CO!Q16*(1+IF([2]CO!$F55,[2]CO!$E55*[2]Notes!Q$15,0))</f>
        <v>1851.3775740000001</v>
      </c>
      <c r="R16" s="43">
        <f>[1]CO!R16</f>
        <v>1296.3413661</v>
      </c>
      <c r="S16" s="43">
        <f>[1]CO!S16</f>
        <v>1296.3413661</v>
      </c>
      <c r="T16" s="43">
        <f>[1]CO!T16</f>
        <v>1296.4605004</v>
      </c>
      <c r="U16" s="43">
        <f>[1]CO!U16</f>
        <v>1296.4605004</v>
      </c>
      <c r="V16" s="43">
        <f>[1]CO!V16</f>
        <v>1296.4204215</v>
      </c>
      <c r="W16" s="43">
        <f>[1]CO!W16</f>
        <v>1296.1654278000001</v>
      </c>
      <c r="X16" s="43">
        <f>[1]CO!X16</f>
        <v>1296.1654278000001</v>
      </c>
      <c r="Y16" s="43">
        <f>[1]CO!Y16</f>
        <v>1296.1504500000001</v>
      </c>
      <c r="Z16" s="43">
        <f>[1]CO!Z16</f>
        <v>1296.1383112000001</v>
      </c>
      <c r="AA16" s="43">
        <f>[1]CO!AA16</f>
        <v>1299.9155461</v>
      </c>
      <c r="AB16" s="43">
        <f>[1]CO!AB16</f>
        <v>1300.0814461</v>
      </c>
      <c r="AC16" s="43">
        <f>[1]CO!AC16</f>
        <v>1299.9494738000001</v>
      </c>
      <c r="AD16" s="43">
        <f>[1]CO!AD16</f>
        <v>1299.8362973000001</v>
      </c>
      <c r="AE16" s="43">
        <f>[1]CO!AE16</f>
        <v>1300.0187817999999</v>
      </c>
      <c r="AF16" s="43">
        <f>[1]CO!AF16</f>
        <v>1300.6619716</v>
      </c>
      <c r="AG16" s="43">
        <f>[1]CO!AG16</f>
        <v>1300.5515363</v>
      </c>
      <c r="AH16" s="43">
        <f>[1]CO!AH16</f>
        <v>1300.3507339</v>
      </c>
      <c r="AI16" s="43">
        <f>[1]CO!AI16</f>
        <v>1300.5682088999999</v>
      </c>
      <c r="AJ16" s="43">
        <f>[1]CO!AJ16</f>
        <v>1479.2452109999999</v>
      </c>
      <c r="AK16" s="43">
        <f>[1]CO!AK16</f>
        <v>1480.0172138</v>
      </c>
      <c r="AL16" s="43">
        <f>[1]CO!AL16</f>
        <v>1479.7881407</v>
      </c>
      <c r="AM16" s="43">
        <f>[1]CO!AM16</f>
        <v>1479.7881407</v>
      </c>
    </row>
    <row r="17" spans="1:39">
      <c r="A17" s="6" t="s">
        <v>12</v>
      </c>
      <c r="B17" s="19">
        <f>[1]CO!B17*(1+IF([2]CO!$F56,[2]CO!$E56*[2]Notes!B$15,0))</f>
        <v>163231</v>
      </c>
      <c r="C17" s="19">
        <f>[1]CO!C17*(1+IF([2]CO!$F56,[2]CO!$E56*[2]Notes!C$15,0))</f>
        <v>153555</v>
      </c>
      <c r="D17" s="19">
        <f>[1]CO!D17*(1+IF([2]CO!$F56,[2]CO!$E56*[2]Notes!D$15,0))</f>
        <v>143827</v>
      </c>
      <c r="E17" s="19">
        <f>[1]CO!E17*(1+IF([2]CO!$F56,[2]CO!$E56*[2]Notes!E$15,0))</f>
        <v>134187</v>
      </c>
      <c r="F17" s="19">
        <f>[1]CO!F17*(1+IF([2]CO!$F56,[2]CO!$E56*[2]Notes!F$15,0))</f>
        <v>110255</v>
      </c>
      <c r="G17" s="19">
        <f>[1]CO!G17*(1+IF([2]CO!$F56,[2]CO!$E56*[2]Notes!G$15,0))</f>
        <v>104980</v>
      </c>
      <c r="H17" s="19">
        <f>[1]CO!H17*(1+IF([2]CO!$F56,[2]CO!$E56*[2]Notes!H$15,0))</f>
        <v>101163.24641953237</v>
      </c>
      <c r="I17" s="19">
        <f>[1]CO!I17*(1+IF([2]CO!$F56,[2]CO!$E56*[2]Notes!I$15,0))</f>
        <v>97193.221907484301</v>
      </c>
      <c r="J17" s="19">
        <f>[1]CO!J17*(1+IF([2]CO!$F56,[2]CO!$E56*[2]Notes!J$15,0))</f>
        <v>93067.882587026557</v>
      </c>
      <c r="K17" s="19">
        <f>[1]CO!K17*(1+IF([2]CO!$F56,[2]CO!$E56*[2]Notes!K$15,0))</f>
        <v>88788.243083768888</v>
      </c>
      <c r="L17" s="19">
        <f>[1]CO!L17*(1+IF([2]CO!$F56,[2]CO!$E56*[2]Notes!L$15,0))</f>
        <v>84354.297602819803</v>
      </c>
      <c r="M17" s="19">
        <f>[1]CO!M17*(1+IF([2]CO!$F56,[2]CO!$E56*[2]Notes!M$15,0))</f>
        <v>82505.168148476107</v>
      </c>
      <c r="N17" s="19">
        <f>[1]CO!N17*(1+IF([2]CO!$F56,[2]CO!$E56*[2]Notes!N$15,0))</f>
        <v>80743.209733785348</v>
      </c>
      <c r="O17" s="19">
        <f>[1]CO!O17*(1+IF([2]CO!$F56,[2]CO!$E56*[2]Notes!O$15,0))</f>
        <v>76747.547194055907</v>
      </c>
      <c r="P17" s="19">
        <f>[1]CO!P17*(1+IF([2]CO!$F56,[2]CO!$E56*[2]Notes!P$15,0))</f>
        <v>77019.838414405604</v>
      </c>
      <c r="Q17" s="19">
        <f>[1]CO!Q17*(1+IF([2]CO!$F56,[2]CO!$E56*[2]Notes!Q$15,0))</f>
        <v>72759.796447106201</v>
      </c>
      <c r="R17" s="43">
        <f>[1]CO!R17</f>
        <v>59633.840161</v>
      </c>
      <c r="S17" s="43">
        <f>[1]CO!S17</f>
        <v>55328.159153000001</v>
      </c>
      <c r="T17" s="43">
        <f>[1]CO!T17</f>
        <v>49739.019268999997</v>
      </c>
      <c r="U17" s="43">
        <f>[1]CO!U17</f>
        <v>45487.113864999999</v>
      </c>
      <c r="V17" s="43">
        <f>[1]CO!V17</f>
        <v>41915.055084</v>
      </c>
      <c r="W17" s="43">
        <f>[1]CO!W17</f>
        <v>37261.716440999997</v>
      </c>
      <c r="X17" s="43">
        <f>[1]CO!X17</f>
        <v>32948.902009999998</v>
      </c>
      <c r="Y17" s="43">
        <f>[1]CO!Y17</f>
        <v>30756.366411999999</v>
      </c>
      <c r="Z17" s="43">
        <f>[1]CO!Z17</f>
        <v>27568.720885999999</v>
      </c>
      <c r="AA17" s="43">
        <f>[1]CO!AA17</f>
        <v>26093.817481999999</v>
      </c>
      <c r="AB17" s="43">
        <f>[1]CO!AB17</f>
        <v>24879.681988</v>
      </c>
      <c r="AC17" s="43">
        <f>[1]CO!AC17</f>
        <v>24428.054111000001</v>
      </c>
      <c r="AD17" s="43">
        <f>[1]CO!AD17</f>
        <v>23628.533393999998</v>
      </c>
      <c r="AE17" s="43">
        <f>[1]CO!AE17</f>
        <v>22359.793615999999</v>
      </c>
      <c r="AF17" s="43">
        <f>[1]CO!AF17</f>
        <v>18562.972214000001</v>
      </c>
      <c r="AG17" s="43">
        <f>[1]CO!AG17</f>
        <v>18168.026086000002</v>
      </c>
      <c r="AH17" s="43">
        <f>[1]CO!AH17</f>
        <v>17318.656611999999</v>
      </c>
      <c r="AI17" s="43">
        <f>[1]CO!AI17</f>
        <v>16883.652206999999</v>
      </c>
      <c r="AJ17" s="43">
        <f>[1]CO!AJ17</f>
        <v>14262.128435000001</v>
      </c>
      <c r="AK17" s="43">
        <f>[1]CO!AK17</f>
        <v>14617.170056000001</v>
      </c>
      <c r="AL17" s="43">
        <f>[1]CO!AL17</f>
        <v>13811.550855</v>
      </c>
      <c r="AM17" s="43">
        <f>[1]CO!AM17</f>
        <v>13005.931654</v>
      </c>
    </row>
    <row r="18" spans="1:39">
      <c r="A18" s="6" t="s">
        <v>13</v>
      </c>
      <c r="B18" s="19">
        <f>[1]CO!B18*(1+IF([2]CO!$F57,[2]CO!$E57*[2]Notes!B$15,0))</f>
        <v>11371</v>
      </c>
      <c r="C18" s="19">
        <f>[1]CO!C18*(1+IF([2]CO!$F57,[2]CO!$E57*[2]Notes!C$15,0))</f>
        <v>14329</v>
      </c>
      <c r="D18" s="19">
        <f>[1]CO!D18*(1+IF([2]CO!$F57,[2]CO!$E57*[2]Notes!D$15,0))</f>
        <v>16685</v>
      </c>
      <c r="E18" s="19">
        <f>[1]CO!E18*(1+IF([2]CO!$F57,[2]CO!$E57*[2]Notes!E$15,0))</f>
        <v>19029</v>
      </c>
      <c r="F18" s="19">
        <f>[1]CO!F18*(1+IF([2]CO!$F57,[2]CO!$E57*[2]Notes!F$15,0))</f>
        <v>21447</v>
      </c>
      <c r="G18" s="19">
        <f>[1]CO!G18*(1+IF([2]CO!$F57,[2]CO!$E57*[2]Notes!G$15,0))</f>
        <v>21934</v>
      </c>
      <c r="H18" s="19">
        <f>[1]CO!H18*(1+IF([2]CO!$F57,[2]CO!$E57*[2]Notes!H$15,0))</f>
        <v>22419</v>
      </c>
      <c r="I18" s="19">
        <f>[1]CO!I18*(1+IF([2]CO!$F57,[2]CO!$E57*[2]Notes!I$15,0))</f>
        <v>22904</v>
      </c>
      <c r="J18" s="19">
        <f>[1]CO!J18*(1+IF([2]CO!$F57,[2]CO!$E57*[2]Notes!J$15,0))</f>
        <v>23389</v>
      </c>
      <c r="K18" s="19">
        <f>[1]CO!K18*(1+IF([2]CO!$F57,[2]CO!$E57*[2]Notes!K$15,0))</f>
        <v>23874</v>
      </c>
      <c r="L18" s="19">
        <f>[1]CO!L18*(1+IF([2]CO!$F57,[2]CO!$E57*[2]Notes!L$15,0))</f>
        <v>24358.496760000005</v>
      </c>
      <c r="M18" s="19">
        <f>[1]CO!M18*(1+IF([2]CO!$F57,[2]CO!$E57*[2]Notes!M$15,0))</f>
        <v>23667.830380000003</v>
      </c>
      <c r="N18" s="19">
        <f>[1]CO!N18*(1+IF([2]CO!$F57,[2]CO!$E57*[2]Notes!N$15,0))</f>
        <v>23688.959260000007</v>
      </c>
      <c r="O18" s="19">
        <f>[1]CO!O18*(1+IF([2]CO!$F57,[2]CO!$E57*[2]Notes!O$15,0))</f>
        <v>23316.011545999998</v>
      </c>
      <c r="P18" s="19">
        <f>[1]CO!P18*(1+IF([2]CO!$F57,[2]CO!$E57*[2]Notes!P$15,0))</f>
        <v>24178.456670999993</v>
      </c>
      <c r="Q18" s="19">
        <f>[1]CO!Q18*(1+IF([2]CO!$F57,[2]CO!$E57*[2]Notes!Q$15,0))</f>
        <v>24676.658330000006</v>
      </c>
      <c r="R18" s="43">
        <f>[1]CO!R18</f>
        <v>21410.961771999999</v>
      </c>
      <c r="S18" s="43">
        <f>[1]CO!S18</f>
        <v>20994.709891999999</v>
      </c>
      <c r="T18" s="43">
        <f>[1]CO!T18</f>
        <v>20559.205673</v>
      </c>
      <c r="U18" s="43">
        <f>[1]CO!U18</f>
        <v>20144.677025000001</v>
      </c>
      <c r="V18" s="43">
        <f>[1]CO!V18</f>
        <v>18933.112469</v>
      </c>
      <c r="W18" s="43">
        <f>[1]CO!W18</f>
        <v>17732.426777000001</v>
      </c>
      <c r="X18" s="43">
        <f>[1]CO!X18</f>
        <v>16505.247877999998</v>
      </c>
      <c r="Y18" s="43">
        <f>[1]CO!Y18</f>
        <v>15442.480131</v>
      </c>
      <c r="Z18" s="43">
        <f>[1]CO!Z18</f>
        <v>14425.184775</v>
      </c>
      <c r="AA18" s="43">
        <f>[1]CO!AA18</f>
        <v>13474.920141000001</v>
      </c>
      <c r="AB18" s="43">
        <f>[1]CO!AB18</f>
        <v>12944.013878</v>
      </c>
      <c r="AC18" s="43">
        <f>[1]CO!AC18</f>
        <v>12418.489002</v>
      </c>
      <c r="AD18" s="43">
        <f>[1]CO!AD18</f>
        <v>11891.978292</v>
      </c>
      <c r="AE18" s="43">
        <f>[1]CO!AE18</f>
        <v>11702.455629</v>
      </c>
      <c r="AF18" s="43">
        <f>[1]CO!AF18</f>
        <v>11462.685106000001</v>
      </c>
      <c r="AG18" s="43">
        <f>[1]CO!AG18</f>
        <v>11347.150533</v>
      </c>
      <c r="AH18" s="43">
        <f>[1]CO!AH18</f>
        <v>11367.721847999999</v>
      </c>
      <c r="AI18" s="43">
        <f>[1]CO!AI18</f>
        <v>11358.867636999999</v>
      </c>
      <c r="AJ18" s="43">
        <f>[1]CO!AJ18</f>
        <v>11692.667473</v>
      </c>
      <c r="AK18" s="43">
        <f>[1]CO!AK18</f>
        <v>11741.650129</v>
      </c>
      <c r="AL18" s="43">
        <f>[1]CO!AL18</f>
        <v>11801.138763999999</v>
      </c>
      <c r="AM18" s="43">
        <f>[1]CO!AM18</f>
        <v>11632.037557</v>
      </c>
    </row>
    <row r="19" spans="1:39">
      <c r="A19" s="6" t="s">
        <v>14</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43">
        <f>SUMIFS(Misc_Sector_Detail!C:C,Misc_Sector_Detail!$A:$A,"CO")/1000</f>
        <v>0</v>
      </c>
      <c r="S19" s="43">
        <f>SUMIFS(Misc_Sector_Detail!D:D,Misc_Sector_Detail!$A:$A,"CO")/1000</f>
        <v>0</v>
      </c>
      <c r="T19" s="43">
        <f>SUMIFS(Misc_Sector_Detail!E:E,Misc_Sector_Detail!$A:$A,"CO")/1000</f>
        <v>0</v>
      </c>
      <c r="U19" s="43">
        <f>SUMIFS(Misc_Sector_Detail!F:F,Misc_Sector_Detail!$A:$A,"CO")/1000</f>
        <v>0</v>
      </c>
      <c r="V19" s="43">
        <f>SUMIFS(Misc_Sector_Detail!G:G,Misc_Sector_Detail!$A:$A,"CO")/1000</f>
        <v>0</v>
      </c>
      <c r="W19" s="43">
        <f>SUMIFS(Misc_Sector_Detail!H:H,Misc_Sector_Detail!$A:$A,"CO")/1000</f>
        <v>0</v>
      </c>
      <c r="X19" s="43">
        <f>SUMIFS(Misc_Sector_Detail!I:I,Misc_Sector_Detail!$A:$A,"CO")/1000</f>
        <v>0</v>
      </c>
      <c r="Y19" s="43">
        <f>SUMIFS(Misc_Sector_Detail!J:J,Misc_Sector_Detail!$A:$A,"CO")/1000</f>
        <v>0</v>
      </c>
      <c r="Z19" s="43">
        <f>SUMIFS(Misc_Sector_Detail!K:K,Misc_Sector_Detail!$A:$A,"CO")/1000</f>
        <v>9.8227410000000012E-3</v>
      </c>
      <c r="AA19" s="43">
        <f>SUMIFS(Misc_Sector_Detail!L:L,Misc_Sector_Detail!$A:$A,"CO")/1000</f>
        <v>7.6425341000000008E-2</v>
      </c>
      <c r="AB19" s="43">
        <f>SUMIFS(Misc_Sector_Detail!M:M,Misc_Sector_Detail!$A:$A,"CO")/1000</f>
        <v>0.179038851</v>
      </c>
      <c r="AC19" s="43">
        <f>SUMIFS(Misc_Sector_Detail!N:N,Misc_Sector_Detail!$A:$A,"CO")/1000</f>
        <v>0.18850885100000001</v>
      </c>
      <c r="AD19" s="43">
        <f>SUMIFS(Misc_Sector_Detail!O:O,Misc_Sector_Detail!$A:$A,"CO")/1000</f>
        <v>0</v>
      </c>
      <c r="AE19" s="43">
        <f>SUMIFS(Misc_Sector_Detail!P:P,Misc_Sector_Detail!$A:$A,"CO")/1000</f>
        <v>0</v>
      </c>
      <c r="AF19" s="43">
        <f>SUMIFS(Misc_Sector_Detail!Q:Q,Misc_Sector_Detail!$A:$A,"CO")/1000</f>
        <v>0</v>
      </c>
      <c r="AG19" s="43">
        <f>SUMIFS(Misc_Sector_Detail!R:R,Misc_Sector_Detail!$A:$A,"CO")/1000</f>
        <v>0</v>
      </c>
      <c r="AH19" s="43">
        <f>SUMIFS(Misc_Sector_Detail!S:S,Misc_Sector_Detail!$A:$A,"CO")/1000</f>
        <v>0</v>
      </c>
      <c r="AI19" s="43">
        <f>SUMIFS(Misc_Sector_Detail!T:T,Misc_Sector_Detail!$A:$A,"CO")/1000</f>
        <v>0</v>
      </c>
      <c r="AJ19" s="43">
        <f>SUMIFS(Misc_Sector_Detail!U:U,Misc_Sector_Detail!$A:$A,"CO")/1000</f>
        <v>3.739404E-3</v>
      </c>
      <c r="AK19" s="43">
        <f>SUMIFS(Misc_Sector_Detail!V:V,Misc_Sector_Detail!$A:$A,"CO")/1000</f>
        <v>6.4631550000000008E-3</v>
      </c>
      <c r="AL19" s="43">
        <f>SUMIFS(Misc_Sector_Detail!W:W,Misc_Sector_Detail!$A:$A,"CO")/1000</f>
        <v>7.8020219999999996E-3</v>
      </c>
      <c r="AM19" s="43">
        <f>SUMIFS(Misc_Sector_Detail!X:X,Misc_Sector_Detail!$A:$A,"CO")/1000</f>
        <v>7.8020219999999996E-3</v>
      </c>
    </row>
    <row r="20" spans="1:39">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row>
    <row r="21" spans="1:39">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row>
    <row r="22" spans="1:39">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row>
    <row r="23" spans="1:39">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row>
    <row r="24" spans="1:39">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row>
    <row r="25" spans="1:39">
      <c r="A25" s="6" t="s">
        <v>15</v>
      </c>
      <c r="B25" s="19" t="e">
        <f t="shared" ref="B25:Q25" si="0">SUM(B7:B19)</f>
        <v>#VALUE!</v>
      </c>
      <c r="C25" s="19" t="e">
        <f t="shared" si="0"/>
        <v>#VALUE!</v>
      </c>
      <c r="D25" s="19" t="e">
        <f t="shared" si="0"/>
        <v>#VALUE!</v>
      </c>
      <c r="E25" s="19">
        <f t="shared" si="0"/>
        <v>168918</v>
      </c>
      <c r="F25" s="19">
        <f t="shared" si="0"/>
        <v>143066</v>
      </c>
      <c r="G25" s="19">
        <f t="shared" si="0"/>
        <v>138510</v>
      </c>
      <c r="H25" s="19">
        <f t="shared" si="0"/>
        <v>135419.24641953237</v>
      </c>
      <c r="I25" s="19">
        <f t="shared" si="0"/>
        <v>131582.22190748429</v>
      </c>
      <c r="J25" s="19">
        <f t="shared" si="0"/>
        <v>127813.88258702656</v>
      </c>
      <c r="K25" s="19">
        <f t="shared" si="0"/>
        <v>124387.24308376889</v>
      </c>
      <c r="L25" s="19">
        <f t="shared" si="0"/>
        <v>119590.11371281982</v>
      </c>
      <c r="M25" s="19">
        <f t="shared" si="0"/>
        <v>117249.9007684761</v>
      </c>
      <c r="N25" s="19">
        <f t="shared" si="0"/>
        <v>115694.70888378535</v>
      </c>
      <c r="O25" s="19">
        <f t="shared" si="0"/>
        <v>111170.38062805591</v>
      </c>
      <c r="P25" s="19">
        <f t="shared" si="0"/>
        <v>110461.1308494056</v>
      </c>
      <c r="Q25" s="19">
        <f t="shared" si="0"/>
        <v>106870.5204661062</v>
      </c>
      <c r="R25" s="19">
        <f>[1]CO!R25</f>
        <v>99415.836046910001</v>
      </c>
      <c r="S25" s="19">
        <f>[1]CO!S25</f>
        <v>99825.216020039996</v>
      </c>
      <c r="T25" s="19">
        <f>[1]CO!T25</f>
        <v>90315.312483260001</v>
      </c>
      <c r="U25" s="19">
        <f>[1]CO!U25</f>
        <v>86662.557724119994</v>
      </c>
      <c r="V25" s="19">
        <f>[1]CO!V25</f>
        <v>81572.290667997993</v>
      </c>
      <c r="W25" s="19">
        <f>[1]CO!W25</f>
        <v>78628.515466768004</v>
      </c>
      <c r="X25" s="19">
        <f>[1]CO!X25</f>
        <v>69976.45621227799</v>
      </c>
      <c r="Y25" s="19">
        <f>[1]CO!Y25</f>
        <v>65269.496426099009</v>
      </c>
      <c r="Z25" s="19">
        <f>[1]CO!Z25</f>
        <v>60247.286752287997</v>
      </c>
      <c r="AA25" s="19">
        <f>[1]CO!AA25</f>
        <v>62141.292218668001</v>
      </c>
      <c r="AB25" s="19">
        <f>[1]CO!AB25</f>
        <v>59002.503515347998</v>
      </c>
      <c r="AC25" s="19">
        <f>[1]CO!AC25</f>
        <v>55020.204984781005</v>
      </c>
      <c r="AD25" s="19">
        <f>[1]CO!AD25</f>
        <v>53733.400438051794</v>
      </c>
      <c r="AE25" s="19">
        <f>[1]CO!AE25</f>
        <v>56296.223957233204</v>
      </c>
      <c r="AF25" s="19">
        <f>[1]CO!AF25</f>
        <v>54623.079785326801</v>
      </c>
      <c r="AG25" s="19">
        <f>[1]CO!AG25</f>
        <v>61422.394562337606</v>
      </c>
      <c r="AH25" s="19">
        <f>[1]CO!AH25</f>
        <v>62782.6568831599</v>
      </c>
      <c r="AI25" s="19">
        <f>[1]CO!AI25</f>
        <v>48836.056663900701</v>
      </c>
      <c r="AJ25" s="19">
        <f>[1]CO!AJ25</f>
        <v>62437.452668760699</v>
      </c>
      <c r="AK25" s="19">
        <f>[1]CO!AK25</f>
        <v>60978.793351976507</v>
      </c>
      <c r="AL25" s="19">
        <f>[1]CO!AL25</f>
        <v>49815.173326052398</v>
      </c>
      <c r="AM25" s="19">
        <f>[1]CO!AM25</f>
        <v>48840.452918052404</v>
      </c>
    </row>
    <row r="26" spans="1:39">
      <c r="A26" s="6" t="s">
        <v>16</v>
      </c>
      <c r="B26" s="19">
        <v>6766</v>
      </c>
      <c r="C26" s="19">
        <v>4433</v>
      </c>
      <c r="D26" s="19">
        <v>7622</v>
      </c>
      <c r="E26" s="19">
        <v>7289</v>
      </c>
      <c r="F26" s="19">
        <v>10583.356699999998</v>
      </c>
      <c r="G26" s="19">
        <v>10583.356699999998</v>
      </c>
      <c r="H26" s="19">
        <v>6388.6960099999997</v>
      </c>
      <c r="I26" s="19">
        <v>6537.03946</v>
      </c>
      <c r="J26" s="19">
        <v>9088.8297100000018</v>
      </c>
      <c r="K26" s="19">
        <v>6704.5981400000001</v>
      </c>
      <c r="L26" s="19">
        <v>14502.10442</v>
      </c>
      <c r="M26" s="19">
        <v>6792.9585199999992</v>
      </c>
      <c r="N26" s="19">
        <v>6654.1118299999998</v>
      </c>
      <c r="O26" s="19">
        <v>10508.142009000001</v>
      </c>
      <c r="P26" s="19">
        <v>12048.633207999999</v>
      </c>
      <c r="Q26" s="19">
        <v>7743.9547080000002</v>
      </c>
      <c r="R26" s="19">
        <f>[1]CO!R26</f>
        <v>6118.2928996999999</v>
      </c>
      <c r="S26" s="19">
        <f>[1]CO!S26</f>
        <v>9711.1626211000003</v>
      </c>
      <c r="T26" s="19">
        <f>[1]CO!T26</f>
        <v>4500.7698099999998</v>
      </c>
      <c r="U26" s="19">
        <f>[1]CO!U26</f>
        <v>4819.0452876999998</v>
      </c>
      <c r="V26" s="19">
        <f>[1]CO!V26</f>
        <v>5601.9264541000002</v>
      </c>
      <c r="W26" s="19">
        <f>[1]CO!W26</f>
        <v>7564.1399289999999</v>
      </c>
      <c r="X26" s="19">
        <f>[1]CO!X26</f>
        <v>4267.4317658</v>
      </c>
      <c r="Y26" s="19">
        <f>[1]CO!Y26</f>
        <v>3390.4711532000001</v>
      </c>
      <c r="Z26" s="19">
        <f>[1]CO!Z26</f>
        <v>1648.2266259</v>
      </c>
      <c r="AA26" s="19">
        <f>[1]CO!AA26</f>
        <v>5204.3805560999999</v>
      </c>
      <c r="AB26" s="19">
        <f>[1]CO!AB26</f>
        <v>5795.0884286999999</v>
      </c>
      <c r="AC26" s="19">
        <f>[1]CO!AC26</f>
        <v>2621.0718791999998</v>
      </c>
      <c r="AD26" s="19">
        <f>[1]CO!AD26</f>
        <v>3093.9403974000002</v>
      </c>
      <c r="AE26" s="19">
        <f>[1]CO!AE26</f>
        <v>8751.1664908000002</v>
      </c>
      <c r="AF26" s="19">
        <f>[1]CO!AF26</f>
        <v>9778.7202192000004</v>
      </c>
      <c r="AG26" s="19">
        <f>[1]CO!AG26</f>
        <v>13749.711196</v>
      </c>
      <c r="AH26" s="19">
        <f>[1]CO!AH26</f>
        <v>14859.197421999999</v>
      </c>
      <c r="AI26" s="19">
        <f>[1]CO!AI26</f>
        <v>3085.6753798</v>
      </c>
      <c r="AJ26" s="19">
        <f>[1]CO!AJ26</f>
        <v>19619.948091999999</v>
      </c>
      <c r="AK26" s="19">
        <f>[1]CO!AK26</f>
        <v>17061.405359</v>
      </c>
      <c r="AL26" s="19">
        <f>[1]CO!AL26</f>
        <v>6571.3464770999999</v>
      </c>
      <c r="AM26" s="19">
        <f>[1]CO!AM26</f>
        <v>6571.3464770999999</v>
      </c>
    </row>
    <row r="27" spans="1:39">
      <c r="A27" s="6" t="s">
        <v>17</v>
      </c>
      <c r="B27" s="19" t="e">
        <f t="shared" ref="B27:Q27" si="1">B25 - B26</f>
        <v>#VALUE!</v>
      </c>
      <c r="C27" s="19" t="e">
        <f t="shared" si="1"/>
        <v>#VALUE!</v>
      </c>
      <c r="D27" s="19" t="e">
        <f t="shared" si="1"/>
        <v>#VALUE!</v>
      </c>
      <c r="E27" s="19">
        <f t="shared" si="1"/>
        <v>161629</v>
      </c>
      <c r="F27" s="19">
        <f t="shared" si="1"/>
        <v>132482.6433</v>
      </c>
      <c r="G27" s="19">
        <f t="shared" si="1"/>
        <v>127926.6433</v>
      </c>
      <c r="H27" s="19">
        <f t="shared" si="1"/>
        <v>129030.55040953237</v>
      </c>
      <c r="I27" s="19">
        <f t="shared" si="1"/>
        <v>125045.18244748429</v>
      </c>
      <c r="J27" s="19">
        <f t="shared" si="1"/>
        <v>118725.05287702655</v>
      </c>
      <c r="K27" s="19">
        <f t="shared" si="1"/>
        <v>117682.64494376889</v>
      </c>
      <c r="L27" s="19">
        <f t="shared" si="1"/>
        <v>105088.00929281981</v>
      </c>
      <c r="M27" s="19">
        <f t="shared" si="1"/>
        <v>110456.9422484761</v>
      </c>
      <c r="N27" s="19">
        <f t="shared" si="1"/>
        <v>109040.59705378536</v>
      </c>
      <c r="O27" s="19">
        <f t="shared" si="1"/>
        <v>100662.2386190559</v>
      </c>
      <c r="P27" s="19">
        <f t="shared" si="1"/>
        <v>98412.4976414056</v>
      </c>
      <c r="Q27" s="19">
        <f t="shared" si="1"/>
        <v>99126.565758106197</v>
      </c>
      <c r="R27" s="19">
        <f>[1]CO!R27</f>
        <v>93297.543147210003</v>
      </c>
      <c r="S27" s="19">
        <f>[1]CO!S27</f>
        <v>90114.053398939999</v>
      </c>
      <c r="T27" s="19">
        <f>[1]CO!T27</f>
        <v>85814.542673260003</v>
      </c>
      <c r="U27" s="19">
        <f>[1]CO!U27</f>
        <v>81843.512436419987</v>
      </c>
      <c r="V27" s="19">
        <f>[1]CO!V27</f>
        <v>75970.364213897992</v>
      </c>
      <c r="W27" s="19">
        <f>[1]CO!W27</f>
        <v>71064.375537768006</v>
      </c>
      <c r="X27" s="19">
        <f>[1]CO!X27</f>
        <v>65709.024446477997</v>
      </c>
      <c r="Y27" s="19">
        <f>[1]CO!Y27</f>
        <v>61879.025272899009</v>
      </c>
      <c r="Z27" s="19">
        <f>[1]CO!Z27</f>
        <v>58599.060126387994</v>
      </c>
      <c r="AA27" s="19">
        <f>[1]CO!AA27</f>
        <v>56936.911662568004</v>
      </c>
      <c r="AB27" s="19">
        <f>[1]CO!AB27</f>
        <v>53207.415086647998</v>
      </c>
      <c r="AC27" s="19">
        <f>[1]CO!AC27</f>
        <v>52399.133105581008</v>
      </c>
      <c r="AD27" s="19">
        <f>[1]CO!AD27</f>
        <v>50639.460040651793</v>
      </c>
      <c r="AE27" s="19">
        <f>[1]CO!AE27</f>
        <v>47545.057466433202</v>
      </c>
      <c r="AF27" s="19">
        <f>[1]CO!AF27</f>
        <v>44844.359566126805</v>
      </c>
      <c r="AG27" s="19">
        <f>[1]CO!AG27</f>
        <v>47672.683366337602</v>
      </c>
      <c r="AH27" s="19">
        <f>[1]CO!AH27</f>
        <v>47923.459461159902</v>
      </c>
      <c r="AI27" s="19">
        <f>[1]CO!AI27</f>
        <v>45750.381284100702</v>
      </c>
      <c r="AJ27" s="19">
        <f>[1]CO!AJ27</f>
        <v>42817.504576760701</v>
      </c>
      <c r="AK27" s="19">
        <f>[1]CO!AK27</f>
        <v>43917.38799297651</v>
      </c>
      <c r="AL27" s="19">
        <f>[1]CO!AL27</f>
        <v>43243.826848952398</v>
      </c>
      <c r="AM27" s="19">
        <f>[1]CO!AM27</f>
        <v>42269.106440952404</v>
      </c>
    </row>
    <row r="28" spans="1:39">
      <c r="A28" s="6" t="s">
        <v>18</v>
      </c>
      <c r="B28" s="19"/>
      <c r="C28" s="19"/>
      <c r="D28" s="19"/>
      <c r="E28" s="19"/>
      <c r="F28" s="19"/>
      <c r="G28" s="19"/>
      <c r="H28" s="19"/>
      <c r="I28" s="19"/>
      <c r="J28" s="19"/>
      <c r="K28" s="19"/>
      <c r="L28" s="19"/>
      <c r="M28" s="19"/>
      <c r="N28" s="19"/>
      <c r="O28" s="19"/>
      <c r="P28" s="19"/>
      <c r="Q28" s="19"/>
      <c r="R28" s="19">
        <f>[1]CO!R28</f>
        <v>3650.5544193000005</v>
      </c>
      <c r="S28" s="19">
        <f>[1]CO!S28</f>
        <v>5066.2295778999996</v>
      </c>
      <c r="T28" s="19">
        <f>[1]CO!T28</f>
        <v>7073.5763630000001</v>
      </c>
      <c r="U28" s="19">
        <f>[1]CO!U28</f>
        <v>7645.1986552999997</v>
      </c>
      <c r="V28" s="19">
        <f>[1]CO!V28</f>
        <v>7438.5682289000006</v>
      </c>
      <c r="W28" s="19">
        <f>[1]CO!W28</f>
        <v>7998.7453599999999</v>
      </c>
      <c r="X28" s="19">
        <f>[1]CO!X28</f>
        <v>7871.3994521999994</v>
      </c>
      <c r="Y28" s="19">
        <f>[1]CO!Y28</f>
        <v>7474.8646718</v>
      </c>
      <c r="Z28" s="19">
        <f>[1]CO!Z28</f>
        <v>8129.1230263000007</v>
      </c>
      <c r="AA28" s="19">
        <f>[1]CO!AA28</f>
        <v>8837.0038119000019</v>
      </c>
      <c r="AB28" s="19">
        <f>[1]CO!AB28</f>
        <v>7212.2056373000005</v>
      </c>
      <c r="AC28" s="19">
        <f>[1]CO!AC28</f>
        <v>7004.1442185000005</v>
      </c>
      <c r="AD28" s="19">
        <f>[1]CO!AD28</f>
        <v>6626.4407501999995</v>
      </c>
      <c r="AE28" s="19">
        <f>[1]CO!AE28</f>
        <v>5592.4195992000004</v>
      </c>
      <c r="AF28" s="19">
        <f>[1]CO!AF28</f>
        <v>7406.3352348000008</v>
      </c>
      <c r="AG28" s="19">
        <f>[1]CO!AG28</f>
        <v>10974.476058</v>
      </c>
      <c r="AH28" s="19">
        <f>[1]CO!AH28</f>
        <v>11604.650604</v>
      </c>
      <c r="AI28" s="19">
        <f>[1]CO!AI28</f>
        <v>9896.8781032000006</v>
      </c>
      <c r="AJ28" s="19">
        <f>[1]CO!AJ28</f>
        <v>9067.3777709999995</v>
      </c>
      <c r="AK28" s="19">
        <f>[1]CO!AK28</f>
        <v>9653.705965000001</v>
      </c>
      <c r="AL28" s="19">
        <f>[1]CO!AL28</f>
        <v>9727.0640438999999</v>
      </c>
      <c r="AM28" s="19">
        <f>[1]CO!AM28</f>
        <v>9727.0640438999999</v>
      </c>
    </row>
    <row r="29" spans="1:39">
      <c r="A29" s="6"/>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row>
    <row r="30" spans="1:39">
      <c r="A30" s="6"/>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row>
    <row r="31" spans="1:39">
      <c r="A31" s="6" t="s">
        <v>19</v>
      </c>
      <c r="B31" s="19">
        <f t="shared" ref="B31:Q31" si="2">SUM(B7:B9)</f>
        <v>4632</v>
      </c>
      <c r="C31" s="19">
        <f t="shared" si="2"/>
        <v>4480</v>
      </c>
      <c r="D31" s="19">
        <f t="shared" si="2"/>
        <v>7302</v>
      </c>
      <c r="E31" s="19">
        <f t="shared" si="2"/>
        <v>8486</v>
      </c>
      <c r="F31" s="19">
        <f t="shared" si="2"/>
        <v>5511</v>
      </c>
      <c r="G31" s="19">
        <f t="shared" si="2"/>
        <v>5856</v>
      </c>
      <c r="H31" s="19">
        <f t="shared" si="2"/>
        <v>6154</v>
      </c>
      <c r="I31" s="19">
        <f t="shared" si="2"/>
        <v>5587</v>
      </c>
      <c r="J31" s="19">
        <f t="shared" si="2"/>
        <v>5519</v>
      </c>
      <c r="K31" s="19">
        <f t="shared" si="2"/>
        <v>5934</v>
      </c>
      <c r="L31" s="19">
        <f t="shared" si="2"/>
        <v>4336.39858</v>
      </c>
      <c r="M31" s="19">
        <f t="shared" si="2"/>
        <v>4327.3151600000001</v>
      </c>
      <c r="N31" s="19">
        <f t="shared" si="2"/>
        <v>4328.8978800000004</v>
      </c>
      <c r="O31" s="19">
        <f t="shared" si="2"/>
        <v>5537.8495250000014</v>
      </c>
      <c r="P31" s="19">
        <f t="shared" si="2"/>
        <v>4783.9949410000008</v>
      </c>
      <c r="Q31" s="19">
        <f t="shared" si="2"/>
        <v>4825.4738830000006</v>
      </c>
      <c r="R31" s="19">
        <f>[1]CO!R31</f>
        <v>4603.5562901900003</v>
      </c>
      <c r="S31" s="19">
        <f>[1]CO!S31</f>
        <v>4714.4022453300004</v>
      </c>
      <c r="T31" s="19">
        <f>[1]CO!T31</f>
        <v>4612.3883152500002</v>
      </c>
      <c r="U31" s="19">
        <f>[1]CO!U31</f>
        <v>4722.98597255</v>
      </c>
      <c r="V31" s="19">
        <f>[1]CO!V31</f>
        <v>4054.7801407500001</v>
      </c>
      <c r="W31" s="19">
        <f>[1]CO!W31</f>
        <v>4415.3707202099995</v>
      </c>
      <c r="X31" s="19">
        <f>[1]CO!X31</f>
        <v>4688.8466133000002</v>
      </c>
      <c r="Y31" s="19">
        <f>[1]CO!Y31</f>
        <v>4823.5829931400003</v>
      </c>
      <c r="Z31" s="19">
        <f>[1]CO!Z31</f>
        <v>5007.2507411899996</v>
      </c>
      <c r="AA31" s="19">
        <f>[1]CO!AA31</f>
        <v>4970.73273694</v>
      </c>
      <c r="AB31" s="19">
        <f>[1]CO!AB31</f>
        <v>4503.3674286799996</v>
      </c>
      <c r="AC31" s="19">
        <f>[1]CO!AC31</f>
        <v>5208.9483494899996</v>
      </c>
      <c r="AD31" s="19">
        <f>[1]CO!AD31</f>
        <v>5155.9088836000001</v>
      </c>
      <c r="AE31" s="19">
        <f>[1]CO!AE31</f>
        <v>4614.7622448399998</v>
      </c>
      <c r="AF31" s="19">
        <f>[1]CO!AF31</f>
        <v>4254.7644238900002</v>
      </c>
      <c r="AG31" s="19">
        <f>[1]CO!AG31</f>
        <v>4065.7458399500001</v>
      </c>
      <c r="AH31" s="19">
        <f>[1]CO!AH31</f>
        <v>4573.2842252299997</v>
      </c>
      <c r="AI31" s="19">
        <f>[1]CO!AI31</f>
        <v>4603.0896941399997</v>
      </c>
      <c r="AJ31" s="19">
        <f>[1]CO!AJ31</f>
        <v>4720.3422179600002</v>
      </c>
      <c r="AK31" s="19">
        <f>[1]CO!AK31</f>
        <v>4760.53735005</v>
      </c>
      <c r="AL31" s="19">
        <f>[1]CO!AL31</f>
        <v>4763.9305759500003</v>
      </c>
      <c r="AM31" s="19">
        <f>[1]CO!AM31</f>
        <v>4763.9305759500003</v>
      </c>
    </row>
    <row r="32" spans="1:39">
      <c r="A32" s="6" t="s">
        <v>20</v>
      </c>
      <c r="B32" s="19" t="e">
        <f t="shared" ref="B32:Q32" si="3">SUM(B10:B16)</f>
        <v>#VALUE!</v>
      </c>
      <c r="C32" s="19" t="e">
        <f t="shared" si="3"/>
        <v>#VALUE!</v>
      </c>
      <c r="D32" s="19" t="e">
        <f t="shared" si="3"/>
        <v>#VALUE!</v>
      </c>
      <c r="E32" s="19">
        <f t="shared" si="3"/>
        <v>7216</v>
      </c>
      <c r="F32" s="19">
        <f t="shared" si="3"/>
        <v>5853</v>
      </c>
      <c r="G32" s="19">
        <f t="shared" si="3"/>
        <v>5740</v>
      </c>
      <c r="H32" s="19">
        <f t="shared" si="3"/>
        <v>5683</v>
      </c>
      <c r="I32" s="19">
        <f t="shared" si="3"/>
        <v>5898</v>
      </c>
      <c r="J32" s="19">
        <f t="shared" si="3"/>
        <v>5838</v>
      </c>
      <c r="K32" s="19">
        <f t="shared" si="3"/>
        <v>5791</v>
      </c>
      <c r="L32" s="19">
        <f t="shared" si="3"/>
        <v>6540.9207699999997</v>
      </c>
      <c r="M32" s="19">
        <f t="shared" si="3"/>
        <v>6749.5870799999993</v>
      </c>
      <c r="N32" s="19">
        <f t="shared" si="3"/>
        <v>6933.6420100000005</v>
      </c>
      <c r="O32" s="19">
        <f t="shared" si="3"/>
        <v>5568.9723630000008</v>
      </c>
      <c r="P32" s="19">
        <f t="shared" si="3"/>
        <v>4478.8408230000005</v>
      </c>
      <c r="Q32" s="19">
        <f t="shared" si="3"/>
        <v>4608.5918060000004</v>
      </c>
      <c r="R32" s="19">
        <f>[1]CO!R32</f>
        <v>3998.6305047199999</v>
      </c>
      <c r="S32" s="19">
        <f>[1]CO!S32</f>
        <v>4010.5525307100002</v>
      </c>
      <c r="T32" s="19">
        <f>[1]CO!T32</f>
        <v>3830.3530530100002</v>
      </c>
      <c r="U32" s="19">
        <f>[1]CO!U32</f>
        <v>3843.5369185700001</v>
      </c>
      <c r="V32" s="19">
        <f>[1]CO!V32</f>
        <v>3628.8482912479994</v>
      </c>
      <c r="W32" s="19">
        <f>[1]CO!W32</f>
        <v>3656.116239558</v>
      </c>
      <c r="X32" s="19">
        <f>[1]CO!X32</f>
        <v>3694.6284929779999</v>
      </c>
      <c r="Y32" s="19">
        <f>[1]CO!Y32</f>
        <v>3381.7310649589999</v>
      </c>
      <c r="Z32" s="19">
        <f>[1]CO!Z32</f>
        <v>3468.7806978980007</v>
      </c>
      <c r="AA32" s="19">
        <f>[1]CO!AA32</f>
        <v>3560.4374907279998</v>
      </c>
      <c r="AB32" s="19">
        <f>[1]CO!AB32</f>
        <v>3668.1461546679998</v>
      </c>
      <c r="AC32" s="19">
        <f>[1]CO!AC32</f>
        <v>3339.4974245909998</v>
      </c>
      <c r="AD32" s="19">
        <f>[1]CO!AD32</f>
        <v>3336.5987208518</v>
      </c>
      <c r="AE32" s="19">
        <f>[1]CO!AE32</f>
        <v>3275.6263773932005</v>
      </c>
      <c r="AF32" s="19">
        <f>[1]CO!AF32</f>
        <v>3157.6025874367997</v>
      </c>
      <c r="AG32" s="19">
        <f>[1]CO!AG32</f>
        <v>3117.2848493875999</v>
      </c>
      <c r="AH32" s="19">
        <f>[1]CO!AH32</f>
        <v>3059.1461719299</v>
      </c>
      <c r="AI32" s="19">
        <f>[1]CO!AI32</f>
        <v>3007.8936427606995</v>
      </c>
      <c r="AJ32" s="19">
        <f>[1]CO!AJ32</f>
        <v>3074.9886798007001</v>
      </c>
      <c r="AK32" s="19">
        <f>[1]CO!AK32</f>
        <v>3144.3244929265002</v>
      </c>
      <c r="AL32" s="19">
        <f>[1]CO!AL32</f>
        <v>3140.1426101023999</v>
      </c>
      <c r="AM32" s="19">
        <f>[1]CO!AM32</f>
        <v>3140.1426101023999</v>
      </c>
    </row>
    <row r="33" spans="1:39">
      <c r="A33" s="6" t="s">
        <v>21</v>
      </c>
      <c r="B33" s="19">
        <f t="shared" ref="B33:Q33" si="4">B17+B18</f>
        <v>174602</v>
      </c>
      <c r="C33" s="19">
        <f t="shared" si="4"/>
        <v>167884</v>
      </c>
      <c r="D33" s="19">
        <f t="shared" si="4"/>
        <v>160512</v>
      </c>
      <c r="E33" s="19">
        <f t="shared" si="4"/>
        <v>153216</v>
      </c>
      <c r="F33" s="19">
        <f t="shared" si="4"/>
        <v>131702</v>
      </c>
      <c r="G33" s="19">
        <f t="shared" si="4"/>
        <v>126914</v>
      </c>
      <c r="H33" s="19">
        <f t="shared" si="4"/>
        <v>123582.24641953237</v>
      </c>
      <c r="I33" s="19">
        <f t="shared" si="4"/>
        <v>120097.2219074843</v>
      </c>
      <c r="J33" s="19">
        <f t="shared" si="4"/>
        <v>116456.88258702656</v>
      </c>
      <c r="K33" s="19">
        <f t="shared" si="4"/>
        <v>112662.24308376889</v>
      </c>
      <c r="L33" s="19">
        <f t="shared" si="4"/>
        <v>108712.79436281981</v>
      </c>
      <c r="M33" s="19">
        <f t="shared" si="4"/>
        <v>106172.99852847611</v>
      </c>
      <c r="N33" s="19">
        <f t="shared" si="4"/>
        <v>104432.16899378535</v>
      </c>
      <c r="O33" s="19">
        <f t="shared" si="4"/>
        <v>100063.5587400559</v>
      </c>
      <c r="P33" s="19">
        <f t="shared" si="4"/>
        <v>101198.2950854056</v>
      </c>
      <c r="Q33" s="19">
        <f t="shared" si="4"/>
        <v>97436.454777106206</v>
      </c>
      <c r="R33" s="19">
        <f>[1]CO!R33</f>
        <v>81044.801932999995</v>
      </c>
      <c r="S33" s="19">
        <f>[1]CO!S33</f>
        <v>76322.869044999999</v>
      </c>
      <c r="T33" s="19">
        <f>[1]CO!T33</f>
        <v>70298.224942000001</v>
      </c>
      <c r="U33" s="19">
        <f>[1]CO!U33</f>
        <v>65631.790890000004</v>
      </c>
      <c r="V33" s="19">
        <f>[1]CO!V33</f>
        <v>60848.167552999999</v>
      </c>
      <c r="W33" s="19">
        <f>[1]CO!W33</f>
        <v>54994.143217999997</v>
      </c>
      <c r="X33" s="19">
        <f>[1]CO!X33</f>
        <v>49454.149888</v>
      </c>
      <c r="Y33" s="19">
        <f>[1]CO!Y33</f>
        <v>46198.846543</v>
      </c>
      <c r="Z33" s="19">
        <f>[1]CO!Z33</f>
        <v>41993.905660999997</v>
      </c>
      <c r="AA33" s="19">
        <f>[1]CO!AA33</f>
        <v>39568.737623000001</v>
      </c>
      <c r="AB33" s="19">
        <f>[1]CO!AB33</f>
        <v>37823.695866000002</v>
      </c>
      <c r="AC33" s="19">
        <f>[1]CO!AC33</f>
        <v>36846.543113</v>
      </c>
      <c r="AD33" s="19">
        <f>[1]CO!AD33</f>
        <v>35520.511685999998</v>
      </c>
      <c r="AE33" s="19">
        <f>[1]CO!AE33</f>
        <v>34062.249244999999</v>
      </c>
      <c r="AF33" s="19">
        <f>[1]CO!AF33</f>
        <v>30025.657320000002</v>
      </c>
      <c r="AG33" s="19">
        <f>[1]CO!AG33</f>
        <v>29515.176619000002</v>
      </c>
      <c r="AH33" s="19">
        <f>[1]CO!AH33</f>
        <v>28686.37846</v>
      </c>
      <c r="AI33" s="19">
        <f>[1]CO!AI33</f>
        <v>28242.519843999999</v>
      </c>
      <c r="AJ33" s="19">
        <f>[1]CO!AJ33</f>
        <v>25954.795908</v>
      </c>
      <c r="AK33" s="19">
        <f>[1]CO!AK33</f>
        <v>26358.820185</v>
      </c>
      <c r="AL33" s="19">
        <f>[1]CO!AL33</f>
        <v>25612.689618999997</v>
      </c>
      <c r="AM33" s="19">
        <f>[1]CO!AM33</f>
        <v>24637.969211</v>
      </c>
    </row>
    <row r="34" spans="1:39">
      <c r="A34" s="6" t="s">
        <v>22</v>
      </c>
      <c r="B34" s="19">
        <f t="shared" ref="B34:Q34" si="5">B19</f>
        <v>0</v>
      </c>
      <c r="C34" s="19">
        <f t="shared" si="5"/>
        <v>0</v>
      </c>
      <c r="D34" s="19">
        <f t="shared" si="5"/>
        <v>0</v>
      </c>
      <c r="E34" s="19">
        <f t="shared" si="5"/>
        <v>0</v>
      </c>
      <c r="F34" s="19">
        <f t="shared" si="5"/>
        <v>0</v>
      </c>
      <c r="G34" s="19">
        <f t="shared" si="5"/>
        <v>0</v>
      </c>
      <c r="H34" s="19">
        <f t="shared" si="5"/>
        <v>0</v>
      </c>
      <c r="I34" s="19">
        <f t="shared" si="5"/>
        <v>0</v>
      </c>
      <c r="J34" s="19">
        <f t="shared" si="5"/>
        <v>0</v>
      </c>
      <c r="K34" s="19">
        <f t="shared" si="5"/>
        <v>0</v>
      </c>
      <c r="L34" s="19">
        <f t="shared" si="5"/>
        <v>0</v>
      </c>
      <c r="M34" s="19">
        <f t="shared" si="5"/>
        <v>0</v>
      </c>
      <c r="N34" s="19">
        <f t="shared" si="5"/>
        <v>0</v>
      </c>
      <c r="O34" s="19">
        <f t="shared" si="5"/>
        <v>0</v>
      </c>
      <c r="P34" s="19">
        <f t="shared" si="5"/>
        <v>0</v>
      </c>
      <c r="Q34" s="19">
        <f t="shared" si="5"/>
        <v>0</v>
      </c>
      <c r="R34" s="19">
        <f>[1]CO!R34</f>
        <v>9768.8473190000004</v>
      </c>
      <c r="S34" s="19">
        <f>[1]CO!S34</f>
        <v>14777.392199</v>
      </c>
      <c r="T34" s="19">
        <f>[1]CO!T34</f>
        <v>11574.346173</v>
      </c>
      <c r="U34" s="19">
        <f>[1]CO!U34</f>
        <v>12464.243942999999</v>
      </c>
      <c r="V34" s="19">
        <f>[1]CO!V34</f>
        <v>13040.494683000001</v>
      </c>
      <c r="W34" s="19">
        <f>[1]CO!W34</f>
        <v>15562.885289</v>
      </c>
      <c r="X34" s="19">
        <f>[1]CO!X34</f>
        <v>12138.831217999999</v>
      </c>
      <c r="Y34" s="19">
        <f>[1]CO!Y34</f>
        <v>10865.335825</v>
      </c>
      <c r="Z34" s="19">
        <f>[1]CO!Z34</f>
        <v>9777.3496522000005</v>
      </c>
      <c r="AA34" s="19">
        <f>[1]CO!AA34</f>
        <v>14041.384368000001</v>
      </c>
      <c r="AB34" s="19">
        <f>[1]CO!AB34</f>
        <v>13007.294066</v>
      </c>
      <c r="AC34" s="19">
        <f>[1]CO!AC34</f>
        <v>9625.2160977000003</v>
      </c>
      <c r="AD34" s="19">
        <f>[1]CO!AD34</f>
        <v>9720.3811475999992</v>
      </c>
      <c r="AE34" s="19">
        <f>[1]CO!AE34</f>
        <v>14343.586090000001</v>
      </c>
      <c r="AF34" s="19">
        <f>[1]CO!AF34</f>
        <v>17185.055454000001</v>
      </c>
      <c r="AG34" s="19">
        <f>[1]CO!AG34</f>
        <v>24724.187254</v>
      </c>
      <c r="AH34" s="19">
        <f>[1]CO!AH34</f>
        <v>26463.848026</v>
      </c>
      <c r="AI34" s="19">
        <f>[1]CO!AI34</f>
        <v>12982.553483</v>
      </c>
      <c r="AJ34" s="19">
        <f>[1]CO!AJ34</f>
        <v>28687.325862999998</v>
      </c>
      <c r="AK34" s="19">
        <f>[1]CO!AK34</f>
        <v>26715.111324000001</v>
      </c>
      <c r="AL34" s="19">
        <f>[1]CO!AL34</f>
        <v>16298.410521</v>
      </c>
      <c r="AM34" s="19">
        <f>[1]CO!AM34</f>
        <v>16298.410521</v>
      </c>
    </row>
    <row r="35" spans="1:39">
      <c r="A35" s="6" t="s">
        <v>15</v>
      </c>
      <c r="B35" s="19" t="e">
        <f t="shared" ref="B35:Q35" si="6">SUM(B31:B34)</f>
        <v>#VALUE!</v>
      </c>
      <c r="C35" s="19" t="e">
        <f t="shared" si="6"/>
        <v>#VALUE!</v>
      </c>
      <c r="D35" s="19" t="e">
        <f t="shared" si="6"/>
        <v>#VALUE!</v>
      </c>
      <c r="E35" s="19">
        <f t="shared" si="6"/>
        <v>168918</v>
      </c>
      <c r="F35" s="19">
        <f t="shared" si="6"/>
        <v>143066</v>
      </c>
      <c r="G35" s="19">
        <f t="shared" si="6"/>
        <v>138510</v>
      </c>
      <c r="H35" s="19">
        <f t="shared" si="6"/>
        <v>135419.24641953237</v>
      </c>
      <c r="I35" s="19">
        <f t="shared" si="6"/>
        <v>131582.22190748429</v>
      </c>
      <c r="J35" s="19">
        <f t="shared" si="6"/>
        <v>127813.88258702656</v>
      </c>
      <c r="K35" s="19">
        <f t="shared" si="6"/>
        <v>124387.24308376889</v>
      </c>
      <c r="L35" s="19">
        <f t="shared" si="6"/>
        <v>119590.11371281982</v>
      </c>
      <c r="M35" s="19">
        <f t="shared" si="6"/>
        <v>117249.9007684761</v>
      </c>
      <c r="N35" s="19">
        <f t="shared" si="6"/>
        <v>115694.70888378535</v>
      </c>
      <c r="O35" s="19">
        <f t="shared" si="6"/>
        <v>111170.38062805591</v>
      </c>
      <c r="P35" s="19">
        <f t="shared" si="6"/>
        <v>110461.1308494056</v>
      </c>
      <c r="Q35" s="19">
        <f t="shared" si="6"/>
        <v>106870.5204661062</v>
      </c>
      <c r="R35" s="19">
        <f>[1]CO!R35</f>
        <v>99415.836046910001</v>
      </c>
      <c r="S35" s="19">
        <f>[1]CO!S35</f>
        <v>99825.216020039996</v>
      </c>
      <c r="T35" s="19">
        <f>[1]CO!T35</f>
        <v>90315.312483260001</v>
      </c>
      <c r="U35" s="19">
        <f>[1]CO!U35</f>
        <v>86662.557724119994</v>
      </c>
      <c r="V35" s="19">
        <f>[1]CO!V35</f>
        <v>81572.290667997993</v>
      </c>
      <c r="W35" s="19">
        <f>[1]CO!W35</f>
        <v>78628.515466768004</v>
      </c>
      <c r="X35" s="19">
        <f>[1]CO!X35</f>
        <v>69976.45621227799</v>
      </c>
      <c r="Y35" s="19">
        <f>[1]CO!Y35</f>
        <v>65269.496426099002</v>
      </c>
      <c r="Z35" s="19">
        <f>[1]CO!Z35</f>
        <v>60247.286752287997</v>
      </c>
      <c r="AA35" s="19">
        <f>[1]CO!AA35</f>
        <v>62141.292218668001</v>
      </c>
      <c r="AB35" s="19">
        <f>[1]CO!AB35</f>
        <v>59002.503515348006</v>
      </c>
      <c r="AC35" s="19">
        <f>[1]CO!AC35</f>
        <v>55020.204984780998</v>
      </c>
      <c r="AD35" s="19">
        <f>[1]CO!AD35</f>
        <v>53733.400438051794</v>
      </c>
      <c r="AE35" s="19">
        <f>[1]CO!AE35</f>
        <v>56296.223957233204</v>
      </c>
      <c r="AF35" s="19">
        <f>[1]CO!AF35</f>
        <v>54623.079785326801</v>
      </c>
      <c r="AG35" s="19">
        <f>[1]CO!AG35</f>
        <v>61422.394562337606</v>
      </c>
      <c r="AH35" s="19">
        <f>[1]CO!AH35</f>
        <v>62782.6568831599</v>
      </c>
      <c r="AI35" s="19">
        <f>[1]CO!AI35</f>
        <v>48836.056663900701</v>
      </c>
      <c r="AJ35" s="19">
        <f>[1]CO!AJ35</f>
        <v>62437.452668760699</v>
      </c>
      <c r="AK35" s="19">
        <f>[1]CO!AK35</f>
        <v>60978.793351976507</v>
      </c>
      <c r="AL35" s="19">
        <f>[1]CO!AL35</f>
        <v>49815.173326052398</v>
      </c>
      <c r="AM35" s="19">
        <f>[1]CO!AM35</f>
        <v>48840.452918052397</v>
      </c>
    </row>
    <row r="36" spans="1:39">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55"/>
  <sheetViews>
    <sheetView zoomScale="110" zoomScaleNormal="110" workbookViewId="0">
      <pane xSplit="1" ySplit="6" topLeftCell="AD9" activePane="bottomRight" state="frozen"/>
      <selection pane="topRight" activeCell="B1" sqref="B1"/>
      <selection pane="bottomLeft" activeCell="A2" sqref="A2"/>
      <selection pane="bottomRight" activeCell="AJ32" sqref="AJ32"/>
    </sheetView>
  </sheetViews>
  <sheetFormatPr baseColWidth="10" defaultColWidth="9.1640625" defaultRowHeight="13"/>
  <cols>
    <col min="1" max="1" width="35.5" style="17" bestFit="1" customWidth="1"/>
    <col min="2" max="33" width="9.1640625" style="17"/>
    <col min="34" max="34" width="9.1640625" style="17" customWidth="1"/>
    <col min="35" max="37" width="9.1640625" style="17"/>
    <col min="38" max="38" width="7.6640625" style="17" customWidth="1"/>
    <col min="39" max="16384" width="9.1640625" style="17"/>
  </cols>
  <sheetData>
    <row r="1" spans="1:39">
      <c r="A1" s="16" t="s">
        <v>26</v>
      </c>
    </row>
    <row r="2" spans="1:39" ht="28">
      <c r="A2" s="18" t="s">
        <v>25</v>
      </c>
    </row>
    <row r="3" spans="1:39">
      <c r="A3" s="18"/>
    </row>
    <row r="4" spans="1:39">
      <c r="A4" s="18"/>
    </row>
    <row r="5" spans="1:39">
      <c r="A5" s="18"/>
    </row>
    <row r="6" spans="1:39">
      <c r="A6" s="3" t="s">
        <v>0</v>
      </c>
      <c r="B6" s="4">
        <v>1970</v>
      </c>
      <c r="C6" s="4">
        <v>1975</v>
      </c>
      <c r="D6" s="4">
        <v>1980</v>
      </c>
      <c r="E6" s="4">
        <v>1985</v>
      </c>
      <c r="F6" s="4">
        <v>1990</v>
      </c>
      <c r="G6" s="4">
        <v>1991</v>
      </c>
      <c r="H6" s="4">
        <v>1992</v>
      </c>
      <c r="I6" s="4">
        <v>1993</v>
      </c>
      <c r="J6" s="4">
        <v>1994</v>
      </c>
      <c r="K6" s="4">
        <v>1995</v>
      </c>
      <c r="L6" s="4">
        <v>1996</v>
      </c>
      <c r="M6" s="4">
        <v>1997</v>
      </c>
      <c r="N6" s="4">
        <v>1998</v>
      </c>
      <c r="O6" s="4">
        <v>1999</v>
      </c>
      <c r="P6" s="4">
        <v>2000</v>
      </c>
      <c r="Q6" s="4">
        <v>2001</v>
      </c>
      <c r="R6" s="4">
        <f>[1]NOX!R6</f>
        <v>2002</v>
      </c>
      <c r="S6" s="4">
        <f>[1]NOX!S6</f>
        <v>2003</v>
      </c>
      <c r="T6" s="4">
        <f>[1]NOX!T6</f>
        <v>2004</v>
      </c>
      <c r="U6" s="4">
        <f>[1]NOX!U6</f>
        <v>2005</v>
      </c>
      <c r="V6" s="4">
        <f>[1]NOX!V6</f>
        <v>2006</v>
      </c>
      <c r="W6" s="4">
        <f>[1]NOX!W6</f>
        <v>2007</v>
      </c>
      <c r="X6" s="4">
        <f>[1]NOX!X6</f>
        <v>2008</v>
      </c>
      <c r="Y6" s="4">
        <f>[1]NOX!Y6</f>
        <v>2009</v>
      </c>
      <c r="Z6" s="4">
        <f>[1]NOX!Z6</f>
        <v>2010</v>
      </c>
      <c r="AA6" s="4">
        <f>[1]NOX!AA6</f>
        <v>2011</v>
      </c>
      <c r="AB6" s="4">
        <f>[1]NOX!AB6</f>
        <v>2012</v>
      </c>
      <c r="AC6" s="4">
        <f>[1]NOX!AC6</f>
        <v>2013</v>
      </c>
      <c r="AD6" s="4">
        <f>[1]NOX!AD6</f>
        <v>2014</v>
      </c>
      <c r="AE6" s="4">
        <f>[1]NOX!AE6</f>
        <v>2015</v>
      </c>
      <c r="AF6" s="4">
        <f>[1]NOX!AF6</f>
        <v>2016</v>
      </c>
      <c r="AG6" s="4">
        <f>[1]NOX!AG6</f>
        <v>2017</v>
      </c>
      <c r="AH6" s="4">
        <f>[1]NOX!AH6</f>
        <v>2018</v>
      </c>
      <c r="AI6" s="4">
        <f>[1]NOX!AI6</f>
        <v>2019</v>
      </c>
      <c r="AJ6" s="4">
        <f>[1]NOX!AJ6</f>
        <v>2020</v>
      </c>
      <c r="AK6" s="4">
        <f>[1]NOX!AK6</f>
        <v>2021</v>
      </c>
      <c r="AL6" s="4">
        <f>[1]NOX!AL6</f>
        <v>2022</v>
      </c>
      <c r="AM6" s="4">
        <f>[1]NOX!AM6</f>
        <v>2023</v>
      </c>
    </row>
    <row r="7" spans="1:39">
      <c r="A7" s="14" t="s">
        <v>1</v>
      </c>
      <c r="B7" s="35">
        <f>[1]NOX!B7*(1+IF([2]NOx!$F46,[2]NOx!$E46*[2]Notes!B$15,0))</f>
        <v>4900</v>
      </c>
      <c r="C7" s="36">
        <f>[1]NOX!C7*(1+IF([2]NOx!$F46,[2]NOx!$E46*[2]Notes!C$15,0))</f>
        <v>5694</v>
      </c>
      <c r="D7" s="36">
        <f>[1]NOX!D7*(1+IF([2]NOx!$F46,[2]NOx!$E46*[2]Notes!D$15,0))</f>
        <v>7024</v>
      </c>
      <c r="E7" s="36">
        <f>[1]NOX!E7*(1+IF([2]NOx!$F46,[2]NOx!$E46*[2]Notes!E$15,0))</f>
        <v>6127</v>
      </c>
      <c r="F7" s="36">
        <f>[1]NOX!F7*(1+IF([2]NOx!$F46,[2]NOx!$E46*[2]Notes!F$15,0))</f>
        <v>6663</v>
      </c>
      <c r="G7" s="36">
        <f>[1]NOX!G7*(1+IF([2]NOx!$F46,[2]NOx!$E46*[2]Notes!G$15,0))</f>
        <v>6519</v>
      </c>
      <c r="H7" s="36">
        <f>[1]NOX!H7*(1+IF([2]NOx!$F46,[2]NOx!$E46*[2]Notes!H$15,0))</f>
        <v>6504</v>
      </c>
      <c r="I7" s="36">
        <f>[1]NOX!I7*(1+IF([2]NOx!$F46,[2]NOx!$E46*[2]Notes!I$15,0))</f>
        <v>6651</v>
      </c>
      <c r="J7" s="36">
        <f>[1]NOX!J7*(1+IF([2]NOx!$F46,[2]NOx!$E46*[2]Notes!J$15,0))</f>
        <v>6565</v>
      </c>
      <c r="K7" s="36">
        <f>[1]NOX!K7*(1+IF([2]NOx!$F46,[2]NOx!$E46*[2]Notes!K$15,0))</f>
        <v>6384</v>
      </c>
      <c r="L7" s="36">
        <f>[1]NOX!L7*(1+IF([2]NOx!$F46,[2]NOx!$E46*[2]Notes!L$15,0))</f>
        <v>6164.2186600000005</v>
      </c>
      <c r="M7" s="36">
        <f>[1]NOX!M7*(1+IF([2]NOx!$F46,[2]NOx!$E46*[2]Notes!M$15,0))</f>
        <v>6276.4222699999991</v>
      </c>
      <c r="N7" s="36">
        <f>[1]NOX!N7*(1+IF([2]NOx!$F46,[2]NOx!$E46*[2]Notes!N$15,0))</f>
        <v>6232.1956900000005</v>
      </c>
      <c r="O7" s="36">
        <f>[1]NOX!O7*(1+IF([2]NOx!$F46,[2]NOx!$E46*[2]Notes!O$15,0))</f>
        <v>5721.1754069999997</v>
      </c>
      <c r="P7" s="36">
        <f>[1]NOX!P7*(1+IF([2]NOx!$F46,[2]NOx!$E46*[2]Notes!P$15,0))</f>
        <v>5330.201145</v>
      </c>
      <c r="Q7" s="36">
        <f>[1]NOX!Q7*(1+IF([2]NOx!$F46,[2]NOx!$E46*[2]Notes!Q$15,0))</f>
        <v>4917.2186760000004</v>
      </c>
      <c r="R7" s="19">
        <f>[1]NOX!R7</f>
        <v>4710.9786530000001</v>
      </c>
      <c r="S7" s="19">
        <f>[1]NOX!S7</f>
        <v>4403.8774667999996</v>
      </c>
      <c r="T7" s="19">
        <f>[1]NOX!T7</f>
        <v>3929.3396929</v>
      </c>
      <c r="U7" s="19">
        <f>[1]NOX!U7</f>
        <v>3792.4535304000001</v>
      </c>
      <c r="V7" s="19">
        <f>[1]NOX!V7</f>
        <v>3585.1725366999999</v>
      </c>
      <c r="W7" s="19">
        <f>[1]NOX!W7</f>
        <v>3385.6113529999998</v>
      </c>
      <c r="X7" s="19">
        <f>[1]NOX!X7</f>
        <v>3106.8358152999999</v>
      </c>
      <c r="Y7" s="19">
        <f>[1]NOX!Y7</f>
        <v>2084.0766785000001</v>
      </c>
      <c r="Z7" s="19">
        <f>[1]NOX!Z7</f>
        <v>2149.0355694</v>
      </c>
      <c r="AA7" s="19">
        <f>[1]NOX!AA7</f>
        <v>2095.2332660000002</v>
      </c>
      <c r="AB7" s="19">
        <f>[1]NOX!AB7</f>
        <v>1843.3972441999999</v>
      </c>
      <c r="AC7" s="19">
        <f>[1]NOX!AC7</f>
        <v>1812.8762127</v>
      </c>
      <c r="AD7" s="19">
        <f>[1]NOX!AD7</f>
        <v>1781.6498058</v>
      </c>
      <c r="AE7" s="19">
        <f>[1]NOX!AE7</f>
        <v>1474.0845919000001</v>
      </c>
      <c r="AF7" s="19">
        <f>[1]NOX!AF7</f>
        <v>1302.8175345</v>
      </c>
      <c r="AG7" s="19">
        <f>[1]NOX!AG7</f>
        <v>1155.5705003999999</v>
      </c>
      <c r="AH7" s="19">
        <f>[1]NOX!AH7</f>
        <v>1129.68209</v>
      </c>
      <c r="AI7" s="19">
        <f>[1]NOX!AI7</f>
        <v>989.34437808999996</v>
      </c>
      <c r="AJ7" s="19">
        <f>[1]NOX!AJ7</f>
        <v>840.15321796000001</v>
      </c>
      <c r="AK7" s="19">
        <f>[1]NOX!AK7</f>
        <v>889.59053389999997</v>
      </c>
      <c r="AL7" s="19">
        <f>[1]NOX!AL7</f>
        <v>861.01160671000002</v>
      </c>
      <c r="AM7" s="19">
        <f>[1]NOX!AM7</f>
        <v>772.79197911000006</v>
      </c>
    </row>
    <row r="8" spans="1:39">
      <c r="A8" s="14" t="s">
        <v>2</v>
      </c>
      <c r="B8" s="35">
        <f>[1]NOX!B8*(1+IF([2]NOx!$F47,[2]NOx!$E47*[2]Notes!B$15,0))</f>
        <v>4325</v>
      </c>
      <c r="C8" s="36">
        <f>[1]NOX!C8*(1+IF([2]NOx!$F47,[2]NOx!$E47*[2]Notes!C$15,0))</f>
        <v>4007</v>
      </c>
      <c r="D8" s="36">
        <f>[1]NOX!D8*(1+IF([2]NOx!$F47,[2]NOx!$E47*[2]Notes!D$15,0))</f>
        <v>3555</v>
      </c>
      <c r="E8" s="36">
        <f>[1]NOX!E8*(1+IF([2]NOx!$F47,[2]NOx!$E47*[2]Notes!E$15,0))</f>
        <v>3209</v>
      </c>
      <c r="F8" s="36">
        <f>[1]NOX!F8*(1+IF([2]NOx!$F47,[2]NOx!$E47*[2]Notes!F$15,0))</f>
        <v>3035</v>
      </c>
      <c r="G8" s="36">
        <f>[1]NOX!G8*(1+IF([2]NOx!$F47,[2]NOx!$E47*[2]Notes!G$15,0))</f>
        <v>2979</v>
      </c>
      <c r="H8" s="36">
        <f>[1]NOX!H8*(1+IF([2]NOx!$F47,[2]NOx!$E47*[2]Notes!H$15,0))</f>
        <v>3071</v>
      </c>
      <c r="I8" s="36">
        <f>[1]NOX!I8*(1+IF([2]NOx!$F47,[2]NOx!$E47*[2]Notes!I$15,0))</f>
        <v>3151</v>
      </c>
      <c r="J8" s="36">
        <f>[1]NOX!J8*(1+IF([2]NOx!$F47,[2]NOx!$E47*[2]Notes!J$15,0))</f>
        <v>3147</v>
      </c>
      <c r="K8" s="36">
        <f>[1]NOX!K8*(1+IF([2]NOx!$F47,[2]NOx!$E47*[2]Notes!K$15,0))</f>
        <v>3144</v>
      </c>
      <c r="L8" s="36">
        <f>[1]NOX!L8*(1+IF([2]NOx!$F47,[2]NOx!$E47*[2]Notes!L$15,0))</f>
        <v>3151.4075800000001</v>
      </c>
      <c r="M8" s="36">
        <f>[1]NOX!M8*(1+IF([2]NOx!$F47,[2]NOx!$E47*[2]Notes!M$15,0))</f>
        <v>3100.6291200000001</v>
      </c>
      <c r="N8" s="36">
        <f>[1]NOX!N8*(1+IF([2]NOx!$F47,[2]NOx!$E47*[2]Notes!N$15,0))</f>
        <v>3049.7537699999998</v>
      </c>
      <c r="O8" s="36">
        <f>[1]NOX!O8*(1+IF([2]NOx!$F47,[2]NOx!$E47*[2]Notes!O$15,0))</f>
        <v>2708.91635</v>
      </c>
      <c r="P8" s="36">
        <f>[1]NOX!P8*(1+IF([2]NOx!$F47,[2]NOx!$E47*[2]Notes!P$15,0))</f>
        <v>2723.1669440000001</v>
      </c>
      <c r="Q8" s="36">
        <f>[1]NOX!Q8*(1+IF([2]NOx!$F47,[2]NOx!$E47*[2]Notes!Q$15,0))</f>
        <v>2757.201896</v>
      </c>
      <c r="R8" s="19">
        <f>[1]NOX!R8</f>
        <v>2046.2985242</v>
      </c>
      <c r="S8" s="19">
        <f>[1]NOX!S8</f>
        <v>2046.4127512</v>
      </c>
      <c r="T8" s="19">
        <f>[1]NOX!T8</f>
        <v>1798.3276805999999</v>
      </c>
      <c r="U8" s="19">
        <f>[1]NOX!U8</f>
        <v>1797.824437</v>
      </c>
      <c r="V8" s="19">
        <f>[1]NOX!V8</f>
        <v>1379.0426485999999</v>
      </c>
      <c r="W8" s="19">
        <f>[1]NOX!W8</f>
        <v>1447.2228445000001</v>
      </c>
      <c r="X8" s="19">
        <f>[1]NOX!X8</f>
        <v>1437.2850714000001</v>
      </c>
      <c r="Y8" s="19">
        <f>[1]NOX!Y8</f>
        <v>1366.5766645000001</v>
      </c>
      <c r="Z8" s="19">
        <f>[1]NOX!Z8</f>
        <v>1242.9996269999999</v>
      </c>
      <c r="AA8" s="19">
        <f>[1]NOX!AA8</f>
        <v>1259.0975269999999</v>
      </c>
      <c r="AB8" s="19">
        <f>[1]NOX!AB8</f>
        <v>1248.8599544000001</v>
      </c>
      <c r="AC8" s="19">
        <f>[1]NOX!AC8</f>
        <v>1185.7695450000001</v>
      </c>
      <c r="AD8" s="19">
        <f>[1]NOX!AD8</f>
        <v>1120.4566649000001</v>
      </c>
      <c r="AE8" s="19">
        <f>[1]NOX!AE8</f>
        <v>1067.5558272999999</v>
      </c>
      <c r="AF8" s="19">
        <f>[1]NOX!AF8</f>
        <v>1104.5850946</v>
      </c>
      <c r="AG8" s="19">
        <f>[1]NOX!AG8</f>
        <v>1025.9211915999999</v>
      </c>
      <c r="AH8" s="19">
        <f>[1]NOX!AH8</f>
        <v>1058.7280983000001</v>
      </c>
      <c r="AI8" s="19">
        <f>[1]NOX!AI8</f>
        <v>1032.1186760000001</v>
      </c>
      <c r="AJ8" s="19">
        <f>[1]NOX!AJ8</f>
        <v>983.29187489000003</v>
      </c>
      <c r="AK8" s="19">
        <f>[1]NOX!AK8</f>
        <v>949.37815503000002</v>
      </c>
      <c r="AL8" s="19">
        <f>[1]NOX!AL8</f>
        <v>949.61892982999996</v>
      </c>
      <c r="AM8" s="19">
        <f>[1]NOX!AM8</f>
        <v>950.24815034000005</v>
      </c>
    </row>
    <row r="9" spans="1:39">
      <c r="A9" s="14" t="s">
        <v>3</v>
      </c>
      <c r="B9" s="35">
        <f>[1]NOX!B9*(1+IF([2]NOx!$F48,[2]NOx!$E48*[2]Notes!B$15,0))</f>
        <v>836</v>
      </c>
      <c r="C9" s="36">
        <f>[1]NOX!C9*(1+IF([2]NOx!$F48,[2]NOx!$E48*[2]Notes!C$15,0))</f>
        <v>785</v>
      </c>
      <c r="D9" s="36">
        <f>[1]NOX!D9*(1+IF([2]NOx!$F48,[2]NOx!$E48*[2]Notes!D$15,0))</f>
        <v>741</v>
      </c>
      <c r="E9" s="36">
        <f>[1]NOX!E9*(1+IF([2]NOx!$F48,[2]NOx!$E48*[2]Notes!E$15,0))</f>
        <v>712</v>
      </c>
      <c r="F9" s="36">
        <f>[1]NOX!F9*(1+IF([2]NOx!$F48,[2]NOx!$E48*[2]Notes!F$15,0))</f>
        <v>1196</v>
      </c>
      <c r="G9" s="36">
        <f>[1]NOX!G9*(1+IF([2]NOx!$F48,[2]NOx!$E48*[2]Notes!G$15,0))</f>
        <v>1281</v>
      </c>
      <c r="H9" s="36">
        <f>[1]NOX!H9*(1+IF([2]NOx!$F48,[2]NOx!$E48*[2]Notes!H$15,0))</f>
        <v>1353</v>
      </c>
      <c r="I9" s="36">
        <f>[1]NOX!I9*(1+IF([2]NOx!$F48,[2]NOx!$E48*[2]Notes!I$15,0))</f>
        <v>1308</v>
      </c>
      <c r="J9" s="36">
        <f>[1]NOX!J9*(1+IF([2]NOx!$F48,[2]NOx!$E48*[2]Notes!J$15,0))</f>
        <v>1303</v>
      </c>
      <c r="K9" s="36">
        <f>[1]NOX!K9*(1+IF([2]NOx!$F48,[2]NOx!$E48*[2]Notes!K$15,0))</f>
        <v>1298</v>
      </c>
      <c r="L9" s="36">
        <f>[1]NOX!L9*(1+IF([2]NOx!$F48,[2]NOx!$E48*[2]Notes!L$15,0))</f>
        <v>1196.9553500000002</v>
      </c>
      <c r="M9" s="36">
        <f>[1]NOX!M9*(1+IF([2]NOx!$F48,[2]NOx!$E48*[2]Notes!M$15,0))</f>
        <v>1177.0580299999999</v>
      </c>
      <c r="N9" s="36">
        <f>[1]NOX!N9*(1+IF([2]NOx!$F48,[2]NOx!$E48*[2]Notes!N$15,0))</f>
        <v>1100.92275</v>
      </c>
      <c r="O9" s="36">
        <f>[1]NOX!O9*(1+IF([2]NOx!$F48,[2]NOx!$E48*[2]Notes!O$15,0))</f>
        <v>767.93349799999999</v>
      </c>
      <c r="P9" s="36">
        <f>[1]NOX!P9*(1+IF([2]NOx!$F48,[2]NOx!$E48*[2]Notes!P$15,0))</f>
        <v>765.56884000000002</v>
      </c>
      <c r="Q9" s="36">
        <f>[1]NOX!Q9*(1+IF([2]NOx!$F48,[2]NOx!$E48*[2]Notes!Q$15,0))</f>
        <v>779.19232399999999</v>
      </c>
      <c r="R9" s="19">
        <f>[1]NOX!R9</f>
        <v>735.62228747999995</v>
      </c>
      <c r="S9" s="19">
        <f>[1]NOX!S9</f>
        <v>736.85318325000003</v>
      </c>
      <c r="T9" s="19">
        <f>[1]NOX!T9</f>
        <v>722.99629460999995</v>
      </c>
      <c r="U9" s="19">
        <f>[1]NOX!U9</f>
        <v>725.69799313999999</v>
      </c>
      <c r="V9" s="19">
        <f>[1]NOX!V9</f>
        <v>584.87697560000004</v>
      </c>
      <c r="W9" s="19">
        <f>[1]NOX!W9</f>
        <v>586.54931500999999</v>
      </c>
      <c r="X9" s="19">
        <f>[1]NOX!X9</f>
        <v>591.44267057000002</v>
      </c>
      <c r="Y9" s="19">
        <f>[1]NOX!Y9</f>
        <v>594.36326204</v>
      </c>
      <c r="Z9" s="19">
        <f>[1]NOX!Z9</f>
        <v>563.22839945999999</v>
      </c>
      <c r="AA9" s="19">
        <f>[1]NOX!AA9</f>
        <v>567.55441269999994</v>
      </c>
      <c r="AB9" s="19">
        <f>[1]NOX!AB9</f>
        <v>556.61433215</v>
      </c>
      <c r="AC9" s="19">
        <f>[1]NOX!AC9</f>
        <v>564.93348537999998</v>
      </c>
      <c r="AD9" s="19">
        <f>[1]NOX!AD9</f>
        <v>563.28838500999996</v>
      </c>
      <c r="AE9" s="19">
        <f>[1]NOX!AE9</f>
        <v>555.68800561</v>
      </c>
      <c r="AF9" s="19">
        <f>[1]NOX!AF9</f>
        <v>499.25071546999999</v>
      </c>
      <c r="AG9" s="19">
        <f>[1]NOX!AG9</f>
        <v>493.93222020000002</v>
      </c>
      <c r="AH9" s="19">
        <f>[1]NOX!AH9</f>
        <v>502.68443058000003</v>
      </c>
      <c r="AI9" s="19">
        <f>[1]NOX!AI9</f>
        <v>506.60727147</v>
      </c>
      <c r="AJ9" s="19">
        <f>[1]NOX!AJ9</f>
        <v>509.93334212000002</v>
      </c>
      <c r="AK9" s="19">
        <f>[1]NOX!AK9</f>
        <v>512.82413592</v>
      </c>
      <c r="AL9" s="19">
        <f>[1]NOX!AL9</f>
        <v>511.49918114000002</v>
      </c>
      <c r="AM9" s="19">
        <f>[1]NOX!AM9</f>
        <v>511.59401593000001</v>
      </c>
    </row>
    <row r="10" spans="1:39">
      <c r="A10" s="14" t="s">
        <v>4</v>
      </c>
      <c r="B10" s="35">
        <f>IF(ISNUMBER([1]NOX!B10),[1]NOX!B10*(1+IF([2]NOx!$F49,[2]NOx!$E49,0)),"NA")</f>
        <v>271</v>
      </c>
      <c r="C10" s="36">
        <f>IF(ISNUMBER([1]NOX!C10),[1]NOX!C10*(1+IF([2]NOx!$F49,[2]NOx!$E49,0)),"NA")</f>
        <v>221</v>
      </c>
      <c r="D10" s="36">
        <f>IF(ISNUMBER([1]NOX!D10),[1]NOX!D10*(1+IF([2]NOx!$F49,[2]NOx!$E49,0)),"NA")</f>
        <v>213</v>
      </c>
      <c r="E10" s="36">
        <f>IF(ISNUMBER([1]NOX!E10),[1]NOX!E10*(1+IF([2]NOx!$F49,[2]NOx!$E49,0)),"NA")</f>
        <v>262</v>
      </c>
      <c r="F10" s="36">
        <f>IF(ISNUMBER([1]NOX!F10),[1]NOX!F10*(1+IF([2]NOx!$F49,[2]NOx!$E49,0)),"NA")</f>
        <v>168</v>
      </c>
      <c r="G10" s="36">
        <f>IF(ISNUMBER([1]NOX!G10),[1]NOX!G10*(1+IF([2]NOx!$F49,[2]NOx!$E49,0)),"NA")</f>
        <v>165</v>
      </c>
      <c r="H10" s="36">
        <f>IF(ISNUMBER([1]NOX!H10),[1]NOX!H10*(1+IF([2]NOx!$F49,[2]NOx!$E49,0)),"NA")</f>
        <v>163</v>
      </c>
      <c r="I10" s="36">
        <f>IF(ISNUMBER([1]NOX!I10),[1]NOX!I10*(1+IF([2]NOx!$F49,[2]NOx!$E49,0)),"NA")</f>
        <v>155</v>
      </c>
      <c r="J10" s="36">
        <f>IF(ISNUMBER([1]NOX!J10),[1]NOX!J10*(1+IF([2]NOx!$F49,[2]NOx!$E49,0)),"NA")</f>
        <v>160</v>
      </c>
      <c r="K10" s="36">
        <f>IF(ISNUMBER([1]NOX!K10),[1]NOX!K10*(1+IF([2]NOx!$F49,[2]NOx!$E49,0)),"NA")</f>
        <v>158</v>
      </c>
      <c r="L10" s="36">
        <f>IF(ISNUMBER([1]NOX!L10),[1]NOX!L10*(1+IF([2]NOx!$F49,[2]NOx!$E49,0)),"NA")</f>
        <v>124.77827000000001</v>
      </c>
      <c r="M10" s="36">
        <f>IF(ISNUMBER([1]NOX!M10),[1]NOX!M10*(1+IF([2]NOx!$F49,[2]NOx!$E49,0)),"NA")</f>
        <v>126.84078</v>
      </c>
      <c r="N10" s="36">
        <f>IF(ISNUMBER([1]NOX!N10),[1]NOX!N10*(1+IF([2]NOx!$F49,[2]NOx!$E49,0)),"NA")</f>
        <v>129.07328000000001</v>
      </c>
      <c r="O10" s="36">
        <f>IF(ISNUMBER([1]NOX!O10),[1]NOX!O10*(1+IF([2]NOx!$F49,[2]NOx!$E49,0)),"NA")</f>
        <v>102.469069</v>
      </c>
      <c r="P10" s="36">
        <f>IF(ISNUMBER([1]NOX!P10),[1]NOX!P10*(1+IF([2]NOx!$F49,[2]NOx!$E49,0)),"NA")</f>
        <v>104.668492</v>
      </c>
      <c r="Q10" s="36">
        <f>IF(ISNUMBER([1]NOX!Q10),[1]NOX!Q10*(1+IF([2]NOx!$F49,[2]NOx!$E49,0)),"NA")</f>
        <v>107.18793700000001</v>
      </c>
      <c r="R10" s="19">
        <f>[1]NOX!R10</f>
        <v>69.832240677000001</v>
      </c>
      <c r="S10" s="19">
        <f>[1]NOX!S10</f>
        <v>69.832240677000001</v>
      </c>
      <c r="T10" s="19">
        <f>[1]NOX!T10</f>
        <v>67.411688936000004</v>
      </c>
      <c r="U10" s="19">
        <f>[1]NOX!U10</f>
        <v>67.411688725000005</v>
      </c>
      <c r="V10" s="19">
        <f>[1]NOX!V10</f>
        <v>55.098812641999999</v>
      </c>
      <c r="W10" s="19">
        <f>[1]NOX!W10</f>
        <v>56.543188049000001</v>
      </c>
      <c r="X10" s="19">
        <f>[1]NOX!X10</f>
        <v>56.543188049000001</v>
      </c>
      <c r="Y10" s="19">
        <f>[1]NOX!Y10</f>
        <v>52.693452739999998</v>
      </c>
      <c r="Z10" s="19">
        <f>[1]NOX!Z10</f>
        <v>51.263724398000001</v>
      </c>
      <c r="AA10" s="19">
        <f>[1]NOX!AA10</f>
        <v>51.263921400000001</v>
      </c>
      <c r="AB10" s="19">
        <f>[1]NOX!AB10</f>
        <v>51.263724398000001</v>
      </c>
      <c r="AC10" s="19">
        <f>[1]NOX!AC10</f>
        <v>48.719011168000002</v>
      </c>
      <c r="AD10" s="19">
        <f>[1]NOX!AD10</f>
        <v>46.57575662</v>
      </c>
      <c r="AE10" s="19">
        <f>[1]NOX!AE10</f>
        <v>42.089035971000001</v>
      </c>
      <c r="AF10" s="19">
        <f>[1]NOX!AF10</f>
        <v>41.979257021999999</v>
      </c>
      <c r="AG10" s="19">
        <f>[1]NOX!AG10</f>
        <v>40.874121625000001</v>
      </c>
      <c r="AH10" s="19">
        <f>[1]NOX!AH10</f>
        <v>39.927502468999997</v>
      </c>
      <c r="AI10" s="19">
        <f>[1]NOX!AI10</f>
        <v>37.59705769</v>
      </c>
      <c r="AJ10" s="19">
        <f>[1]NOX!AJ10</f>
        <v>33.480189691</v>
      </c>
      <c r="AK10" s="19">
        <f>[1]NOX!AK10</f>
        <v>33.396147272999997</v>
      </c>
      <c r="AL10" s="19">
        <f>[1]NOX!AL10</f>
        <v>31.412969077</v>
      </c>
      <c r="AM10" s="19">
        <f>[1]NOX!AM10</f>
        <v>31.412969077</v>
      </c>
    </row>
    <row r="11" spans="1:39">
      <c r="A11" s="14" t="s">
        <v>5</v>
      </c>
      <c r="B11" s="35">
        <f>IF(ISNUMBER([1]NOX!B11),[1]NOX!B11*(1+IF([2]NOx!$F50,[2]NOx!$E50,0)),"NA")</f>
        <v>77</v>
      </c>
      <c r="C11" s="36">
        <f>IF(ISNUMBER([1]NOX!C11),[1]NOX!C11*(1+IF([2]NOx!$F50,[2]NOx!$E50,0)),"NA")</f>
        <v>73</v>
      </c>
      <c r="D11" s="36">
        <f>IF(ISNUMBER([1]NOX!D11),[1]NOX!D11*(1+IF([2]NOx!$F50,[2]NOx!$E50,0)),"NA")</f>
        <v>65</v>
      </c>
      <c r="E11" s="36">
        <f>IF(ISNUMBER([1]NOX!E11),[1]NOX!E11*(1+IF([2]NOx!$F50,[2]NOx!$E50,0)),"NA")</f>
        <v>87</v>
      </c>
      <c r="F11" s="36">
        <f>IF(ISNUMBER([1]NOX!F11),[1]NOX!F11*(1+IF([2]NOx!$F50,[2]NOx!$E50,0)),"NA")</f>
        <v>97</v>
      </c>
      <c r="G11" s="36">
        <f>IF(ISNUMBER([1]NOX!G11),[1]NOX!G11*(1+IF([2]NOx!$F50,[2]NOx!$E50,0)),"NA")</f>
        <v>76</v>
      </c>
      <c r="H11" s="36">
        <f>IF(ISNUMBER([1]NOX!H11),[1]NOX!H11*(1+IF([2]NOx!$F50,[2]NOx!$E50,0)),"NA")</f>
        <v>81</v>
      </c>
      <c r="I11" s="36">
        <f>IF(ISNUMBER([1]NOX!I11),[1]NOX!I11*(1+IF([2]NOx!$F50,[2]NOx!$E50,0)),"NA")</f>
        <v>83</v>
      </c>
      <c r="J11" s="36">
        <f>IF(ISNUMBER([1]NOX!J11),[1]NOX!J11*(1+IF([2]NOx!$F50,[2]NOx!$E50,0)),"NA")</f>
        <v>91</v>
      </c>
      <c r="K11" s="36">
        <f>IF(ISNUMBER([1]NOX!K11),[1]NOX!K11*(1+IF([2]NOx!$F50,[2]NOx!$E50,0)),"NA")</f>
        <v>98</v>
      </c>
      <c r="L11" s="36">
        <f>IF(ISNUMBER([1]NOX!L11),[1]NOX!L11*(1+IF([2]NOx!$F50,[2]NOx!$E50,0)),"NA")</f>
        <v>83.40795</v>
      </c>
      <c r="M11" s="36">
        <f>IF(ISNUMBER([1]NOX!M11),[1]NOX!M11*(1+IF([2]NOx!$F50,[2]NOx!$E50,0)),"NA")</f>
        <v>89.052089999999993</v>
      </c>
      <c r="N11" s="36">
        <f>IF(ISNUMBER([1]NOX!N11),[1]NOX!N11*(1+IF([2]NOx!$F50,[2]NOx!$E50,0)),"NA")</f>
        <v>89.152259999999998</v>
      </c>
      <c r="O11" s="36">
        <f>IF(ISNUMBER([1]NOX!O11),[1]NOX!O11*(1+IF([2]NOx!$F50,[2]NOx!$E50,0)),"NA")</f>
        <v>85.839584000000002</v>
      </c>
      <c r="P11" s="36">
        <f>IF(ISNUMBER([1]NOX!P11),[1]NOX!P11*(1+IF([2]NOx!$F50,[2]NOx!$E50,0)),"NA")</f>
        <v>88.854873999999995</v>
      </c>
      <c r="Q11" s="36">
        <f>IF(ISNUMBER([1]NOX!Q11),[1]NOX!Q11*(1+IF([2]NOx!$F50,[2]NOx!$E50,0)),"NA")</f>
        <v>94.370709000000005</v>
      </c>
      <c r="R11" s="19">
        <f>[1]NOX!R11</f>
        <v>68.880899483999997</v>
      </c>
      <c r="S11" s="19">
        <f>[1]NOX!S11</f>
        <v>68.880899483999997</v>
      </c>
      <c r="T11" s="19">
        <f>[1]NOX!T11</f>
        <v>66.066988260000002</v>
      </c>
      <c r="U11" s="19">
        <f>[1]NOX!U11</f>
        <v>66.066988260000002</v>
      </c>
      <c r="V11" s="19">
        <f>[1]NOX!V11</f>
        <v>79.211287279999993</v>
      </c>
      <c r="W11" s="19">
        <f>[1]NOX!W11</f>
        <v>79.211287279999993</v>
      </c>
      <c r="X11" s="19">
        <f>[1]NOX!X11</f>
        <v>79.211287279999993</v>
      </c>
      <c r="Y11" s="19">
        <f>[1]NOX!Y11</f>
        <v>50.909931974000003</v>
      </c>
      <c r="Z11" s="19">
        <f>[1]NOX!Z11</f>
        <v>70.512751055999999</v>
      </c>
      <c r="AA11" s="19">
        <f>[1]NOX!AA11</f>
        <v>70.512751055999999</v>
      </c>
      <c r="AB11" s="19">
        <f>[1]NOX!AB11</f>
        <v>70.512751055999999</v>
      </c>
      <c r="AC11" s="19">
        <f>[1]NOX!AC11</f>
        <v>70.066287426000002</v>
      </c>
      <c r="AD11" s="19">
        <f>[1]NOX!AD11</f>
        <v>69.773485414999996</v>
      </c>
      <c r="AE11" s="19">
        <f>[1]NOX!AE11</f>
        <v>60.034430503999999</v>
      </c>
      <c r="AF11" s="19">
        <f>[1]NOX!AF11</f>
        <v>69.201987243000005</v>
      </c>
      <c r="AG11" s="19">
        <f>[1]NOX!AG11</f>
        <v>65.881860696000004</v>
      </c>
      <c r="AH11" s="19">
        <f>[1]NOX!AH11</f>
        <v>62.536118942000002</v>
      </c>
      <c r="AI11" s="19">
        <f>[1]NOX!AI11</f>
        <v>59.277264301000002</v>
      </c>
      <c r="AJ11" s="19">
        <f>[1]NOX!AJ11</f>
        <v>51.326573343</v>
      </c>
      <c r="AK11" s="19">
        <f>[1]NOX!AK11</f>
        <v>60.406672210000004</v>
      </c>
      <c r="AL11" s="19">
        <f>[1]NOX!AL11</f>
        <v>56.701682980999998</v>
      </c>
      <c r="AM11" s="19">
        <f>[1]NOX!AM11</f>
        <v>56.701682980999998</v>
      </c>
    </row>
    <row r="12" spans="1:39">
      <c r="A12" s="14" t="s">
        <v>6</v>
      </c>
      <c r="B12" s="35">
        <f>IF(ISNUMBER([1]NOX!B12),[1]NOX!B12*(1+IF([2]NOx!$F51,[2]NOx!$E51,0)),"NA")</f>
        <v>240</v>
      </c>
      <c r="C12" s="36">
        <f>IF(ISNUMBER([1]NOX!C12),[1]NOX!C12*(1+IF([2]NOx!$F51,[2]NOx!$E51,0)),"NA")</f>
        <v>63</v>
      </c>
      <c r="D12" s="36">
        <f>IF(ISNUMBER([1]NOX!D12),[1]NOX!D12*(1+IF([2]NOx!$F51,[2]NOx!$E51,0)),"NA")</f>
        <v>72</v>
      </c>
      <c r="E12" s="36">
        <f>IF(ISNUMBER([1]NOX!E12),[1]NOX!E12*(1+IF([2]NOx!$F51,[2]NOx!$E51,0)),"NA")</f>
        <v>124</v>
      </c>
      <c r="F12" s="36">
        <f>IF(ISNUMBER([1]NOX!F12),[1]NOX!F12*(1+IF([2]NOx!$F51,[2]NOx!$E51,0)),"NA")</f>
        <v>153</v>
      </c>
      <c r="G12" s="36">
        <f>IF(ISNUMBER([1]NOX!G12),[1]NOX!G12*(1+IF([2]NOx!$F51,[2]NOx!$E51,0)),"NA")</f>
        <v>121</v>
      </c>
      <c r="H12" s="36">
        <f>IF(ISNUMBER([1]NOX!H12),[1]NOX!H12*(1+IF([2]NOx!$F51,[2]NOx!$E51,0)),"NA")</f>
        <v>148</v>
      </c>
      <c r="I12" s="36">
        <f>IF(ISNUMBER([1]NOX!I12),[1]NOX!I12*(1+IF([2]NOx!$F51,[2]NOx!$E51,0)),"NA")</f>
        <v>123</v>
      </c>
      <c r="J12" s="36">
        <f>IF(ISNUMBER([1]NOX!J12),[1]NOX!J12*(1+IF([2]NOx!$F51,[2]NOx!$E51,0)),"NA")</f>
        <v>117</v>
      </c>
      <c r="K12" s="36">
        <f>IF(ISNUMBER([1]NOX!K12),[1]NOX!K12*(1+IF([2]NOx!$F51,[2]NOx!$E51,0)),"NA")</f>
        <v>110</v>
      </c>
      <c r="L12" s="36">
        <f>IF(ISNUMBER([1]NOX!L12),[1]NOX!L12*(1+IF([2]NOx!$F51,[2]NOx!$E51,0)),"NA")</f>
        <v>139.08267999999998</v>
      </c>
      <c r="M12" s="36">
        <f>IF(ISNUMBER([1]NOX!M12),[1]NOX!M12*(1+IF([2]NOx!$F51,[2]NOx!$E51,0)),"NA")</f>
        <v>143.15672000000001</v>
      </c>
      <c r="N12" s="36">
        <f>IF(ISNUMBER([1]NOX!N12),[1]NOX!N12*(1+IF([2]NOx!$F51,[2]NOx!$E51,0)),"NA")</f>
        <v>142.97984</v>
      </c>
      <c r="O12" s="36">
        <f>IF(ISNUMBER([1]NOX!O12),[1]NOX!O12*(1+IF([2]NOx!$F51,[2]NOx!$E51,0)),"NA")</f>
        <v>120.085521</v>
      </c>
      <c r="P12" s="36">
        <f>IF(ISNUMBER([1]NOX!P12),[1]NOX!P12*(1+IF([2]NOx!$F51,[2]NOx!$E51,0)),"NA")</f>
        <v>122.131897</v>
      </c>
      <c r="Q12" s="36">
        <f>IF(ISNUMBER([1]NOX!Q12),[1]NOX!Q12*(1+IF([2]NOx!$F51,[2]NOx!$E51,0)),"NA")</f>
        <v>124.29669899999999</v>
      </c>
      <c r="R12" s="19">
        <f>[1]NOX!R12</f>
        <v>571.07890176000001</v>
      </c>
      <c r="S12" s="19">
        <f>[1]NOX!S12</f>
        <v>606.26070945000004</v>
      </c>
      <c r="T12" s="19">
        <f>[1]NOX!T12</f>
        <v>634.21757506999995</v>
      </c>
      <c r="U12" s="19">
        <f>[1]NOX!U12</f>
        <v>667.82478185000002</v>
      </c>
      <c r="V12" s="19">
        <f>[1]NOX!V12</f>
        <v>697.19383791999996</v>
      </c>
      <c r="W12" s="19">
        <f>[1]NOX!W12</f>
        <v>716.21162820999996</v>
      </c>
      <c r="X12" s="19">
        <f>[1]NOX!X12</f>
        <v>773.54398682999999</v>
      </c>
      <c r="Y12" s="19">
        <f>[1]NOX!Y12</f>
        <v>680.05669291000004</v>
      </c>
      <c r="Z12" s="19">
        <f>[1]NOX!Z12</f>
        <v>684.46945386000004</v>
      </c>
      <c r="AA12" s="19">
        <f>[1]NOX!AA12</f>
        <v>763.68738074999999</v>
      </c>
      <c r="AB12" s="19">
        <f>[1]NOX!AB12</f>
        <v>850.91986757999996</v>
      </c>
      <c r="AC12" s="19">
        <f>[1]NOX!AC12</f>
        <v>700.54867574000002</v>
      </c>
      <c r="AD12" s="19">
        <f>[1]NOX!AD12</f>
        <v>748.66114995999999</v>
      </c>
      <c r="AE12" s="19">
        <f>[1]NOX!AE12</f>
        <v>670.28241374000004</v>
      </c>
      <c r="AF12" s="19">
        <f>[1]NOX!AF12</f>
        <v>611.60619869000004</v>
      </c>
      <c r="AG12" s="19">
        <f>[1]NOX!AG12</f>
        <v>579.18249164999997</v>
      </c>
      <c r="AH12" s="19">
        <f>[1]NOX!AH12</f>
        <v>574.47540142000003</v>
      </c>
      <c r="AI12" s="19">
        <f>[1]NOX!AI12</f>
        <v>546.02140878</v>
      </c>
      <c r="AJ12" s="19">
        <f>[1]NOX!AJ12</f>
        <v>612.91401184999995</v>
      </c>
      <c r="AK12" s="19">
        <f>[1]NOX!AK12</f>
        <v>758.62944093999999</v>
      </c>
      <c r="AL12" s="19">
        <f>[1]NOX!AL12</f>
        <v>758.58224693</v>
      </c>
      <c r="AM12" s="19">
        <f>[1]NOX!AM12</f>
        <v>758.58224693</v>
      </c>
    </row>
    <row r="13" spans="1:39">
      <c r="A13" s="14" t="s">
        <v>7</v>
      </c>
      <c r="B13" s="35">
        <f>IF(ISNUMBER([1]NOX!B13),[1]NOX!B13*(1+IF([2]NOx!$F52,[2]NOx!$E52,0)),"NA")</f>
        <v>187</v>
      </c>
      <c r="C13" s="36">
        <f>IF(ISNUMBER([1]NOX!C13),[1]NOX!C13*(1+IF([2]NOx!$F52,[2]NOx!$E52,0)),"NA")</f>
        <v>182</v>
      </c>
      <c r="D13" s="36">
        <f>IF(ISNUMBER([1]NOX!D13),[1]NOX!D13*(1+IF([2]NOx!$F52,[2]NOx!$E52,0)),"NA")</f>
        <v>205</v>
      </c>
      <c r="E13" s="36">
        <f>IF(ISNUMBER([1]NOX!E13),[1]NOX!E13*(1+IF([2]NOx!$F52,[2]NOx!$E52,0)),"NA")</f>
        <v>327</v>
      </c>
      <c r="F13" s="36">
        <f>IF(ISNUMBER([1]NOX!F13),[1]NOX!F13*(1+IF([2]NOx!$F52,[2]NOx!$E52,0)),"NA")</f>
        <v>378</v>
      </c>
      <c r="G13" s="36">
        <f>IF(ISNUMBER([1]NOX!G13),[1]NOX!G13*(1+IF([2]NOx!$F52,[2]NOx!$E52,0)),"NA")</f>
        <v>352</v>
      </c>
      <c r="H13" s="36">
        <f>IF(ISNUMBER([1]NOX!H13),[1]NOX!H13*(1+IF([2]NOx!$F52,[2]NOx!$E52,0)),"NA")</f>
        <v>361</v>
      </c>
      <c r="I13" s="36">
        <f>IF(ISNUMBER([1]NOX!I13),[1]NOX!I13*(1+IF([2]NOx!$F52,[2]NOx!$E52,0)),"NA")</f>
        <v>370</v>
      </c>
      <c r="J13" s="36">
        <f>IF(ISNUMBER([1]NOX!J13),[1]NOX!J13*(1+IF([2]NOx!$F52,[2]NOx!$E52,0)),"NA")</f>
        <v>389</v>
      </c>
      <c r="K13" s="36">
        <f>IF(ISNUMBER([1]NOX!K13),[1]NOX!K13*(1+IF([2]NOx!$F52,[2]NOx!$E52,0)),"NA")</f>
        <v>399</v>
      </c>
      <c r="L13" s="36">
        <f>IF(ISNUMBER([1]NOX!L13),[1]NOX!L13*(1+IF([2]NOx!$F52,[2]NOx!$E52,0)),"NA")</f>
        <v>432.79967999999997</v>
      </c>
      <c r="M13" s="36">
        <f>IF(ISNUMBER([1]NOX!M13),[1]NOX!M13*(1+IF([2]NOx!$F52,[2]NOx!$E52,0)),"NA")</f>
        <v>460.22217000000001</v>
      </c>
      <c r="N13" s="36">
        <f>IF(ISNUMBER([1]NOX!N13),[1]NOX!N13*(1+IF([2]NOx!$F52,[2]NOx!$E52,0)),"NA")</f>
        <v>466.66404999999997</v>
      </c>
      <c r="O13" s="36">
        <f>IF(ISNUMBER([1]NOX!O13),[1]NOX!O13*(1+IF([2]NOx!$F52,[2]NOx!$E52,0)),"NA")</f>
        <v>451.14304299999998</v>
      </c>
      <c r="P13" s="36">
        <f>IF(ISNUMBER([1]NOX!P13),[1]NOX!P13*(1+IF([2]NOx!$F52,[2]NOx!$E52,0)),"NA")</f>
        <v>478.78160800000001</v>
      </c>
      <c r="Q13" s="36">
        <f>IF(ISNUMBER([1]NOX!Q13),[1]NOX!Q13*(1+IF([2]NOx!$F52,[2]NOx!$E52,0)),"NA")</f>
        <v>504.27396999999996</v>
      </c>
      <c r="R13" s="19">
        <f>[1]NOX!R13</f>
        <v>432.08292911000001</v>
      </c>
      <c r="S13" s="19">
        <f>[1]NOX!S13</f>
        <v>432.02986965000002</v>
      </c>
      <c r="T13" s="19">
        <f>[1]NOX!T13</f>
        <v>479.55387020000001</v>
      </c>
      <c r="U13" s="19">
        <f>[1]NOX!U13</f>
        <v>479.61233915000003</v>
      </c>
      <c r="V13" s="19">
        <f>[1]NOX!V13</f>
        <v>419.88243648999998</v>
      </c>
      <c r="W13" s="19">
        <f>[1]NOX!W13</f>
        <v>416.58786621000002</v>
      </c>
      <c r="X13" s="19">
        <f>[1]NOX!X13</f>
        <v>416.57631421999997</v>
      </c>
      <c r="Y13" s="19">
        <f>[1]NOX!Y13</f>
        <v>354.10100225000002</v>
      </c>
      <c r="Z13" s="19">
        <f>[1]NOX!Z13</f>
        <v>346.46723421000002</v>
      </c>
      <c r="AA13" s="19">
        <f>[1]NOX!AA13</f>
        <v>355.07907599999999</v>
      </c>
      <c r="AB13" s="19">
        <f>[1]NOX!AB13</f>
        <v>356.58091804999998</v>
      </c>
      <c r="AC13" s="19">
        <f>[1]NOX!AC13</f>
        <v>353.52519531000002</v>
      </c>
      <c r="AD13" s="19">
        <f>[1]NOX!AD13</f>
        <v>331.60158551000001</v>
      </c>
      <c r="AE13" s="19">
        <f>[1]NOX!AE13</f>
        <v>314.53314438000001</v>
      </c>
      <c r="AF13" s="19">
        <f>[1]NOX!AF13</f>
        <v>317.70154621</v>
      </c>
      <c r="AG13" s="19">
        <f>[1]NOX!AG13</f>
        <v>321.05070276999999</v>
      </c>
      <c r="AH13" s="19">
        <f>[1]NOX!AH13</f>
        <v>329.27423697</v>
      </c>
      <c r="AI13" s="19">
        <f>[1]NOX!AI13</f>
        <v>312.63447065000003</v>
      </c>
      <c r="AJ13" s="19">
        <f>[1]NOX!AJ13</f>
        <v>283.07534582</v>
      </c>
      <c r="AK13" s="19">
        <f>[1]NOX!AK13</f>
        <v>280.18562154</v>
      </c>
      <c r="AL13" s="19">
        <f>[1]NOX!AL13</f>
        <v>271.05261314000001</v>
      </c>
      <c r="AM13" s="19">
        <f>[1]NOX!AM13</f>
        <v>270.72730130999997</v>
      </c>
    </row>
    <row r="14" spans="1:39">
      <c r="A14" s="14" t="s">
        <v>8</v>
      </c>
      <c r="B14" s="35">
        <f>IF(ISNUMBER([1]NOX!B14),[1]NOX!B14*(1+IF([2]NOx!$F53,[2]NOx!$E53,0)),"NA")</f>
        <v>0</v>
      </c>
      <c r="C14" s="36">
        <f>IF(ISNUMBER([1]NOX!C14),[1]NOX!C14*(1+IF([2]NOx!$F53,[2]NOx!$E53,0)),"NA")</f>
        <v>0</v>
      </c>
      <c r="D14" s="36">
        <f>IF(ISNUMBER([1]NOX!D14),[1]NOX!D14*(1+IF([2]NOx!$F53,[2]NOx!$E53,0)),"NA")</f>
        <v>0</v>
      </c>
      <c r="E14" s="36">
        <f>IF(ISNUMBER([1]NOX!E14),[1]NOX!E14*(1+IF([2]NOx!$F53,[2]NOx!$E53,0)),"NA")</f>
        <v>2</v>
      </c>
      <c r="F14" s="36">
        <f>IF(ISNUMBER([1]NOX!F14),[1]NOX!F14*(1+IF([2]NOx!$F53,[2]NOx!$E53,0)),"NA")</f>
        <v>1</v>
      </c>
      <c r="G14" s="36">
        <f>IF(ISNUMBER([1]NOX!G14),[1]NOX!G14*(1+IF([2]NOx!$F53,[2]NOx!$E53,0)),"NA")</f>
        <v>2</v>
      </c>
      <c r="H14" s="36">
        <f>IF(ISNUMBER([1]NOX!H14),[1]NOX!H14*(1+IF([2]NOx!$F53,[2]NOx!$E53,0)),"NA")</f>
        <v>3</v>
      </c>
      <c r="I14" s="36">
        <f>IF(ISNUMBER([1]NOX!I14),[1]NOX!I14*(1+IF([2]NOx!$F53,[2]NOx!$E53,0)),"NA")</f>
        <v>3</v>
      </c>
      <c r="J14" s="36">
        <f>IF(ISNUMBER([1]NOX!J14),[1]NOX!J14*(1+IF([2]NOx!$F53,[2]NOx!$E53,0)),"NA")</f>
        <v>3</v>
      </c>
      <c r="K14" s="36">
        <f>IF(ISNUMBER([1]NOX!K14),[1]NOX!K14*(1+IF([2]NOx!$F53,[2]NOx!$E53,0)),"NA")</f>
        <v>3</v>
      </c>
      <c r="L14" s="36">
        <f>IF(ISNUMBER([1]NOX!L14),[1]NOX!L14*(1+IF([2]NOx!$F53,[2]NOx!$E53,0)),"NA")</f>
        <v>2.3939499999999998</v>
      </c>
      <c r="M14" s="36">
        <f>IF(ISNUMBER([1]NOX!M14),[1]NOX!M14*(1+IF([2]NOx!$F53,[2]NOx!$E53,0)),"NA")</f>
        <v>2.5049999999999999</v>
      </c>
      <c r="N14" s="36">
        <f>IF(ISNUMBER([1]NOX!N14),[1]NOX!N14*(1+IF([2]NOx!$F53,[2]NOx!$E53,0)),"NA")</f>
        <v>2.55593</v>
      </c>
      <c r="O14" s="36">
        <f>IF(ISNUMBER([1]NOX!O14),[1]NOX!O14*(1+IF([2]NOx!$F53,[2]NOx!$E53,0)),"NA")</f>
        <v>4.2687879999999998</v>
      </c>
      <c r="P14" s="36">
        <f>IF(ISNUMBER([1]NOX!P14),[1]NOX!P14*(1+IF([2]NOx!$F53,[2]NOx!$E53,0)),"NA")</f>
        <v>4.3423470000000002</v>
      </c>
      <c r="Q14" s="36">
        <f>IF(ISNUMBER([1]NOX!Q14),[1]NOX!Q14*(1+IF([2]NOx!$F53,[2]NOx!$E53,0)),"NA")</f>
        <v>4.4422690000000005</v>
      </c>
      <c r="R14" s="19">
        <f>[1]NOX!R14</f>
        <v>1E-4</v>
      </c>
      <c r="S14" s="19">
        <f>[1]NOX!S14</f>
        <v>1E-4</v>
      </c>
      <c r="T14" s="19">
        <f>[1]NOX!T14</f>
        <v>7.3450399999999997E-3</v>
      </c>
      <c r="U14" s="19">
        <f>[1]NOX!U14</f>
        <v>7.3450399999999997E-3</v>
      </c>
      <c r="V14" s="19">
        <f>[1]NOX!V14</f>
        <v>1.8840000999999999E-2</v>
      </c>
      <c r="W14" s="19">
        <f>[1]NOX!W14</f>
        <v>1.8840000999999999E-2</v>
      </c>
      <c r="X14" s="19">
        <f>[1]NOX!X14</f>
        <v>1.8840000999999999E-2</v>
      </c>
      <c r="Y14" s="19">
        <f>[1]NOX!Y14</f>
        <v>1.8840000999999999E-2</v>
      </c>
      <c r="Z14" s="19">
        <f>[1]NOX!Z14</f>
        <v>1.5592010000000001E-3</v>
      </c>
      <c r="AA14" s="19">
        <f>[1]NOX!AA14</f>
        <v>9.9019495599999993E-2</v>
      </c>
      <c r="AB14" s="19">
        <f>[1]NOX!AB14</f>
        <v>0.10221711579999999</v>
      </c>
      <c r="AC14" s="19">
        <f>[1]NOX!AC14</f>
        <v>4.5717172E-2</v>
      </c>
      <c r="AD14" s="19">
        <f>[1]NOX!AD14</f>
        <v>3.665001E-4</v>
      </c>
      <c r="AE14" s="19">
        <f>[1]NOX!AE14</f>
        <v>5.0913209999999996E-4</v>
      </c>
      <c r="AF14" s="19">
        <f>[1]NOX!AF14</f>
        <v>1.3288294259</v>
      </c>
      <c r="AG14" s="19">
        <f>[1]NOX!AG14</f>
        <v>2.99420052E-2</v>
      </c>
      <c r="AH14" s="19">
        <f>[1]NOX!AH14</f>
        <v>3.7209986299999998E-2</v>
      </c>
      <c r="AI14" s="19">
        <f>[1]NOX!AI14</f>
        <v>4.8893923399999997E-2</v>
      </c>
      <c r="AJ14" s="19">
        <f>[1]NOX!AJ14</f>
        <v>0.87962364019999995</v>
      </c>
      <c r="AK14" s="19">
        <f>[1]NOX!AK14</f>
        <v>0.93401021419999997</v>
      </c>
      <c r="AL14" s="19">
        <f>[1]NOX!AL14</f>
        <v>1.0801190845999999</v>
      </c>
      <c r="AM14" s="19">
        <f>[1]NOX!AM14</f>
        <v>1.0795625846000001</v>
      </c>
    </row>
    <row r="15" spans="1:39">
      <c r="A15" s="14" t="s">
        <v>10</v>
      </c>
      <c r="B15" s="35">
        <f>IF(ISNUMBER([1]NOX!B15),[1]NOX!B15*(1+IF([2]NOx!$F54,[2]NOx!$E54,0)),"NA")</f>
        <v>0</v>
      </c>
      <c r="C15" s="36">
        <f>IF(ISNUMBER([1]NOX!C15),[1]NOX!C15*(1+IF([2]NOx!$F54,[2]NOx!$E54,0)),"NA")</f>
        <v>0</v>
      </c>
      <c r="D15" s="36">
        <f>IF(ISNUMBER([1]NOX!D15),[1]NOX!D15*(1+IF([2]NOx!$F54,[2]NOx!$E54,0)),"NA")</f>
        <v>0</v>
      </c>
      <c r="E15" s="36">
        <f>IF(ISNUMBER([1]NOX!E15),[1]NOX!E15*(1+IF([2]NOx!$F54,[2]NOx!$E54,0)),"NA")</f>
        <v>2</v>
      </c>
      <c r="F15" s="36">
        <f>IF(ISNUMBER([1]NOX!F15),[1]NOX!F15*(1+IF([2]NOx!$F54,[2]NOx!$E54,0)),"NA")</f>
        <v>3</v>
      </c>
      <c r="G15" s="36">
        <f>IF(ISNUMBER([1]NOX!G15),[1]NOX!G15*(1+IF([2]NOx!$F54,[2]NOx!$E54,0)),"NA")</f>
        <v>6</v>
      </c>
      <c r="H15" s="36">
        <f>IF(ISNUMBER([1]NOX!H15),[1]NOX!H15*(1+IF([2]NOx!$F54,[2]NOx!$E54,0)),"NA")</f>
        <v>5</v>
      </c>
      <c r="I15" s="36">
        <f>IF(ISNUMBER([1]NOX!I15),[1]NOX!I15*(1+IF([2]NOx!$F54,[2]NOx!$E54,0)),"NA")</f>
        <v>5</v>
      </c>
      <c r="J15" s="36">
        <f>IF(ISNUMBER([1]NOX!J15),[1]NOX!J15*(1+IF([2]NOx!$F54,[2]NOx!$E54,0)),"NA")</f>
        <v>5</v>
      </c>
      <c r="K15" s="36">
        <f>IF(ISNUMBER([1]NOX!K15),[1]NOX!K15*(1+IF([2]NOx!$F54,[2]NOx!$E54,0)),"NA")</f>
        <v>6</v>
      </c>
      <c r="L15" s="36">
        <f>IF(ISNUMBER([1]NOX!L15),[1]NOX!L15*(1+IF([2]NOx!$F54,[2]NOx!$E54,0)),"NA")</f>
        <v>15.41628</v>
      </c>
      <c r="M15" s="36">
        <f>IF(ISNUMBER([1]NOX!M15),[1]NOX!M15*(1+IF([2]NOx!$F54,[2]NOx!$E54,0)),"NA")</f>
        <v>15.87298</v>
      </c>
      <c r="N15" s="36">
        <f>IF(ISNUMBER([1]NOX!N15),[1]NOX!N15*(1+IF([2]NOx!$F54,[2]NOx!$E54,0)),"NA")</f>
        <v>16.109929999999999</v>
      </c>
      <c r="O15" s="36">
        <f>IF(ISNUMBER([1]NOX!O15),[1]NOX!O15*(1+IF([2]NOx!$F54,[2]NOx!$E54,0)),"NA")</f>
        <v>14.487960999999999</v>
      </c>
      <c r="P15" s="36">
        <f>IF(ISNUMBER([1]NOX!P15),[1]NOX!P15*(1+IF([2]NOx!$F54,[2]NOx!$E54,0)),"NA")</f>
        <v>15.477937000000001</v>
      </c>
      <c r="Q15" s="36">
        <f>IF(ISNUMBER([1]NOX!Q15),[1]NOX!Q15*(1+IF([2]NOx!$F54,[2]NOx!$E54,0)),"NA")</f>
        <v>16.054811999999998</v>
      </c>
      <c r="R15" s="19">
        <f>[1]NOX!R15</f>
        <v>19.073714494000001</v>
      </c>
      <c r="S15" s="19">
        <f>[1]NOX!S15</f>
        <v>19.073714494000001</v>
      </c>
      <c r="T15" s="19">
        <f>[1]NOX!T15</f>
        <v>16.017688333999999</v>
      </c>
      <c r="U15" s="19">
        <f>[1]NOX!U15</f>
        <v>16.017672708999999</v>
      </c>
      <c r="V15" s="19">
        <f>[1]NOX!V15</f>
        <v>8.3707393815</v>
      </c>
      <c r="W15" s="19">
        <f>[1]NOX!W15</f>
        <v>8.7728258465</v>
      </c>
      <c r="X15" s="19">
        <f>[1]NOX!X15</f>
        <v>8.6678463926999996</v>
      </c>
      <c r="Y15" s="19">
        <f>[1]NOX!Y15</f>
        <v>10.708844088999999</v>
      </c>
      <c r="Z15" s="19">
        <f>[1]NOX!Z15</f>
        <v>19.553354794000001</v>
      </c>
      <c r="AA15" s="19">
        <f>[1]NOX!AA15</f>
        <v>19.578715134999999</v>
      </c>
      <c r="AB15" s="19">
        <f>[1]NOX!AB15</f>
        <v>19.59754268</v>
      </c>
      <c r="AC15" s="19">
        <f>[1]NOX!AC15</f>
        <v>19.192872676</v>
      </c>
      <c r="AD15" s="19">
        <f>[1]NOX!AD15</f>
        <v>5.9382250870000002</v>
      </c>
      <c r="AE15" s="19">
        <f>[1]NOX!AE15</f>
        <v>2.8767633342000001</v>
      </c>
      <c r="AF15" s="19">
        <f>[1]NOX!AF15</f>
        <v>5.1350651609</v>
      </c>
      <c r="AG15" s="19">
        <f>[1]NOX!AG15</f>
        <v>5.2288038774999999</v>
      </c>
      <c r="AH15" s="19">
        <f>[1]NOX!AH15</f>
        <v>5.0085913027000002</v>
      </c>
      <c r="AI15" s="19">
        <f>[1]NOX!AI15</f>
        <v>5.4656733750999997</v>
      </c>
      <c r="AJ15" s="19">
        <f>[1]NOX!AJ15</f>
        <v>2.5020207352999999</v>
      </c>
      <c r="AK15" s="19">
        <f>[1]NOX!AK15</f>
        <v>2.8180556370000001</v>
      </c>
      <c r="AL15" s="19">
        <f>[1]NOX!AL15</f>
        <v>2.8689383405000002</v>
      </c>
      <c r="AM15" s="19">
        <f>[1]NOX!AM15</f>
        <v>2.8678126405</v>
      </c>
    </row>
    <row r="16" spans="1:39">
      <c r="A16" s="14" t="s">
        <v>11</v>
      </c>
      <c r="B16" s="35">
        <f>IF(ISNUMBER([1]NOX!B16),[1]NOX!B16*(1+IF([2]NOx!$F55,[2]NOx!$E55,0)),"NA")</f>
        <v>440</v>
      </c>
      <c r="C16" s="36">
        <f>IF(ISNUMBER([1]NOX!C16),[1]NOX!C16*(1+IF([2]NOx!$F55,[2]NOx!$E55,0)),"NA")</f>
        <v>159</v>
      </c>
      <c r="D16" s="36">
        <f>IF(ISNUMBER([1]NOX!D16),[1]NOX!D16*(1+IF([2]NOx!$F55,[2]NOx!$E55,0)),"NA")</f>
        <v>111</v>
      </c>
      <c r="E16" s="36">
        <f>IF(ISNUMBER([1]NOX!E16),[1]NOX!E16*(1+IF([2]NOx!$F55,[2]NOx!$E55,0)),"NA")</f>
        <v>87</v>
      </c>
      <c r="F16" s="36">
        <f>IF(ISNUMBER([1]NOX!F16),[1]NOX!F16*(1+IF([2]NOx!$F55,[2]NOx!$E55,0)),"NA")</f>
        <v>91</v>
      </c>
      <c r="G16" s="36">
        <f>IF(ISNUMBER([1]NOX!G16),[1]NOX!G16*(1+IF([2]NOx!$F55,[2]NOx!$E55,0)),"NA")</f>
        <v>95</v>
      </c>
      <c r="H16" s="36">
        <f>IF(ISNUMBER([1]NOX!H16),[1]NOX!H16*(1+IF([2]NOx!$F55,[2]NOx!$E55,0)),"NA")</f>
        <v>96</v>
      </c>
      <c r="I16" s="36">
        <f>IF(ISNUMBER([1]NOX!I16),[1]NOX!I16*(1+IF([2]NOx!$F55,[2]NOx!$E55,0)),"NA")</f>
        <v>123</v>
      </c>
      <c r="J16" s="36">
        <f>IF(ISNUMBER([1]NOX!J16),[1]NOX!J16*(1+IF([2]NOx!$F55,[2]NOx!$E55,0)),"NA")</f>
        <v>114</v>
      </c>
      <c r="K16" s="36">
        <f>IF(ISNUMBER([1]NOX!K16),[1]NOX!K16*(1+IF([2]NOx!$F55,[2]NOx!$E55,0)),"NA")</f>
        <v>99</v>
      </c>
      <c r="L16" s="36">
        <f>IF(ISNUMBER([1]NOX!L16),[1]NOX!L16*(1+IF([2]NOx!$F55,[2]NOx!$E55,0)),"NA")</f>
        <v>152.58750000000001</v>
      </c>
      <c r="M16" s="36">
        <f>IF(ISNUMBER([1]NOX!M16),[1]NOX!M16*(1+IF([2]NOx!$F55,[2]NOx!$E55,0)),"NA")</f>
        <v>156.72121999999999</v>
      </c>
      <c r="N16" s="36">
        <f>IF(ISNUMBER([1]NOX!N16),[1]NOX!N16*(1+IF([2]NOx!$F55,[2]NOx!$E55,0)),"NA")</f>
        <v>163.25598000000002</v>
      </c>
      <c r="O16" s="36">
        <f>IF(ISNUMBER([1]NOX!O16),[1]NOX!O16*(1+IF([2]NOx!$F55,[2]NOx!$E55,0)),"NA")</f>
        <v>161.662462</v>
      </c>
      <c r="P16" s="36">
        <f>IF(ISNUMBER([1]NOX!P16),[1]NOX!P16*(1+IF([2]NOx!$F55,[2]NOx!$E55,0)),"NA")</f>
        <v>128.73061100000001</v>
      </c>
      <c r="Q16" s="36">
        <f>IF(ISNUMBER([1]NOX!Q16),[1]NOX!Q16*(1+IF([2]NOx!$F55,[2]NOx!$E55,0)),"NA")</f>
        <v>130.05542399999999</v>
      </c>
      <c r="R16" s="19">
        <f>[1]NOX!R16</f>
        <v>55.461705174000002</v>
      </c>
      <c r="S16" s="19">
        <f>[1]NOX!S16</f>
        <v>55.461705174000002</v>
      </c>
      <c r="T16" s="19">
        <f>[1]NOX!T16</f>
        <v>56.350722974999996</v>
      </c>
      <c r="U16" s="19">
        <f>[1]NOX!U16</f>
        <v>56.349712726</v>
      </c>
      <c r="V16" s="19">
        <f>[1]NOX!V16</f>
        <v>56.116249056999997</v>
      </c>
      <c r="W16" s="19">
        <f>[1]NOX!W16</f>
        <v>55.471945257000002</v>
      </c>
      <c r="X16" s="19">
        <f>[1]NOX!X16</f>
        <v>55.471945257000002</v>
      </c>
      <c r="Y16" s="19">
        <f>[1]NOX!Y16</f>
        <v>55.455135370999997</v>
      </c>
      <c r="Z16" s="19">
        <f>[1]NOX!Z16</f>
        <v>55.445631593999998</v>
      </c>
      <c r="AA16" s="19">
        <f>[1]NOX!AA16</f>
        <v>77.868788811000002</v>
      </c>
      <c r="AB16" s="19">
        <f>[1]NOX!AB16</f>
        <v>80.506846881000001</v>
      </c>
      <c r="AC16" s="19">
        <f>[1]NOX!AC16</f>
        <v>80.098726173000003</v>
      </c>
      <c r="AD16" s="19">
        <f>[1]NOX!AD16</f>
        <v>79.059697916000005</v>
      </c>
      <c r="AE16" s="19">
        <f>[1]NOX!AE16</f>
        <v>78.643353415000007</v>
      </c>
      <c r="AF16" s="19">
        <f>[1]NOX!AF16</f>
        <v>83.526520016000006</v>
      </c>
      <c r="AG16" s="19">
        <f>[1]NOX!AG16</f>
        <v>81.093035334999996</v>
      </c>
      <c r="AH16" s="19">
        <f>[1]NOX!AH16</f>
        <v>80.153071515999997</v>
      </c>
      <c r="AI16" s="19">
        <f>[1]NOX!AI16</f>
        <v>80.216778822999999</v>
      </c>
      <c r="AJ16" s="19">
        <f>[1]NOX!AJ16</f>
        <v>83.619012503999997</v>
      </c>
      <c r="AK16" s="19">
        <f>[1]NOX!AK16</f>
        <v>84.036906549999998</v>
      </c>
      <c r="AL16" s="19">
        <f>[1]NOX!AL16</f>
        <v>82.753141033000006</v>
      </c>
      <c r="AM16" s="19">
        <f>[1]NOX!AM16</f>
        <v>82.753141033000006</v>
      </c>
    </row>
    <row r="17" spans="1:39">
      <c r="A17" s="14" t="s">
        <v>12</v>
      </c>
      <c r="B17" s="36">
        <f>[1]NOX!B17</f>
        <v>12624</v>
      </c>
      <c r="C17" s="36">
        <f>[1]NOX!C17</f>
        <v>12061</v>
      </c>
      <c r="D17" s="36">
        <f>[1]NOX!D17</f>
        <v>11493</v>
      </c>
      <c r="E17" s="36">
        <f>[1]NOX!E17</f>
        <v>10932</v>
      </c>
      <c r="F17" s="36">
        <f>[1]NOX!F17</f>
        <v>9592</v>
      </c>
      <c r="G17" s="36">
        <f>[1]NOX!G17</f>
        <v>9449</v>
      </c>
      <c r="H17" s="36">
        <f>[1]NOX!H17</f>
        <v>9306</v>
      </c>
      <c r="I17" s="36">
        <f>[1]NOX!I17</f>
        <v>9162</v>
      </c>
      <c r="J17" s="36">
        <f>[1]NOX!J17</f>
        <v>9019</v>
      </c>
      <c r="K17" s="36">
        <f>[1]NOX!K17</f>
        <v>8876</v>
      </c>
      <c r="L17" s="36">
        <f>[1]NOX!L17</f>
        <v>8732.7439600000016</v>
      </c>
      <c r="M17" s="36">
        <f>[1]NOX!M17</f>
        <v>8791.7872799999986</v>
      </c>
      <c r="N17" s="36">
        <f>[1]NOX!N17</f>
        <v>8619.2681699999994</v>
      </c>
      <c r="O17" s="36">
        <f>[1]NOX!O17</f>
        <v>8371.3374299999996</v>
      </c>
      <c r="P17" s="36">
        <f>[1]NOX!P17</f>
        <v>8393.5218599999989</v>
      </c>
      <c r="Q17" s="36">
        <f>[1]NOX!Q17</f>
        <v>7774.1959100000004</v>
      </c>
      <c r="R17" s="19">
        <f>[1]NOX!R17</f>
        <v>12805.317056</v>
      </c>
      <c r="S17" s="19">
        <f>[1]NOX!S17</f>
        <v>12314.087898</v>
      </c>
      <c r="T17" s="19">
        <f>[1]NOX!T17</f>
        <v>11365.280153</v>
      </c>
      <c r="U17" s="19">
        <f>[1]NOX!U17</f>
        <v>10414.990852000001</v>
      </c>
      <c r="V17" s="19">
        <f>[1]NOX!V17</f>
        <v>9775.4400277999994</v>
      </c>
      <c r="W17" s="19">
        <f>[1]NOX!W17</f>
        <v>8689.8897840000009</v>
      </c>
      <c r="X17" s="19">
        <f>[1]NOX!X17</f>
        <v>8083.5541649999996</v>
      </c>
      <c r="Y17" s="19">
        <f>[1]NOX!Y17</f>
        <v>7293.9996867999998</v>
      </c>
      <c r="Z17" s="19">
        <f>[1]NOX!Z17</f>
        <v>7232.3828356000004</v>
      </c>
      <c r="AA17" s="19">
        <f>[1]NOX!AA17</f>
        <v>6460.6320808999999</v>
      </c>
      <c r="AB17" s="19">
        <f>[1]NOX!AB17</f>
        <v>5936.6976941000003</v>
      </c>
      <c r="AC17" s="19">
        <f>[1]NOX!AC17</f>
        <v>5435.3332948999996</v>
      </c>
      <c r="AD17" s="19">
        <f>[1]NOX!AD17</f>
        <v>4858.1132214999998</v>
      </c>
      <c r="AE17" s="19">
        <f>[1]NOX!AE17</f>
        <v>4269.8238265999998</v>
      </c>
      <c r="AF17" s="19">
        <f>[1]NOX!AF17</f>
        <v>3579.2344760000001</v>
      </c>
      <c r="AG17" s="19">
        <f>[1]NOX!AG17</f>
        <v>3239.8421699</v>
      </c>
      <c r="AH17" s="19">
        <f>[1]NOX!AH17</f>
        <v>2883.1191779000001</v>
      </c>
      <c r="AI17" s="19">
        <f>[1]NOX!AI17</f>
        <v>2820.5925926999998</v>
      </c>
      <c r="AJ17" s="19">
        <f>[1]NOX!AJ17</f>
        <v>2344.9975617999999</v>
      </c>
      <c r="AK17" s="19">
        <f>[1]NOX!AK17</f>
        <v>2279.8636182</v>
      </c>
      <c r="AL17" s="19">
        <f>[1]NOX!AL17</f>
        <v>1972.6975064000001</v>
      </c>
      <c r="AM17" s="19">
        <f>[1]NOX!AM17</f>
        <v>1665.5313945</v>
      </c>
    </row>
    <row r="18" spans="1:39">
      <c r="A18" s="14" t="s">
        <v>13</v>
      </c>
      <c r="B18" s="35">
        <f>[1]NOX!B18*(1+IF([2]NOx!$F57,[2]NOx!$E57*[2]Notes!B$15,0))</f>
        <v>2652</v>
      </c>
      <c r="C18" s="36">
        <f>[1]NOX!C18*(1+IF([2]NOx!$F57,[2]NOx!$E57*[2]Notes!C$15,0))</f>
        <v>2968</v>
      </c>
      <c r="D18" s="36">
        <f>[1]NOX!D18*(1+IF([2]NOx!$F57,[2]NOx!$E57*[2]Notes!D$15,0))</f>
        <v>3353</v>
      </c>
      <c r="E18" s="36">
        <f>[1]NOX!E18*(1+IF([2]NOx!$F57,[2]NOx!$E57*[2]Notes!E$15,0))</f>
        <v>3576</v>
      </c>
      <c r="F18" s="36">
        <f>[1]NOX!F18*(1+IF([2]NOx!$F57,[2]NOx!$E57*[2]Notes!F$15,0))</f>
        <v>3781</v>
      </c>
      <c r="G18" s="36">
        <f>[1]NOX!G18*(1+IF([2]NOx!$F57,[2]NOx!$E57*[2]Notes!G$15,0))</f>
        <v>3849</v>
      </c>
      <c r="H18" s="36">
        <f>[1]NOX!H18*(1+IF([2]NOx!$F57,[2]NOx!$E57*[2]Notes!H$15,0))</f>
        <v>3915</v>
      </c>
      <c r="I18" s="36">
        <f>[1]NOX!I18*(1+IF([2]NOx!$F57,[2]NOx!$E57*[2]Notes!I$15,0))</f>
        <v>3981</v>
      </c>
      <c r="J18" s="36">
        <f>[1]NOX!J18*(1+IF([2]NOx!$F57,[2]NOx!$E57*[2]Notes!J$15,0))</f>
        <v>4047</v>
      </c>
      <c r="K18" s="36">
        <f>[1]NOX!K18*(1+IF([2]NOx!$F57,[2]NOx!$E57*[2]Notes!K$15,0))</f>
        <v>4113</v>
      </c>
      <c r="L18" s="36">
        <f>[1]NOX!L18*(1+IF([2]NOx!$F57,[2]NOx!$E57*[2]Notes!L$15,0))</f>
        <v>4179.20856</v>
      </c>
      <c r="M18" s="36">
        <f>[1]NOX!M18*(1+IF([2]NOx!$F57,[2]NOx!$E57*[2]Notes!M$15,0))</f>
        <v>4178.1268799999998</v>
      </c>
      <c r="N18" s="36">
        <f>[1]NOX!N18*(1+IF([2]NOx!$F57,[2]NOx!$E57*[2]Notes!N$15,0))</f>
        <v>4156.3456699999997</v>
      </c>
      <c r="O18" s="36">
        <f>[1]NOX!O18*(1+IF([2]NOx!$F57,[2]NOx!$E57*[2]Notes!O$15,0))</f>
        <v>4084.4155989999999</v>
      </c>
      <c r="P18" s="36">
        <f>[1]NOX!P18*(1+IF([2]NOx!$F57,[2]NOx!$E57*[2]Notes!P$15,0))</f>
        <v>4166.9662539999999</v>
      </c>
      <c r="Q18" s="36">
        <f>[1]NOX!Q18*(1+IF([2]NOx!$F57,[2]NOx!$E57*[2]Notes!Q$15,0))</f>
        <v>4156.0193380000001</v>
      </c>
      <c r="R18" s="19">
        <f>[1]NOX!R18</f>
        <v>3559.3517333999998</v>
      </c>
      <c r="S18" s="19">
        <f>[1]NOX!S18</f>
        <v>3641.8725653000001</v>
      </c>
      <c r="T18" s="19">
        <f>[1]NOX!T18</f>
        <v>3453.3141962</v>
      </c>
      <c r="U18" s="19">
        <f>[1]NOX!U18</f>
        <v>3504.5742630999998</v>
      </c>
      <c r="V18" s="19">
        <f>[1]NOX!V18</f>
        <v>3398.6093707</v>
      </c>
      <c r="W18" s="19">
        <f>[1]NOX!W18</f>
        <v>3286.589285</v>
      </c>
      <c r="X18" s="19">
        <f>[1]NOX!X18</f>
        <v>3081.2281932999999</v>
      </c>
      <c r="Y18" s="19">
        <f>[1]NOX!Y18</f>
        <v>2810.2007434000002</v>
      </c>
      <c r="Z18" s="19">
        <f>[1]NOX!Z18</f>
        <v>2727.5765704999999</v>
      </c>
      <c r="AA18" s="19">
        <f>[1]NOX!AA18</f>
        <v>2642.0198314999998</v>
      </c>
      <c r="AB18" s="19">
        <f>[1]NOX!AB18</f>
        <v>2501.9360359000002</v>
      </c>
      <c r="AC18" s="19">
        <f>[1]NOX!AC18</f>
        <v>2428.3325946999998</v>
      </c>
      <c r="AD18" s="19">
        <f>[1]NOX!AD18</f>
        <v>2374.2764041</v>
      </c>
      <c r="AE18" s="19">
        <f>[1]NOX!AE18</f>
        <v>2326.2312301000002</v>
      </c>
      <c r="AF18" s="19">
        <f>[1]NOX!AF18</f>
        <v>2151.4034796000001</v>
      </c>
      <c r="AG18" s="19">
        <f>[1]NOX!AG18</f>
        <v>2103.9895544000001</v>
      </c>
      <c r="AH18" s="19">
        <f>[1]NOX!AH18</f>
        <v>2061.3169825</v>
      </c>
      <c r="AI18" s="19">
        <f>[1]NOX!AI18</f>
        <v>1943.0572810000001</v>
      </c>
      <c r="AJ18" s="19">
        <f>[1]NOX!AJ18</f>
        <v>1643.4631277999999</v>
      </c>
      <c r="AK18" s="19">
        <f>[1]NOX!AK18</f>
        <v>1629.2356265999999</v>
      </c>
      <c r="AL18" s="19">
        <f>[1]NOX!AL18</f>
        <v>1585.5157629</v>
      </c>
      <c r="AM18" s="19">
        <f>[1]NOX!AM18</f>
        <v>1557.3955274</v>
      </c>
    </row>
    <row r="19" spans="1:39">
      <c r="A19" s="14" t="s">
        <v>14</v>
      </c>
      <c r="B19" s="35">
        <f>IF(ISNUMBER([1]NOX!B19),[1]NOX!B19*(1+IF([2]NOx!$F58,[2]NOx!$E58,0)),"NA")</f>
        <v>330</v>
      </c>
      <c r="C19" s="36">
        <f>IF(ISNUMBER([1]NOX!C19),[1]NOX!C19*(1+IF([2]NOx!$F58,[2]NOx!$E58,0)),"NA")</f>
        <v>165</v>
      </c>
      <c r="D19" s="36">
        <f>IF(ISNUMBER([1]NOX!D19),[1]NOX!D19*(1+IF([2]NOx!$F58,[2]NOx!$E58,0)),"NA")</f>
        <v>248</v>
      </c>
      <c r="E19" s="36">
        <f>IF(ISNUMBER([1]NOX!E19),[1]NOX!E19*(1+IF([2]NOx!$F58,[2]NOx!$E58,0)),"NA")</f>
        <v>310</v>
      </c>
      <c r="F19" s="36">
        <f>IF(ISNUMBER([1]NOX!F19),[1]NOX!F19*(1+IF([2]NOx!$F58,[2]NOx!$E58,0)),"NA")</f>
        <v>369</v>
      </c>
      <c r="G19" s="36">
        <f>IF(ISNUMBER([1]NOX!G19),[1]NOX!G19*(1+IF([2]NOx!$F58,[2]NOx!$E58,0)),"NA")</f>
        <v>286</v>
      </c>
      <c r="H19" s="36">
        <f>IF(ISNUMBER([1]NOX!H19),[1]NOX!H19*(1+IF([2]NOx!$F58,[2]NOx!$E58,0)),"NA")</f>
        <v>255</v>
      </c>
      <c r="I19" s="36">
        <f>IF(ISNUMBER([1]NOX!I19),[1]NOX!I19*(1+IF([2]NOx!$F58,[2]NOx!$E58,0)),"NA")</f>
        <v>241</v>
      </c>
      <c r="J19" s="36">
        <f>IF(ISNUMBER([1]NOX!J19),[1]NOX!J19*(1+IF([2]NOx!$F58,[2]NOx!$E58,0)),"NA")</f>
        <v>390</v>
      </c>
      <c r="K19" s="36">
        <f>IF(ISNUMBER([1]NOX!K19),[1]NOX!K19*(1+IF([2]NOx!$F58,[2]NOx!$E58,0)),"NA")</f>
        <v>267</v>
      </c>
      <c r="L19" s="36">
        <f>IF(ISNUMBER([1]NOX!L19),[1]NOX!L19*(1+IF([2]NOx!$F58,[2]NOx!$E58,0)),"NA")</f>
        <v>412.36083000000002</v>
      </c>
      <c r="M19" s="36">
        <f>IF(ISNUMBER([1]NOX!M19),[1]NOX!M19*(1+IF([2]NOx!$F58,[2]NOx!$E58,0)),"NA")</f>
        <v>186.56205</v>
      </c>
      <c r="N19" s="36">
        <f>IF(ISNUMBER([1]NOX!N19),[1]NOX!N19*(1+IF([2]NOx!$F58,[2]NOx!$E58,0)),"NA")</f>
        <v>179.48262</v>
      </c>
      <c r="O19" s="36">
        <f>IF(ISNUMBER([1]NOX!O19),[1]NOX!O19*(1+IF([2]NOx!$F58,[2]NOx!$E58,0)),"NA")</f>
        <v>251.008478</v>
      </c>
      <c r="P19" s="36">
        <f>IF(ISNUMBER([1]NOX!P19),[1]NOX!P19*(1+IF([2]NOx!$F58,[2]NOx!$E58,0)),"NA")</f>
        <v>276.02077600000001</v>
      </c>
      <c r="Q19" s="36">
        <f>IF(ISNUMBER([1]NOX!Q19),[1]NOX!Q19*(1+IF([2]NOx!$F58,[2]NOx!$E58,0)),"NA")</f>
        <v>184.00074600000002</v>
      </c>
      <c r="R19" s="19">
        <f>[1]NOX!R19</f>
        <v>179.8955129</v>
      </c>
      <c r="S19" s="19">
        <f>[1]NOX!S19</f>
        <v>215.99446470000001</v>
      </c>
      <c r="T19" s="19">
        <f>[1]NOX!T19</f>
        <v>268.39347287999999</v>
      </c>
      <c r="U19" s="19">
        <f>[1]NOX!U19</f>
        <v>276.56810092000001</v>
      </c>
      <c r="V19" s="19">
        <f>[1]NOX!V19</f>
        <v>234.19063216999999</v>
      </c>
      <c r="W19" s="19">
        <f>[1]NOX!W19</f>
        <v>267.17234309999998</v>
      </c>
      <c r="X19" s="19">
        <f>[1]NOX!X19</f>
        <v>219.76793472</v>
      </c>
      <c r="Y19" s="19">
        <f>[1]NOX!Y19</f>
        <v>243.54577954000001</v>
      </c>
      <c r="Z19" s="19">
        <f>[1]NOX!Z19</f>
        <v>197.33024427999999</v>
      </c>
      <c r="AA19" s="19">
        <f>[1]NOX!AA19</f>
        <v>270.98792096</v>
      </c>
      <c r="AB19" s="19">
        <f>[1]NOX!AB19</f>
        <v>223.18619428</v>
      </c>
      <c r="AC19" s="19">
        <f>[1]NOX!AC19</f>
        <v>186.90044585000001</v>
      </c>
      <c r="AD19" s="19">
        <f>[1]NOX!AD19</f>
        <v>180.51415138999999</v>
      </c>
      <c r="AE19" s="19">
        <f>[1]NOX!AE19</f>
        <v>252.17060952</v>
      </c>
      <c r="AF19" s="19">
        <f>[1]NOX!AF19</f>
        <v>268.76751582999998</v>
      </c>
      <c r="AG19" s="19">
        <f>[1]NOX!AG19</f>
        <v>391.98626329000001</v>
      </c>
      <c r="AH19" s="19">
        <f>[1]NOX!AH19</f>
        <v>382.32656723999997</v>
      </c>
      <c r="AI19" s="19">
        <f>[1]NOX!AI19</f>
        <v>268.72513937000002</v>
      </c>
      <c r="AJ19" s="19">
        <f>[1]NOX!AJ19</f>
        <v>426.01271237999998</v>
      </c>
      <c r="AK19" s="19">
        <f>[1]NOX!AK19</f>
        <v>347.79101356000001</v>
      </c>
      <c r="AL19" s="19">
        <f>[1]NOX!AL19</f>
        <v>254.47788255</v>
      </c>
      <c r="AM19" s="19">
        <f>[1]NOX!AM19</f>
        <v>254.47788255</v>
      </c>
    </row>
    <row r="20" spans="1:39">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19"/>
      <c r="AC20" s="19"/>
      <c r="AD20" s="19"/>
      <c r="AE20" s="19"/>
      <c r="AF20" s="19"/>
      <c r="AG20" s="19"/>
      <c r="AH20" s="19"/>
      <c r="AI20" s="20"/>
      <c r="AJ20" s="20"/>
      <c r="AK20" s="20"/>
      <c r="AL20" s="20"/>
    </row>
    <row r="21" spans="1:39">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19"/>
      <c r="AC21" s="19"/>
      <c r="AD21" s="19"/>
      <c r="AE21" s="19"/>
      <c r="AF21" s="19"/>
      <c r="AG21" s="19"/>
      <c r="AH21" s="19"/>
      <c r="AI21" s="20"/>
      <c r="AJ21" s="20"/>
      <c r="AK21" s="20"/>
      <c r="AL21" s="20"/>
    </row>
    <row r="22" spans="1:39">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19"/>
      <c r="AC22" s="19"/>
      <c r="AD22" s="19"/>
      <c r="AE22" s="19"/>
      <c r="AF22" s="19"/>
      <c r="AG22" s="19"/>
      <c r="AH22" s="19"/>
      <c r="AI22" s="20"/>
      <c r="AJ22" s="20"/>
      <c r="AK22" s="20"/>
      <c r="AL22" s="20"/>
    </row>
    <row r="23" spans="1:39">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19"/>
      <c r="AC23" s="19"/>
      <c r="AD23" s="19"/>
      <c r="AE23" s="19"/>
      <c r="AF23" s="19"/>
      <c r="AG23" s="19"/>
      <c r="AH23" s="19"/>
      <c r="AI23" s="20"/>
      <c r="AJ23" s="20"/>
      <c r="AK23" s="20"/>
      <c r="AL23" s="20"/>
    </row>
    <row r="24" spans="1:39">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19"/>
      <c r="AC24" s="19"/>
      <c r="AD24" s="19"/>
      <c r="AE24" s="19"/>
      <c r="AF24" s="19"/>
      <c r="AG24" s="19"/>
      <c r="AH24" s="19"/>
      <c r="AI24" s="20"/>
      <c r="AJ24" s="20"/>
      <c r="AK24" s="20"/>
      <c r="AL24" s="20"/>
    </row>
    <row r="25" spans="1:39">
      <c r="A25" s="14" t="s">
        <v>15</v>
      </c>
      <c r="B25" s="19">
        <f t="shared" ref="B25:Q25" si="0">SUM(B7:B19)</f>
        <v>26882</v>
      </c>
      <c r="C25" s="19">
        <f t="shared" si="0"/>
        <v>26378</v>
      </c>
      <c r="D25" s="19">
        <f t="shared" si="0"/>
        <v>27080</v>
      </c>
      <c r="E25" s="19">
        <f t="shared" si="0"/>
        <v>25757</v>
      </c>
      <c r="F25" s="19">
        <f t="shared" si="0"/>
        <v>25527</v>
      </c>
      <c r="G25" s="19">
        <f t="shared" si="0"/>
        <v>25180</v>
      </c>
      <c r="H25" s="19">
        <f t="shared" si="0"/>
        <v>25261</v>
      </c>
      <c r="I25" s="19">
        <f t="shared" si="0"/>
        <v>25356</v>
      </c>
      <c r="J25" s="19">
        <f t="shared" si="0"/>
        <v>25350</v>
      </c>
      <c r="K25" s="19">
        <f t="shared" si="0"/>
        <v>24955</v>
      </c>
      <c r="L25" s="19">
        <f t="shared" si="0"/>
        <v>24787.361250000005</v>
      </c>
      <c r="M25" s="19">
        <f t="shared" si="0"/>
        <v>24704.956589999998</v>
      </c>
      <c r="N25" s="19">
        <f t="shared" si="0"/>
        <v>24347.759939999996</v>
      </c>
      <c r="O25" s="19">
        <f t="shared" si="0"/>
        <v>22844.743190000001</v>
      </c>
      <c r="P25" s="19">
        <f t="shared" si="0"/>
        <v>22598.433584999999</v>
      </c>
      <c r="Q25" s="19">
        <f t="shared" si="0"/>
        <v>21548.510710000006</v>
      </c>
      <c r="R25" s="19">
        <f>[1]NOX!R25</f>
        <v>25253.874257678999</v>
      </c>
      <c r="S25" s="19">
        <f>[1]NOX!S25</f>
        <v>24610.637568179001</v>
      </c>
      <c r="T25" s="19">
        <f>[1]NOX!T25</f>
        <v>22857.277369005002</v>
      </c>
      <c r="U25" s="19">
        <f>[1]NOX!U25</f>
        <v>21865.399705020001</v>
      </c>
      <c r="V25" s="19">
        <f>[1]NOX!V25</f>
        <v>20273.224394341498</v>
      </c>
      <c r="W25" s="19">
        <f>[1]NOX!W25</f>
        <v>18995.852505463503</v>
      </c>
      <c r="X25" s="19">
        <f>[1]NOX!X25</f>
        <v>17910.147258319699</v>
      </c>
      <c r="Y25" s="19">
        <f>[1]NOX!Y25</f>
        <v>15596.706714115</v>
      </c>
      <c r="Z25" s="19">
        <f>[1]NOX!Z25</f>
        <v>15340.266955353</v>
      </c>
      <c r="AA25" s="19">
        <f>[1]NOX!AA25</f>
        <v>14633.614691707598</v>
      </c>
      <c r="AB25" s="19">
        <f>[1]NOX!AB25</f>
        <v>13740.175322790801</v>
      </c>
      <c r="AC25" s="19">
        <f>[1]NOX!AC25</f>
        <v>12886.342064195</v>
      </c>
      <c r="AD25" s="19">
        <f>[1]NOX!AD25</f>
        <v>12159.9088997081</v>
      </c>
      <c r="AE25" s="19">
        <f>[1]NOX!AE25</f>
        <v>11114.0137415063</v>
      </c>
      <c r="AF25" s="19">
        <f>[1]NOX!AF25</f>
        <v>10036.538219767801</v>
      </c>
      <c r="AG25" s="19">
        <f>[1]NOX!AG25</f>
        <v>9504.5828577487009</v>
      </c>
      <c r="AH25" s="19">
        <f>[1]NOX!AH25</f>
        <v>9109.2694791260001</v>
      </c>
      <c r="AI25" s="19">
        <f>[1]NOX!AI25</f>
        <v>8601.7068861725002</v>
      </c>
      <c r="AJ25" s="19">
        <f>[1]NOX!AJ25</f>
        <v>7815.6486145334993</v>
      </c>
      <c r="AK25" s="19">
        <f>[1]NOX!AK25</f>
        <v>7829.0899375741992</v>
      </c>
      <c r="AL25" s="19">
        <f>[1]NOX!AL25</f>
        <v>7339.2725801160996</v>
      </c>
      <c r="AM25" s="19">
        <f>[1]NOX!AM25</f>
        <v>6916.1636663860991</v>
      </c>
    </row>
    <row r="26" spans="1:39">
      <c r="A26" s="14" t="s">
        <v>16</v>
      </c>
      <c r="B26" s="22" t="s">
        <v>9</v>
      </c>
      <c r="C26" s="22" t="s">
        <v>9</v>
      </c>
      <c r="D26" s="22" t="s">
        <v>9</v>
      </c>
      <c r="E26" s="22" t="s">
        <v>9</v>
      </c>
      <c r="F26" s="22">
        <v>361.68541999999997</v>
      </c>
      <c r="G26" s="22">
        <v>246.9358</v>
      </c>
      <c r="H26" s="22">
        <v>233.74489000000003</v>
      </c>
      <c r="I26" s="22">
        <v>233.74489000000003</v>
      </c>
      <c r="J26" s="22">
        <v>381.68380999999999</v>
      </c>
      <c r="K26" s="22">
        <v>258.19341000000003</v>
      </c>
      <c r="L26" s="22">
        <v>404.98626999999999</v>
      </c>
      <c r="M26" s="22">
        <v>179.11698000000001</v>
      </c>
      <c r="N26" s="22">
        <v>171.95885000000001</v>
      </c>
      <c r="O26" s="22">
        <v>236.147471</v>
      </c>
      <c r="P26" s="22">
        <v>263.201187</v>
      </c>
      <c r="Q26" s="22">
        <v>170.963967</v>
      </c>
      <c r="R26" s="19">
        <f>[1]NOX!R26</f>
        <v>106.66491197000001</v>
      </c>
      <c r="S26" s="19">
        <f>[1]NOX!S26</f>
        <v>113.58257705</v>
      </c>
      <c r="T26" s="19">
        <f>[1]NOX!T26</f>
        <v>136.72949840999999</v>
      </c>
      <c r="U26" s="19">
        <f>[1]NOX!U26</f>
        <v>119.96593006000001</v>
      </c>
      <c r="V26" s="19">
        <f>[1]NOX!V26</f>
        <v>91.192374203</v>
      </c>
      <c r="W26" s="19">
        <f>[1]NOX!W26</f>
        <v>120.44097259999999</v>
      </c>
      <c r="X26" s="19">
        <f>[1]NOX!X26</f>
        <v>64.323660580999999</v>
      </c>
      <c r="Y26" s="19">
        <f>[1]NOX!Y26</f>
        <v>94.847538029000006</v>
      </c>
      <c r="Z26" s="19">
        <f>[1]NOX!Z26</f>
        <v>37.223332331000002</v>
      </c>
      <c r="AA26" s="19">
        <f>[1]NOX!AA26</f>
        <v>93.885257413000005</v>
      </c>
      <c r="AB26" s="19">
        <f>[1]NOX!AB26</f>
        <v>85.903269938999998</v>
      </c>
      <c r="AC26" s="19">
        <f>[1]NOX!AC26</f>
        <v>56.685217522000002</v>
      </c>
      <c r="AD26" s="19">
        <f>[1]NOX!AD26</f>
        <v>52.634083935</v>
      </c>
      <c r="AE26" s="19">
        <f>[1]NOX!AE26</f>
        <v>143.54265566999999</v>
      </c>
      <c r="AF26" s="19">
        <f>[1]NOX!AF26</f>
        <v>129.26455712999999</v>
      </c>
      <c r="AG26" s="19">
        <f>[1]NOX!AG26</f>
        <v>184.91575986000001</v>
      </c>
      <c r="AH26" s="19">
        <f>[1]NOX!AH26</f>
        <v>178.24599708</v>
      </c>
      <c r="AI26" s="19">
        <f>[1]NOX!AI26</f>
        <v>75.014251229999999</v>
      </c>
      <c r="AJ26" s="19">
        <f>[1]NOX!AJ26</f>
        <v>246.24315390000001</v>
      </c>
      <c r="AK26" s="19">
        <f>[1]NOX!AK26</f>
        <v>165.81075433999999</v>
      </c>
      <c r="AL26" s="19">
        <f>[1]NOX!AL26</f>
        <v>69.137015892999997</v>
      </c>
      <c r="AM26" s="19">
        <f>[1]NOX!AM26</f>
        <v>69.137015892999997</v>
      </c>
    </row>
    <row r="27" spans="1:39">
      <c r="A27" s="6" t="s">
        <v>17</v>
      </c>
      <c r="B27" s="22">
        <v>26883</v>
      </c>
      <c r="C27" s="22">
        <v>26377</v>
      </c>
      <c r="D27" s="22">
        <v>27079</v>
      </c>
      <c r="E27" s="22">
        <v>25757</v>
      </c>
      <c r="F27" s="19">
        <f t="shared" ref="F27:Q27" si="1">F25 - F26</f>
        <v>25165.314579999998</v>
      </c>
      <c r="G27" s="19">
        <f t="shared" si="1"/>
        <v>24933.064200000001</v>
      </c>
      <c r="H27" s="19">
        <f t="shared" si="1"/>
        <v>25027.255109999998</v>
      </c>
      <c r="I27" s="19">
        <f t="shared" si="1"/>
        <v>25122.255109999998</v>
      </c>
      <c r="J27" s="19">
        <f t="shared" si="1"/>
        <v>24968.316190000001</v>
      </c>
      <c r="K27" s="19">
        <f t="shared" si="1"/>
        <v>24696.80659</v>
      </c>
      <c r="L27" s="19">
        <f t="shared" si="1"/>
        <v>24382.374980000004</v>
      </c>
      <c r="M27" s="19">
        <f t="shared" si="1"/>
        <v>24525.839609999999</v>
      </c>
      <c r="N27" s="19">
        <f t="shared" si="1"/>
        <v>24175.801089999997</v>
      </c>
      <c r="O27" s="19">
        <f t="shared" si="1"/>
        <v>22608.595719000001</v>
      </c>
      <c r="P27" s="19">
        <f t="shared" si="1"/>
        <v>22335.232398</v>
      </c>
      <c r="Q27" s="19">
        <f t="shared" si="1"/>
        <v>21377.546743000006</v>
      </c>
      <c r="R27" s="19">
        <f>[1]NOX!R27</f>
        <v>25147.209345708998</v>
      </c>
      <c r="S27" s="19">
        <f>[1]NOX!S27</f>
        <v>24497.054991129</v>
      </c>
      <c r="T27" s="19">
        <f>[1]NOX!T27</f>
        <v>22720.547870595001</v>
      </c>
      <c r="U27" s="19">
        <f>[1]NOX!U27</f>
        <v>21745.433774960002</v>
      </c>
      <c r="V27" s="19">
        <f>[1]NOX!V27</f>
        <v>20182.032020138497</v>
      </c>
      <c r="W27" s="19">
        <f>[1]NOX!W27</f>
        <v>18875.411532863502</v>
      </c>
      <c r="X27" s="19">
        <f>[1]NOX!X27</f>
        <v>17845.823597738698</v>
      </c>
      <c r="Y27" s="19">
        <f>[1]NOX!Y27</f>
        <v>15501.859176086</v>
      </c>
      <c r="Z27" s="19">
        <f>[1]NOX!Z27</f>
        <v>15303.043623022</v>
      </c>
      <c r="AA27" s="19">
        <f>[1]NOX!AA27</f>
        <v>14539.729434294599</v>
      </c>
      <c r="AB27" s="19">
        <f>[1]NOX!AB27</f>
        <v>13654.2720528518</v>
      </c>
      <c r="AC27" s="19">
        <f>[1]NOX!AC27</f>
        <v>12829.656846673</v>
      </c>
      <c r="AD27" s="19">
        <f>[1]NOX!AD27</f>
        <v>12107.2748157731</v>
      </c>
      <c r="AE27" s="19">
        <f>[1]NOX!AE27</f>
        <v>10970.4710858363</v>
      </c>
      <c r="AF27" s="19">
        <f>[1]NOX!AF27</f>
        <v>9907.273662637801</v>
      </c>
      <c r="AG27" s="19">
        <f>[1]NOX!AG27</f>
        <v>9319.6670978887014</v>
      </c>
      <c r="AH27" s="19">
        <f>[1]NOX!AH27</f>
        <v>8931.0234820460009</v>
      </c>
      <c r="AI27" s="19">
        <f>[1]NOX!AI27</f>
        <v>8526.6926349424994</v>
      </c>
      <c r="AJ27" s="19">
        <f>[1]NOX!AJ27</f>
        <v>7569.4054606334994</v>
      </c>
      <c r="AK27" s="19">
        <f>[1]NOX!AK27</f>
        <v>7663.2791832341991</v>
      </c>
      <c r="AL27" s="19">
        <f>[1]NOX!AL27</f>
        <v>7270.1355642230992</v>
      </c>
      <c r="AM27" s="19">
        <f>[1]NOX!AM27</f>
        <v>6847.0266504930987</v>
      </c>
    </row>
    <row r="28" spans="1:39">
      <c r="A28" s="6" t="s">
        <v>18</v>
      </c>
      <c r="B28" s="22"/>
      <c r="C28" s="22"/>
      <c r="D28" s="22"/>
      <c r="E28" s="22"/>
      <c r="F28" s="19">
        <f t="shared" ref="F28:Q28" si="2">F19 - F26</f>
        <v>7.3145800000000349</v>
      </c>
      <c r="G28" s="19">
        <f t="shared" si="2"/>
        <v>39.0642</v>
      </c>
      <c r="H28" s="19">
        <f t="shared" si="2"/>
        <v>21.255109999999974</v>
      </c>
      <c r="I28" s="19">
        <f t="shared" si="2"/>
        <v>7.2551099999999735</v>
      </c>
      <c r="J28" s="19">
        <f t="shared" si="2"/>
        <v>8.316190000000006</v>
      </c>
      <c r="K28" s="19">
        <f t="shared" si="2"/>
        <v>8.8065899999999715</v>
      </c>
      <c r="L28" s="19">
        <f t="shared" si="2"/>
        <v>7.3745600000000309</v>
      </c>
      <c r="M28" s="19">
        <f t="shared" si="2"/>
        <v>7.445069999999987</v>
      </c>
      <c r="N28" s="19">
        <f t="shared" si="2"/>
        <v>7.5237699999999847</v>
      </c>
      <c r="O28" s="19">
        <f t="shared" si="2"/>
        <v>14.861007000000001</v>
      </c>
      <c r="P28" s="19">
        <f t="shared" si="2"/>
        <v>12.819589000000008</v>
      </c>
      <c r="Q28" s="19">
        <f t="shared" si="2"/>
        <v>13.036779000000024</v>
      </c>
      <c r="R28" s="19">
        <f>[1]NOX!R28</f>
        <v>73.230600929999994</v>
      </c>
      <c r="S28" s="19">
        <f>[1]NOX!S28</f>
        <v>102.41188765000001</v>
      </c>
      <c r="T28" s="19">
        <f>[1]NOX!T28</f>
        <v>131.66397447</v>
      </c>
      <c r="U28" s="19">
        <f>[1]NOX!U28</f>
        <v>156.60217086</v>
      </c>
      <c r="V28" s="19">
        <f>[1]NOX!V28</f>
        <v>142.99825796699997</v>
      </c>
      <c r="W28" s="19">
        <f>[1]NOX!W28</f>
        <v>146.73137049999997</v>
      </c>
      <c r="X28" s="19">
        <f>[1]NOX!X28</f>
        <v>155.44427413900002</v>
      </c>
      <c r="Y28" s="19">
        <f>[1]NOX!Y28</f>
        <v>148.69824151099999</v>
      </c>
      <c r="Z28" s="19">
        <f>[1]NOX!Z28</f>
        <v>160.10691194899999</v>
      </c>
      <c r="AA28" s="19">
        <f>[1]NOX!AA28</f>
        <v>177.10266354699999</v>
      </c>
      <c r="AB28" s="19">
        <f>[1]NOX!AB28</f>
        <v>137.28292434100001</v>
      </c>
      <c r="AC28" s="19">
        <f>[1]NOX!AC28</f>
        <v>130.21522832800002</v>
      </c>
      <c r="AD28" s="19">
        <f>[1]NOX!AD28</f>
        <v>127.88006745499999</v>
      </c>
      <c r="AE28" s="19">
        <f>[1]NOX!AE28</f>
        <v>108.62795385000001</v>
      </c>
      <c r="AF28" s="19">
        <f>[1]NOX!AF28</f>
        <v>139.50295869999999</v>
      </c>
      <c r="AG28" s="19">
        <f>[1]NOX!AG28</f>
        <v>207.07050343</v>
      </c>
      <c r="AH28" s="19">
        <f>[1]NOX!AH28</f>
        <v>204.08057015999998</v>
      </c>
      <c r="AI28" s="19">
        <f>[1]NOX!AI28</f>
        <v>193.71088814000001</v>
      </c>
      <c r="AJ28" s="19">
        <f>[1]NOX!AJ28</f>
        <v>179.76955847999997</v>
      </c>
      <c r="AK28" s="19">
        <f>[1]NOX!AK28</f>
        <v>181.98025922000002</v>
      </c>
      <c r="AL28" s="19">
        <f>[1]NOX!AL28</f>
        <v>185.34086665699999</v>
      </c>
      <c r="AM28" s="19">
        <f>[1]NOX!AM28</f>
        <v>185.34086665699999</v>
      </c>
    </row>
    <row r="29" spans="1:39">
      <c r="A29" s="6"/>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19"/>
      <c r="AC29" s="19"/>
      <c r="AD29" s="19"/>
      <c r="AE29" s="19"/>
      <c r="AF29" s="19"/>
      <c r="AG29" s="19"/>
      <c r="AH29" s="20"/>
      <c r="AI29" s="20"/>
      <c r="AJ29" s="20"/>
      <c r="AK29" s="20"/>
      <c r="AL29" s="21"/>
    </row>
    <row r="30" spans="1:39">
      <c r="A30" s="6"/>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19"/>
      <c r="AC30" s="19"/>
      <c r="AD30" s="19"/>
      <c r="AE30" s="19"/>
      <c r="AF30" s="19"/>
      <c r="AG30" s="19"/>
      <c r="AH30" s="20"/>
      <c r="AI30" s="20"/>
      <c r="AJ30" s="20"/>
      <c r="AK30" s="20"/>
      <c r="AL30" s="21"/>
    </row>
    <row r="31" spans="1:39">
      <c r="A31" s="6" t="s">
        <v>19</v>
      </c>
      <c r="B31" s="19">
        <f t="shared" ref="B31:Q31" si="3">SUM(B7:B9)</f>
        <v>10061</v>
      </c>
      <c r="C31" s="19">
        <f t="shared" si="3"/>
        <v>10486</v>
      </c>
      <c r="D31" s="19">
        <f t="shared" si="3"/>
        <v>11320</v>
      </c>
      <c r="E31" s="19">
        <f t="shared" si="3"/>
        <v>10048</v>
      </c>
      <c r="F31" s="19">
        <f t="shared" si="3"/>
        <v>10894</v>
      </c>
      <c r="G31" s="19">
        <f t="shared" si="3"/>
        <v>10779</v>
      </c>
      <c r="H31" s="19">
        <f t="shared" si="3"/>
        <v>10928</v>
      </c>
      <c r="I31" s="19">
        <f t="shared" si="3"/>
        <v>11110</v>
      </c>
      <c r="J31" s="19">
        <f t="shared" si="3"/>
        <v>11015</v>
      </c>
      <c r="K31" s="19">
        <f t="shared" si="3"/>
        <v>10826</v>
      </c>
      <c r="L31" s="19">
        <f t="shared" si="3"/>
        <v>10512.581590000002</v>
      </c>
      <c r="M31" s="19">
        <f t="shared" si="3"/>
        <v>10554.109419999999</v>
      </c>
      <c r="N31" s="19">
        <f t="shared" si="3"/>
        <v>10382.87221</v>
      </c>
      <c r="O31" s="19">
        <f t="shared" si="3"/>
        <v>9198.0252550000005</v>
      </c>
      <c r="P31" s="19">
        <f t="shared" si="3"/>
        <v>8818.9369289999995</v>
      </c>
      <c r="Q31" s="19">
        <f t="shared" si="3"/>
        <v>8453.6128960000005</v>
      </c>
      <c r="R31" s="19">
        <f>[1]NOX!R31</f>
        <v>7492.8994646799993</v>
      </c>
      <c r="S31" s="19">
        <f>[1]NOX!S31</f>
        <v>7187.1434012500004</v>
      </c>
      <c r="T31" s="19">
        <f>[1]NOX!T31</f>
        <v>6450.6636681100008</v>
      </c>
      <c r="U31" s="19">
        <f>[1]NOX!U31</f>
        <v>6315.9759605400004</v>
      </c>
      <c r="V31" s="19">
        <f>[1]NOX!V31</f>
        <v>5549.0921608999997</v>
      </c>
      <c r="W31" s="19">
        <f>[1]NOX!W31</f>
        <v>5419.3835125100004</v>
      </c>
      <c r="X31" s="19">
        <f>[1]NOX!X31</f>
        <v>5135.5635572700003</v>
      </c>
      <c r="Y31" s="19">
        <f>[1]NOX!Y31</f>
        <v>4045.0166050399998</v>
      </c>
      <c r="Z31" s="19">
        <f>[1]NOX!Z31</f>
        <v>3955.2635958600004</v>
      </c>
      <c r="AA31" s="19">
        <f>[1]NOX!AA31</f>
        <v>3921.8852056999999</v>
      </c>
      <c r="AB31" s="19">
        <f>[1]NOX!AB31</f>
        <v>3648.8715307500001</v>
      </c>
      <c r="AC31" s="19">
        <f>[1]NOX!AC31</f>
        <v>3563.5792430800002</v>
      </c>
      <c r="AD31" s="19">
        <f>[1]NOX!AD31</f>
        <v>3465.3948557100002</v>
      </c>
      <c r="AE31" s="19">
        <f>[1]NOX!AE31</f>
        <v>3097.3284248099999</v>
      </c>
      <c r="AF31" s="19">
        <f>[1]NOX!AF31</f>
        <v>2906.6533445700002</v>
      </c>
      <c r="AG31" s="19">
        <f>[1]NOX!AG31</f>
        <v>2675.4239121999994</v>
      </c>
      <c r="AH31" s="19">
        <f>[1]NOX!AH31</f>
        <v>2691.0946188800003</v>
      </c>
      <c r="AI31" s="19">
        <f>[1]NOX!AI31</f>
        <v>2528.0703255600001</v>
      </c>
      <c r="AJ31" s="19">
        <f>[1]NOX!AJ31</f>
        <v>2333.3784349699999</v>
      </c>
      <c r="AK31" s="19">
        <f>[1]NOX!AK31</f>
        <v>2351.7928248500002</v>
      </c>
      <c r="AL31" s="19">
        <f>[1]NOX!AL31</f>
        <v>2322.1297176799999</v>
      </c>
      <c r="AM31" s="19">
        <f>[1]NOX!AM31</f>
        <v>2234.6341453800001</v>
      </c>
    </row>
    <row r="32" spans="1:39">
      <c r="A32" s="6" t="s">
        <v>20</v>
      </c>
      <c r="B32" s="19">
        <f t="shared" ref="B32:Q32" si="4">SUM(B10:B16)</f>
        <v>1215</v>
      </c>
      <c r="C32" s="19">
        <f t="shared" si="4"/>
        <v>698</v>
      </c>
      <c r="D32" s="19">
        <f t="shared" si="4"/>
        <v>666</v>
      </c>
      <c r="E32" s="19">
        <f t="shared" si="4"/>
        <v>891</v>
      </c>
      <c r="F32" s="19">
        <f t="shared" si="4"/>
        <v>891</v>
      </c>
      <c r="G32" s="19">
        <f t="shared" si="4"/>
        <v>817</v>
      </c>
      <c r="H32" s="19">
        <f t="shared" si="4"/>
        <v>857</v>
      </c>
      <c r="I32" s="19">
        <f t="shared" si="4"/>
        <v>862</v>
      </c>
      <c r="J32" s="19">
        <f t="shared" si="4"/>
        <v>879</v>
      </c>
      <c r="K32" s="19">
        <f t="shared" si="4"/>
        <v>873</v>
      </c>
      <c r="L32" s="19">
        <f t="shared" si="4"/>
        <v>950.46630999999991</v>
      </c>
      <c r="M32" s="19">
        <f t="shared" si="4"/>
        <v>994.37095999999997</v>
      </c>
      <c r="N32" s="19">
        <f t="shared" si="4"/>
        <v>1009.7912699999999</v>
      </c>
      <c r="O32" s="19">
        <f t="shared" si="4"/>
        <v>939.95642800000007</v>
      </c>
      <c r="P32" s="19">
        <f t="shared" si="4"/>
        <v>942.98776599999997</v>
      </c>
      <c r="Q32" s="19">
        <f t="shared" si="4"/>
        <v>980.6818199999999</v>
      </c>
      <c r="R32" s="19">
        <f>[1]NOX!R32</f>
        <v>1216.4104906989999</v>
      </c>
      <c r="S32" s="19">
        <f>[1]NOX!S32</f>
        <v>1251.5392389290002</v>
      </c>
      <c r="T32" s="19">
        <f>[1]NOX!T32</f>
        <v>1319.6258788150001</v>
      </c>
      <c r="U32" s="19">
        <f>[1]NOX!U32</f>
        <v>1353.2905284600001</v>
      </c>
      <c r="V32" s="19">
        <f>[1]NOX!V32</f>
        <v>1315.8922027714998</v>
      </c>
      <c r="W32" s="19">
        <f>[1]NOX!W32</f>
        <v>1332.8175808534997</v>
      </c>
      <c r="X32" s="19">
        <f>[1]NOX!X32</f>
        <v>1390.0334080297</v>
      </c>
      <c r="Y32" s="19">
        <f>[1]NOX!Y32</f>
        <v>1203.943899335</v>
      </c>
      <c r="Z32" s="19">
        <f>[1]NOX!Z32</f>
        <v>1227.7137091129998</v>
      </c>
      <c r="AA32" s="19">
        <f>[1]NOX!AA32</f>
        <v>1338.0896526476001</v>
      </c>
      <c r="AB32" s="19">
        <f>[1]NOX!AB32</f>
        <v>1429.4838677608</v>
      </c>
      <c r="AC32" s="19">
        <f>[1]NOX!AC32</f>
        <v>1272.196485665</v>
      </c>
      <c r="AD32" s="19">
        <f>[1]NOX!AD32</f>
        <v>1281.6102670081</v>
      </c>
      <c r="AE32" s="19">
        <f>[1]NOX!AE32</f>
        <v>1168.4596504763001</v>
      </c>
      <c r="AF32" s="19">
        <f>[1]NOX!AF32</f>
        <v>1130.4794037678</v>
      </c>
      <c r="AG32" s="19">
        <f>[1]NOX!AG32</f>
        <v>1093.3409579587001</v>
      </c>
      <c r="AH32" s="19">
        <f>[1]NOX!AH32</f>
        <v>1091.4121326060001</v>
      </c>
      <c r="AI32" s="19">
        <f>[1]NOX!AI32</f>
        <v>1041.2615475425</v>
      </c>
      <c r="AJ32" s="19">
        <f>[1]NOX!AJ32</f>
        <v>1067.7967775835</v>
      </c>
      <c r="AK32" s="19">
        <f>[1]NOX!AK32</f>
        <v>1220.4068543641999</v>
      </c>
      <c r="AL32" s="19">
        <f>[1]NOX!AL32</f>
        <v>1204.4517105861</v>
      </c>
      <c r="AM32" s="19">
        <f>[1]NOX!AM32</f>
        <v>1204.1247165560999</v>
      </c>
    </row>
    <row r="33" spans="1:39">
      <c r="A33" s="6" t="s">
        <v>21</v>
      </c>
      <c r="B33" s="19">
        <f t="shared" ref="B33:Q33" si="5">B17+B18</f>
        <v>15276</v>
      </c>
      <c r="C33" s="19">
        <f t="shared" si="5"/>
        <v>15029</v>
      </c>
      <c r="D33" s="19">
        <f t="shared" si="5"/>
        <v>14846</v>
      </c>
      <c r="E33" s="19">
        <f t="shared" si="5"/>
        <v>14508</v>
      </c>
      <c r="F33" s="19">
        <f t="shared" si="5"/>
        <v>13373</v>
      </c>
      <c r="G33" s="19">
        <f t="shared" si="5"/>
        <v>13298</v>
      </c>
      <c r="H33" s="19">
        <f t="shared" si="5"/>
        <v>13221</v>
      </c>
      <c r="I33" s="19">
        <f t="shared" si="5"/>
        <v>13143</v>
      </c>
      <c r="J33" s="19">
        <f t="shared" si="5"/>
        <v>13066</v>
      </c>
      <c r="K33" s="19">
        <f t="shared" si="5"/>
        <v>12989</v>
      </c>
      <c r="L33" s="19">
        <f t="shared" si="5"/>
        <v>12911.952520000003</v>
      </c>
      <c r="M33" s="19">
        <f t="shared" si="5"/>
        <v>12969.914159999998</v>
      </c>
      <c r="N33" s="19">
        <f t="shared" si="5"/>
        <v>12775.613839999998</v>
      </c>
      <c r="O33" s="19">
        <f t="shared" si="5"/>
        <v>12455.753029</v>
      </c>
      <c r="P33" s="19">
        <f t="shared" si="5"/>
        <v>12560.488114</v>
      </c>
      <c r="Q33" s="19">
        <f t="shared" si="5"/>
        <v>11930.215248</v>
      </c>
      <c r="R33" s="19">
        <f>[1]NOX!R33</f>
        <v>16364.668789399999</v>
      </c>
      <c r="S33" s="19">
        <f>[1]NOX!S33</f>
        <v>15955.9604633</v>
      </c>
      <c r="T33" s="19">
        <f>[1]NOX!T33</f>
        <v>14818.594349200001</v>
      </c>
      <c r="U33" s="19">
        <f>[1]NOX!U33</f>
        <v>13919.5651151</v>
      </c>
      <c r="V33" s="19">
        <f>[1]NOX!V33</f>
        <v>13174.049398499999</v>
      </c>
      <c r="W33" s="19">
        <f>[1]NOX!W33</f>
        <v>11976.479069000001</v>
      </c>
      <c r="X33" s="19">
        <f>[1]NOX!X33</f>
        <v>11164.782358299999</v>
      </c>
      <c r="Y33" s="19">
        <f>[1]NOX!Y33</f>
        <v>10104.2004302</v>
      </c>
      <c r="Z33" s="19">
        <f>[1]NOX!Z33</f>
        <v>9959.9594061000007</v>
      </c>
      <c r="AA33" s="19">
        <f>[1]NOX!AA33</f>
        <v>9102.6519124000006</v>
      </c>
      <c r="AB33" s="19">
        <f>[1]NOX!AB33</f>
        <v>8438.6337300000014</v>
      </c>
      <c r="AC33" s="19">
        <f>[1]NOX!AC33</f>
        <v>7863.665889599999</v>
      </c>
      <c r="AD33" s="19">
        <f>[1]NOX!AD33</f>
        <v>7232.3896255999998</v>
      </c>
      <c r="AE33" s="19">
        <f>[1]NOX!AE33</f>
        <v>6596.0550567</v>
      </c>
      <c r="AF33" s="19">
        <f>[1]NOX!AF33</f>
        <v>5730.6379556000002</v>
      </c>
      <c r="AG33" s="19">
        <f>[1]NOX!AG33</f>
        <v>5343.8317243000001</v>
      </c>
      <c r="AH33" s="19">
        <f>[1]NOX!AH33</f>
        <v>4944.4361604000005</v>
      </c>
      <c r="AI33" s="19">
        <f>[1]NOX!AI33</f>
        <v>4763.6498737000002</v>
      </c>
      <c r="AJ33" s="19">
        <f>[1]NOX!AJ33</f>
        <v>3988.4606895999996</v>
      </c>
      <c r="AK33" s="19">
        <f>[1]NOX!AK33</f>
        <v>3909.0992447999997</v>
      </c>
      <c r="AL33" s="19">
        <f>[1]NOX!AL33</f>
        <v>3558.2132693000003</v>
      </c>
      <c r="AM33" s="19">
        <f>[1]NOX!AM33</f>
        <v>3222.9269218999998</v>
      </c>
    </row>
    <row r="34" spans="1:39">
      <c r="A34" s="6" t="s">
        <v>22</v>
      </c>
      <c r="B34" s="19">
        <f t="shared" ref="B34:Q34" si="6">B19</f>
        <v>330</v>
      </c>
      <c r="C34" s="19">
        <f t="shared" si="6"/>
        <v>165</v>
      </c>
      <c r="D34" s="19">
        <f t="shared" si="6"/>
        <v>248</v>
      </c>
      <c r="E34" s="19">
        <f t="shared" si="6"/>
        <v>310</v>
      </c>
      <c r="F34" s="19">
        <f t="shared" si="6"/>
        <v>369</v>
      </c>
      <c r="G34" s="19">
        <f t="shared" si="6"/>
        <v>286</v>
      </c>
      <c r="H34" s="19">
        <f t="shared" si="6"/>
        <v>255</v>
      </c>
      <c r="I34" s="19">
        <f t="shared" si="6"/>
        <v>241</v>
      </c>
      <c r="J34" s="19">
        <f t="shared" si="6"/>
        <v>390</v>
      </c>
      <c r="K34" s="19">
        <f t="shared" si="6"/>
        <v>267</v>
      </c>
      <c r="L34" s="19">
        <f t="shared" si="6"/>
        <v>412.36083000000002</v>
      </c>
      <c r="M34" s="19">
        <f t="shared" si="6"/>
        <v>186.56205</v>
      </c>
      <c r="N34" s="19">
        <f t="shared" si="6"/>
        <v>179.48262</v>
      </c>
      <c r="O34" s="19">
        <f t="shared" si="6"/>
        <v>251.008478</v>
      </c>
      <c r="P34" s="19">
        <f t="shared" si="6"/>
        <v>276.02077600000001</v>
      </c>
      <c r="Q34" s="19">
        <f t="shared" si="6"/>
        <v>184.00074600000002</v>
      </c>
      <c r="R34" s="19">
        <f>[1]NOX!R34</f>
        <v>179.8955129</v>
      </c>
      <c r="S34" s="19">
        <f>[1]NOX!S34</f>
        <v>215.99446470000001</v>
      </c>
      <c r="T34" s="19">
        <f>[1]NOX!T34</f>
        <v>268.39347287999999</v>
      </c>
      <c r="U34" s="19">
        <f>[1]NOX!U34</f>
        <v>276.56810092000001</v>
      </c>
      <c r="V34" s="19">
        <f>[1]NOX!V34</f>
        <v>234.19063216999999</v>
      </c>
      <c r="W34" s="19">
        <f>[1]NOX!W34</f>
        <v>267.17234309999998</v>
      </c>
      <c r="X34" s="19">
        <f>[1]NOX!X34</f>
        <v>219.76793472</v>
      </c>
      <c r="Y34" s="19">
        <f>[1]NOX!Y34</f>
        <v>243.54577954000001</v>
      </c>
      <c r="Z34" s="19">
        <f>[1]NOX!Z34</f>
        <v>197.33024427999999</v>
      </c>
      <c r="AA34" s="19">
        <f>[1]NOX!AA34</f>
        <v>270.98792096</v>
      </c>
      <c r="AB34" s="19">
        <f>[1]NOX!AB34</f>
        <v>223.18619428</v>
      </c>
      <c r="AC34" s="19">
        <f>[1]NOX!AC34</f>
        <v>186.90044585000001</v>
      </c>
      <c r="AD34" s="19">
        <f>[1]NOX!AD34</f>
        <v>180.51415138999999</v>
      </c>
      <c r="AE34" s="19">
        <f>[1]NOX!AE34</f>
        <v>252.17060952</v>
      </c>
      <c r="AF34" s="19">
        <f>[1]NOX!AF34</f>
        <v>268.76751582999998</v>
      </c>
      <c r="AG34" s="19">
        <f>[1]NOX!AG34</f>
        <v>391.98626329000001</v>
      </c>
      <c r="AH34" s="19">
        <f>[1]NOX!AH34</f>
        <v>382.32656723999997</v>
      </c>
      <c r="AI34" s="19">
        <f>[1]NOX!AI34</f>
        <v>268.72513937000002</v>
      </c>
      <c r="AJ34" s="19">
        <f>[1]NOX!AJ34</f>
        <v>426.01271237999998</v>
      </c>
      <c r="AK34" s="19">
        <f>[1]NOX!AK34</f>
        <v>347.79101356000001</v>
      </c>
      <c r="AL34" s="19">
        <f>[1]NOX!AL34</f>
        <v>254.47788255</v>
      </c>
      <c r="AM34" s="19">
        <f>[1]NOX!AM34</f>
        <v>254.47788255</v>
      </c>
    </row>
    <row r="35" spans="1:39">
      <c r="A35" s="6" t="s">
        <v>15</v>
      </c>
      <c r="B35" s="19">
        <f t="shared" ref="B35:Q35" si="7">SUM(B31:B34)</f>
        <v>26882</v>
      </c>
      <c r="C35" s="19">
        <f t="shared" si="7"/>
        <v>26378</v>
      </c>
      <c r="D35" s="19">
        <f t="shared" si="7"/>
        <v>27080</v>
      </c>
      <c r="E35" s="19">
        <f t="shared" si="7"/>
        <v>25757</v>
      </c>
      <c r="F35" s="19">
        <f t="shared" si="7"/>
        <v>25527</v>
      </c>
      <c r="G35" s="19">
        <f t="shared" si="7"/>
        <v>25180</v>
      </c>
      <c r="H35" s="19">
        <f t="shared" si="7"/>
        <v>25261</v>
      </c>
      <c r="I35" s="19">
        <f t="shared" si="7"/>
        <v>25356</v>
      </c>
      <c r="J35" s="19">
        <f t="shared" si="7"/>
        <v>25350</v>
      </c>
      <c r="K35" s="19">
        <f t="shared" si="7"/>
        <v>24955</v>
      </c>
      <c r="L35" s="19">
        <f t="shared" si="7"/>
        <v>24787.361250000005</v>
      </c>
      <c r="M35" s="19">
        <f t="shared" si="7"/>
        <v>24704.956589999998</v>
      </c>
      <c r="N35" s="19">
        <f t="shared" si="7"/>
        <v>24347.759939999996</v>
      </c>
      <c r="O35" s="19">
        <f t="shared" si="7"/>
        <v>22844.743189999997</v>
      </c>
      <c r="P35" s="19">
        <f t="shared" si="7"/>
        <v>22598.433585000002</v>
      </c>
      <c r="Q35" s="19">
        <f t="shared" si="7"/>
        <v>21548.510710000002</v>
      </c>
      <c r="R35" s="19">
        <f>[1]NOX!R35</f>
        <v>25253.874257678999</v>
      </c>
      <c r="S35" s="19">
        <f>[1]NOX!S35</f>
        <v>24610.637568179001</v>
      </c>
      <c r="T35" s="19">
        <f>[1]NOX!T35</f>
        <v>22857.277369005002</v>
      </c>
      <c r="U35" s="19">
        <f>[1]NOX!U35</f>
        <v>21865.399705020001</v>
      </c>
      <c r="V35" s="19">
        <f>[1]NOX!V35</f>
        <v>20273.224394341501</v>
      </c>
      <c r="W35" s="19">
        <f>[1]NOX!W35</f>
        <v>18995.852505463499</v>
      </c>
      <c r="X35" s="19">
        <f>[1]NOX!X35</f>
        <v>17910.147258319699</v>
      </c>
      <c r="Y35" s="19">
        <f>[1]NOX!Y35</f>
        <v>15596.706714115</v>
      </c>
      <c r="Z35" s="19">
        <f>[1]NOX!Z35</f>
        <v>15340.266955353001</v>
      </c>
      <c r="AA35" s="19">
        <f>[1]NOX!AA35</f>
        <v>14633.6146917076</v>
      </c>
      <c r="AB35" s="19">
        <f>[1]NOX!AB35</f>
        <v>13740.175322790803</v>
      </c>
      <c r="AC35" s="19">
        <f>[1]NOX!AC35</f>
        <v>12886.342064195</v>
      </c>
      <c r="AD35" s="19">
        <f>[1]NOX!AD35</f>
        <v>12159.9088997081</v>
      </c>
      <c r="AE35" s="19">
        <f>[1]NOX!AE35</f>
        <v>11114.013741506302</v>
      </c>
      <c r="AF35" s="19">
        <f>[1]NOX!AF35</f>
        <v>10036.538219767801</v>
      </c>
      <c r="AG35" s="19">
        <f>[1]NOX!AG35</f>
        <v>9504.5828577487009</v>
      </c>
      <c r="AH35" s="19">
        <f>[1]NOX!AH35</f>
        <v>9109.2694791260001</v>
      </c>
      <c r="AI35" s="19">
        <f>[1]NOX!AI35</f>
        <v>8601.7068861725002</v>
      </c>
      <c r="AJ35" s="19">
        <f>[1]NOX!AJ35</f>
        <v>7815.6486145334993</v>
      </c>
      <c r="AK35" s="19">
        <f>[1]NOX!AK35</f>
        <v>7829.0899375741992</v>
      </c>
      <c r="AL35" s="19">
        <f>[1]NOX!AL35</f>
        <v>7339.2725801160996</v>
      </c>
      <c r="AM35" s="19">
        <f>[1]NOX!AM35</f>
        <v>6916.1636663860991</v>
      </c>
    </row>
    <row r="36" spans="1:39" customFormat="1" ht="15"/>
    <row r="37" spans="1:39" customFormat="1" ht="15"/>
    <row r="38" spans="1:39" customFormat="1" ht="15">
      <c r="A38" s="26" t="s">
        <v>124</v>
      </c>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row>
    <row r="39" spans="1:39" customFormat="1" ht="15">
      <c r="A39" s="28" t="s">
        <v>125</v>
      </c>
      <c r="L39" s="29">
        <f t="shared" ref="L39:W39" si="8">SLOPE($M$17:$Q$17,$M$6:$Q$6)*L$6+INTERCEPT($M$17:$Q$17,$M$6:$Q$6)</f>
        <v>9068.3008450000198</v>
      </c>
      <c r="M39" s="29">
        <f t="shared" si="8"/>
        <v>8842.207939999993</v>
      </c>
      <c r="N39" s="29">
        <f t="shared" si="8"/>
        <v>8616.1150350000244</v>
      </c>
      <c r="O39" s="29">
        <f t="shared" si="8"/>
        <v>8390.0221299999976</v>
      </c>
      <c r="P39" s="29">
        <f t="shared" si="8"/>
        <v>8163.929225000029</v>
      </c>
      <c r="Q39" s="29">
        <f t="shared" si="8"/>
        <v>7937.8363200000022</v>
      </c>
      <c r="R39" s="29">
        <f t="shared" si="8"/>
        <v>7711.7434150000336</v>
      </c>
      <c r="S39" s="29">
        <f t="shared" si="8"/>
        <v>7485.6505100000068</v>
      </c>
      <c r="T39" s="29">
        <f t="shared" si="8"/>
        <v>7259.5576050000382</v>
      </c>
      <c r="U39" s="29">
        <f t="shared" si="8"/>
        <v>7033.4647000000114</v>
      </c>
      <c r="V39" s="29">
        <f t="shared" si="8"/>
        <v>6807.3717949999846</v>
      </c>
      <c r="W39" s="29">
        <f t="shared" si="8"/>
        <v>6581.278890000016</v>
      </c>
    </row>
    <row r="40" spans="1:39" customFormat="1" ht="15">
      <c r="A40" s="28" t="s">
        <v>126</v>
      </c>
      <c r="Q40" s="29">
        <f t="shared" ref="Q40" si="9">SLOPE($R$17:$X$17,$R$6:$X$6)*Q$6+INTERCEPT($R$17:$X$17,$R$6:$X$6)</f>
        <v>13778.869280285668</v>
      </c>
      <c r="R40" s="29">
        <f>SLOPE($R$17:$X$17,$R$6:$X$6)*R$6+INTERCEPT($R$17:$X$17,$R$6:$X$6)</f>
        <v>12957.314815064194</v>
      </c>
      <c r="S40" s="29">
        <f t="shared" ref="S40:Y40" si="10">SLOPE($R$17:$X$17,$R$6:$X$6)*S$6+INTERCEPT($R$17:$X$17,$R$6:$X$6)</f>
        <v>12135.76034984272</v>
      </c>
      <c r="T40" s="29">
        <f t="shared" si="10"/>
        <v>11314.205884621246</v>
      </c>
      <c r="U40" s="29">
        <f t="shared" si="10"/>
        <v>10492.651419400005</v>
      </c>
      <c r="V40" s="29">
        <f t="shared" si="10"/>
        <v>9671.0969541785307</v>
      </c>
      <c r="W40" s="29">
        <f>SLOPE($R$17:$X$17,$R$6:$X$6)*W$6+INTERCEPT($R$17:$X$17,$R$6:$X$6)</f>
        <v>8849.5424889570568</v>
      </c>
      <c r="X40" s="29">
        <f t="shared" si="10"/>
        <v>8027.9880237355828</v>
      </c>
      <c r="Y40" s="29">
        <f t="shared" si="10"/>
        <v>7206.4335585141089</v>
      </c>
    </row>
    <row r="41" spans="1:39" customFormat="1" ht="15">
      <c r="Q41" s="30" t="s">
        <v>127</v>
      </c>
      <c r="R41" s="29">
        <f>AVERAGE(R39:R40)</f>
        <v>10334.529115032114</v>
      </c>
      <c r="S41" s="29">
        <f>AVERAGE(S39:S40)</f>
        <v>9810.7054299213632</v>
      </c>
    </row>
    <row r="42" spans="1:39" customFormat="1" ht="15">
      <c r="Q42" s="30" t="s">
        <v>128</v>
      </c>
      <c r="R42" s="29">
        <f>R41-R39</f>
        <v>2622.7857000320801</v>
      </c>
      <c r="S42" s="29">
        <f>S41-S39</f>
        <v>2325.0549199213565</v>
      </c>
    </row>
    <row r="43" spans="1:39" customFormat="1" ht="15">
      <c r="Q43" s="29"/>
      <c r="R43" s="29"/>
      <c r="S43" s="29"/>
    </row>
    <row r="44" spans="1:39" customFormat="1" ht="15">
      <c r="A44" s="31" t="s">
        <v>129</v>
      </c>
      <c r="B44" s="29">
        <v>0</v>
      </c>
      <c r="C44" s="29">
        <v>0</v>
      </c>
      <c r="D44" s="29">
        <v>0</v>
      </c>
      <c r="E44" s="29">
        <v>0</v>
      </c>
      <c r="F44" s="29">
        <v>0</v>
      </c>
      <c r="G44" s="29">
        <v>0</v>
      </c>
      <c r="H44" s="29">
        <v>0</v>
      </c>
      <c r="I44" s="29">
        <v>0</v>
      </c>
      <c r="J44" s="29">
        <v>0</v>
      </c>
      <c r="K44" s="29">
        <v>0</v>
      </c>
      <c r="L44" s="29">
        <v>0</v>
      </c>
      <c r="M44" s="29">
        <f t="shared" ref="M44:P44" si="11">N44-$R44/5</f>
        <v>0</v>
      </c>
      <c r="N44" s="29">
        <f t="shared" si="11"/>
        <v>262.27857000320813</v>
      </c>
      <c r="O44" s="29">
        <f t="shared" si="11"/>
        <v>524.55714000641615</v>
      </c>
      <c r="P44" s="29">
        <f t="shared" si="11"/>
        <v>786.83571000962411</v>
      </c>
      <c r="Q44" s="29">
        <f>R44-$R44/5</f>
        <v>1049.1142800128321</v>
      </c>
      <c r="R44" s="29">
        <f>R42/2</f>
        <v>1311.39285001604</v>
      </c>
      <c r="S44" s="29">
        <f>S42/2</f>
        <v>1162.5274599606782</v>
      </c>
      <c r="T44" s="29">
        <f>T40*($S$42/$S$40)</f>
        <v>2167.655696775746</v>
      </c>
      <c r="U44" s="29">
        <f>U40*($S$42/$S$40)</f>
        <v>2010.2564736301799</v>
      </c>
      <c r="V44" s="29">
        <f t="shared" ref="V44:Y44" si="12">V40*($S$42/$S$40)</f>
        <v>1852.8572504845695</v>
      </c>
      <c r="W44" s="29">
        <f t="shared" si="12"/>
        <v>1695.4580273389588</v>
      </c>
      <c r="X44" s="29">
        <f t="shared" si="12"/>
        <v>1538.0588041933484</v>
      </c>
      <c r="Y44" s="29">
        <f t="shared" si="12"/>
        <v>1380.6595810477377</v>
      </c>
      <c r="Z44" s="29">
        <f>Z17*($S$42/$S$40)</f>
        <v>1385.631127338839</v>
      </c>
      <c r="AA44" s="29">
        <f t="shared" ref="AA44:AI44" si="13">AA17*($S$42/$S$40)</f>
        <v>1237.7736517920753</v>
      </c>
      <c r="AB44" s="29">
        <f t="shared" si="13"/>
        <v>1137.3945911787775</v>
      </c>
      <c r="AC44" s="29">
        <f t="shared" si="13"/>
        <v>1041.3396486428956</v>
      </c>
      <c r="AD44" s="29">
        <f t="shared" si="13"/>
        <v>930.75173879236615</v>
      </c>
      <c r="AE44" s="29">
        <f t="shared" si="13"/>
        <v>818.04308992987194</v>
      </c>
      <c r="AF44" s="29">
        <f t="shared" si="13"/>
        <v>685.73509101008165</v>
      </c>
      <c r="AG44" s="29">
        <f t="shared" si="13"/>
        <v>620.71190924533244</v>
      </c>
      <c r="AH44" s="29">
        <f t="shared" si="13"/>
        <v>552.36839193045603</v>
      </c>
      <c r="AI44" s="29">
        <f t="shared" si="13"/>
        <v>540.38910589033355</v>
      </c>
      <c r="AJ44" s="29">
        <f t="shared" ref="AJ44:AL44" si="14">AJ17*($S$42/$S$40)</f>
        <v>449.27124144613947</v>
      </c>
      <c r="AK44" s="29">
        <f t="shared" si="14"/>
        <v>436.79241921700554</v>
      </c>
      <c r="AL44" s="29">
        <f t="shared" si="14"/>
        <v>377.94335999980046</v>
      </c>
    </row>
    <row r="45" spans="1:39" customFormat="1" ht="15">
      <c r="A45" s="31" t="s">
        <v>131</v>
      </c>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row>
    <row r="46" spans="1:39" customFormat="1" ht="15">
      <c r="A46" s="31" t="str">
        <f>"Adj "&amp;A38</f>
        <v>Adj Highway</v>
      </c>
      <c r="B46" s="32">
        <f t="shared" ref="B46:P46" si="15">B17+B44</f>
        <v>12624</v>
      </c>
      <c r="C46" s="32">
        <f t="shared" si="15"/>
        <v>12061</v>
      </c>
      <c r="D46" s="32">
        <f t="shared" si="15"/>
        <v>11493</v>
      </c>
      <c r="E46" s="32">
        <f t="shared" si="15"/>
        <v>10932</v>
      </c>
      <c r="F46" s="32">
        <f t="shared" si="15"/>
        <v>9592</v>
      </c>
      <c r="G46" s="32">
        <f t="shared" si="15"/>
        <v>9449</v>
      </c>
      <c r="H46" s="32">
        <f t="shared" si="15"/>
        <v>9306</v>
      </c>
      <c r="I46" s="32">
        <f t="shared" si="15"/>
        <v>9162</v>
      </c>
      <c r="J46" s="32">
        <f t="shared" si="15"/>
        <v>9019</v>
      </c>
      <c r="K46" s="32">
        <f t="shared" si="15"/>
        <v>8876</v>
      </c>
      <c r="L46" s="32">
        <f t="shared" si="15"/>
        <v>8732.7439600000016</v>
      </c>
      <c r="M46" s="32">
        <f t="shared" si="15"/>
        <v>8791.7872799999986</v>
      </c>
      <c r="N46" s="32">
        <f t="shared" si="15"/>
        <v>8881.5467400032067</v>
      </c>
      <c r="O46" s="32">
        <f t="shared" si="15"/>
        <v>8895.894570006416</v>
      </c>
      <c r="P46" s="32">
        <f t="shared" si="15"/>
        <v>9180.3575700096226</v>
      </c>
      <c r="Q46" s="32">
        <f>Q39+Q44</f>
        <v>8986.9506000128349</v>
      </c>
      <c r="R46" s="32">
        <f>R39+R44</f>
        <v>9023.1362650160736</v>
      </c>
      <c r="S46" s="32">
        <f>S39+S44</f>
        <v>8648.177969960685</v>
      </c>
      <c r="T46" s="32">
        <f t="shared" ref="T46:AL46" si="16">T17-T44</f>
        <v>9197.6244562242537</v>
      </c>
      <c r="U46" s="32">
        <f t="shared" si="16"/>
        <v>8404.7343783698216</v>
      </c>
      <c r="V46" s="32">
        <f t="shared" si="16"/>
        <v>7922.5827773154297</v>
      </c>
      <c r="W46" s="32">
        <f t="shared" si="16"/>
        <v>6994.4317566610425</v>
      </c>
      <c r="X46" s="32">
        <f t="shared" si="16"/>
        <v>6545.4953608066517</v>
      </c>
      <c r="Y46" s="32">
        <f t="shared" si="16"/>
        <v>5913.3401057522624</v>
      </c>
      <c r="Z46" s="32">
        <f t="shared" si="16"/>
        <v>5846.7517082611612</v>
      </c>
      <c r="AA46" s="32">
        <f t="shared" si="16"/>
        <v>5222.8584291079242</v>
      </c>
      <c r="AB46" s="32">
        <f t="shared" si="16"/>
        <v>4799.3031029212225</v>
      </c>
      <c r="AC46" s="32">
        <f t="shared" si="16"/>
        <v>4393.993646257104</v>
      </c>
      <c r="AD46" s="32">
        <f t="shared" si="16"/>
        <v>3927.3614827076335</v>
      </c>
      <c r="AE46" s="32">
        <f t="shared" si="16"/>
        <v>3451.7807366701281</v>
      </c>
      <c r="AF46" s="32">
        <f t="shared" si="16"/>
        <v>2893.4993849899183</v>
      </c>
      <c r="AG46" s="32">
        <f t="shared" si="16"/>
        <v>2619.1302606546678</v>
      </c>
      <c r="AH46" s="32">
        <f t="shared" si="16"/>
        <v>2330.7507859695443</v>
      </c>
      <c r="AI46" s="32">
        <f t="shared" si="16"/>
        <v>2280.2034868096662</v>
      </c>
      <c r="AJ46" s="32">
        <f t="shared" si="16"/>
        <v>1895.7263203538605</v>
      </c>
      <c r="AK46" s="32">
        <f t="shared" si="16"/>
        <v>1843.0711989829945</v>
      </c>
      <c r="AL46" s="32">
        <f t="shared" si="16"/>
        <v>1594.7541464001997</v>
      </c>
    </row>
    <row r="47" spans="1:39" customFormat="1" ht="15"/>
    <row r="48" spans="1:39" customFormat="1" ht="15">
      <c r="A48" s="33" t="s">
        <v>130</v>
      </c>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row>
    <row r="49" spans="1:38" customFormat="1" ht="15">
      <c r="A49" s="28" t="s">
        <v>125</v>
      </c>
      <c r="L49" s="29">
        <f t="shared" ref="L49:S49" si="17">SLOPE($M$18:$Q$18,$M$6:$Q$6)*L$6+INTERCEPT($M$18:$Q$18,$M$6:$Q$6)</f>
        <v>4158.4530981999997</v>
      </c>
      <c r="M49" s="29">
        <f t="shared" si="17"/>
        <v>4155.0936481999997</v>
      </c>
      <c r="N49" s="29">
        <f t="shared" si="17"/>
        <v>4151.7341981999998</v>
      </c>
      <c r="O49" s="29">
        <f>SLOPE($M$18:$Q$18,$M$6:$Q$6)*O$6+INTERCEPT($M$18:$Q$18,$M$6:$Q$6)</f>
        <v>4148.3747481999999</v>
      </c>
      <c r="P49" s="29">
        <f t="shared" si="17"/>
        <v>4145.0152982</v>
      </c>
      <c r="Q49" s="29">
        <f t="shared" si="17"/>
        <v>4141.6558482</v>
      </c>
      <c r="R49" s="29">
        <f t="shared" si="17"/>
        <v>4138.2963982000001</v>
      </c>
      <c r="S49" s="29">
        <f t="shared" si="17"/>
        <v>4134.9369482000002</v>
      </c>
    </row>
    <row r="50" spans="1:38" customFormat="1" ht="15">
      <c r="A50" s="28" t="s">
        <v>126</v>
      </c>
      <c r="Q50" s="29">
        <f t="shared" ref="Q50:Y50" si="18">SLOPE($R$18:$X$18,$R$6:$X$6)*Q$6+INTERCEPT($R$18:$X$18,$R$6:$X$6)</f>
        <v>3732.1688019142894</v>
      </c>
      <c r="R50" s="29">
        <f>SLOPE($R$18:$X$18,$R$6:$X$6)*R$6+INTERCEPT($R$18:$X$18,$R$6:$X$6)</f>
        <v>3653.6101588285819</v>
      </c>
      <c r="S50" s="29">
        <f t="shared" si="18"/>
        <v>3575.0515157428745</v>
      </c>
      <c r="T50" s="29">
        <f t="shared" si="18"/>
        <v>3496.4928726571379</v>
      </c>
      <c r="U50" s="29">
        <f t="shared" si="18"/>
        <v>3417.9342295714305</v>
      </c>
      <c r="V50" s="29">
        <f t="shared" si="18"/>
        <v>3339.375586485723</v>
      </c>
      <c r="W50" s="29">
        <f t="shared" si="18"/>
        <v>3260.8169434000156</v>
      </c>
      <c r="X50" s="29">
        <f t="shared" si="18"/>
        <v>3182.258300314279</v>
      </c>
      <c r="Y50" s="29">
        <f t="shared" si="18"/>
        <v>3103.6996572285716</v>
      </c>
    </row>
    <row r="51" spans="1:38" customFormat="1" ht="15">
      <c r="Q51" s="30" t="s">
        <v>127</v>
      </c>
      <c r="R51" s="29">
        <f>AVERAGE(R49:R50)</f>
        <v>3895.953278514291</v>
      </c>
      <c r="S51" s="29">
        <f>AVERAGE(S49:S50)</f>
        <v>3854.9942319714373</v>
      </c>
    </row>
    <row r="52" spans="1:38" customFormat="1" ht="15">
      <c r="Q52" s="30" t="s">
        <v>128</v>
      </c>
      <c r="R52" s="29">
        <f>R51-R49</f>
        <v>-242.3431196857091</v>
      </c>
      <c r="S52" s="29">
        <f>S51-S49</f>
        <v>-279.94271622856286</v>
      </c>
    </row>
    <row r="53" spans="1:38" customFormat="1" ht="15">
      <c r="Q53" s="29"/>
      <c r="R53" s="29"/>
      <c r="S53" s="29"/>
    </row>
    <row r="54" spans="1:38" customFormat="1" ht="15">
      <c r="A54" s="31" t="s">
        <v>129</v>
      </c>
      <c r="B54" s="29">
        <v>0</v>
      </c>
      <c r="C54" s="29">
        <v>0</v>
      </c>
      <c r="D54" s="29">
        <v>0</v>
      </c>
      <c r="E54" s="29">
        <v>0</v>
      </c>
      <c r="F54" s="29">
        <v>0</v>
      </c>
      <c r="G54" s="29">
        <v>0</v>
      </c>
      <c r="H54" s="29">
        <v>0</v>
      </c>
      <c r="I54" s="29">
        <v>0</v>
      </c>
      <c r="J54" s="29">
        <v>0</v>
      </c>
      <c r="K54" s="29">
        <v>0</v>
      </c>
      <c r="L54" s="29">
        <v>0</v>
      </c>
      <c r="M54" s="29">
        <f t="shared" ref="M54:P54" si="19">N54-$R54/5</f>
        <v>0</v>
      </c>
      <c r="N54" s="29">
        <f t="shared" si="19"/>
        <v>-24.234311968570918</v>
      </c>
      <c r="O54" s="29">
        <f t="shared" si="19"/>
        <v>-48.468623937141828</v>
      </c>
      <c r="P54" s="29">
        <f t="shared" si="19"/>
        <v>-72.702935905712735</v>
      </c>
      <c r="Q54" s="29">
        <f>R54-$R54/5</f>
        <v>-96.937247874283642</v>
      </c>
      <c r="R54" s="29">
        <f>R52/2</f>
        <v>-121.17155984285455</v>
      </c>
      <c r="S54" s="29">
        <f>S50*($S$52/$S$50)/2</f>
        <v>-139.97135811428143</v>
      </c>
      <c r="T54" s="29">
        <f>S54-$S$54/5</f>
        <v>-111.97708649142514</v>
      </c>
      <c r="U54" s="29">
        <f t="shared" ref="U54:X54" si="20">T54-$S$54/5</f>
        <v>-83.982814868568852</v>
      </c>
      <c r="V54" s="29">
        <f t="shared" si="20"/>
        <v>-55.988543245712563</v>
      </c>
      <c r="W54" s="29">
        <f t="shared" si="20"/>
        <v>-27.994271622856278</v>
      </c>
      <c r="X54" s="29">
        <f t="shared" si="20"/>
        <v>0</v>
      </c>
      <c r="Y54" s="29">
        <v>0</v>
      </c>
      <c r="Z54" s="29">
        <v>0</v>
      </c>
      <c r="AA54" s="29">
        <v>0</v>
      </c>
      <c r="AB54" s="29">
        <v>0</v>
      </c>
      <c r="AC54" s="29">
        <v>0</v>
      </c>
      <c r="AD54" s="29">
        <v>0</v>
      </c>
      <c r="AE54" s="29">
        <v>0</v>
      </c>
      <c r="AF54" s="29">
        <v>0</v>
      </c>
      <c r="AG54" s="29">
        <v>0</v>
      </c>
      <c r="AH54" s="29">
        <v>0</v>
      </c>
      <c r="AI54" s="29">
        <v>0</v>
      </c>
      <c r="AJ54" s="29">
        <v>0</v>
      </c>
      <c r="AK54" s="29">
        <v>0</v>
      </c>
      <c r="AL54" s="29">
        <v>0</v>
      </c>
    </row>
    <row r="55" spans="1:38" customFormat="1" ht="15">
      <c r="A55" s="31" t="str">
        <f>"Adj "&amp;A48</f>
        <v>Adj Off Highway</v>
      </c>
      <c r="B55" s="32">
        <f t="shared" ref="B55:P55" si="21">B18+B54</f>
        <v>2652</v>
      </c>
      <c r="C55" s="32">
        <f t="shared" si="21"/>
        <v>2968</v>
      </c>
      <c r="D55" s="32">
        <f t="shared" si="21"/>
        <v>3353</v>
      </c>
      <c r="E55" s="32">
        <f t="shared" si="21"/>
        <v>3576</v>
      </c>
      <c r="F55" s="32">
        <f t="shared" si="21"/>
        <v>3781</v>
      </c>
      <c r="G55" s="32">
        <f t="shared" si="21"/>
        <v>3849</v>
      </c>
      <c r="H55" s="32">
        <f t="shared" si="21"/>
        <v>3915</v>
      </c>
      <c r="I55" s="32">
        <f t="shared" si="21"/>
        <v>3981</v>
      </c>
      <c r="J55" s="32">
        <f t="shared" si="21"/>
        <v>4047</v>
      </c>
      <c r="K55" s="32">
        <f t="shared" si="21"/>
        <v>4113</v>
      </c>
      <c r="L55" s="32">
        <f t="shared" si="21"/>
        <v>4179.20856</v>
      </c>
      <c r="M55" s="32">
        <f t="shared" si="21"/>
        <v>4178.1268799999998</v>
      </c>
      <c r="N55" s="32">
        <f t="shared" si="21"/>
        <v>4132.1113580314286</v>
      </c>
      <c r="O55" s="32">
        <f t="shared" si="21"/>
        <v>4035.9469750628582</v>
      </c>
      <c r="P55" s="32">
        <f t="shared" si="21"/>
        <v>4094.2633180942871</v>
      </c>
      <c r="Q55" s="32">
        <f>Q49+Q54</f>
        <v>4044.7186003257166</v>
      </c>
      <c r="R55" s="32">
        <f>R49+R54</f>
        <v>4017.1248383571456</v>
      </c>
      <c r="S55" s="32">
        <f>S49+S54</f>
        <v>3994.9655900857188</v>
      </c>
      <c r="T55" s="32">
        <f>T18-T54</f>
        <v>3565.2912826914253</v>
      </c>
      <c r="U55" s="32">
        <f t="shared" ref="U55:AL55" si="22">U18-U54</f>
        <v>3588.5570779685686</v>
      </c>
      <c r="V55" s="32">
        <f t="shared" si="22"/>
        <v>3454.5979139457127</v>
      </c>
      <c r="W55" s="32">
        <f t="shared" si="22"/>
        <v>3314.5835566228561</v>
      </c>
      <c r="X55" s="32">
        <f>X18-X54</f>
        <v>3081.2281932999999</v>
      </c>
      <c r="Y55" s="32">
        <f t="shared" si="22"/>
        <v>2810.2007434000002</v>
      </c>
      <c r="Z55" s="32">
        <f t="shared" si="22"/>
        <v>2727.5765704999999</v>
      </c>
      <c r="AA55" s="32">
        <f t="shared" si="22"/>
        <v>2642.0198314999998</v>
      </c>
      <c r="AB55" s="32">
        <f t="shared" si="22"/>
        <v>2501.9360359000002</v>
      </c>
      <c r="AC55" s="32">
        <f t="shared" si="22"/>
        <v>2428.3325946999998</v>
      </c>
      <c r="AD55" s="32">
        <f t="shared" si="22"/>
        <v>2374.2764041</v>
      </c>
      <c r="AE55" s="32">
        <f t="shared" si="22"/>
        <v>2326.2312301000002</v>
      </c>
      <c r="AF55" s="32">
        <f t="shared" si="22"/>
        <v>2151.4034796000001</v>
      </c>
      <c r="AG55" s="32">
        <f t="shared" si="22"/>
        <v>2103.9895544000001</v>
      </c>
      <c r="AH55" s="32">
        <f t="shared" si="22"/>
        <v>2061.3169825</v>
      </c>
      <c r="AI55" s="32">
        <f t="shared" si="22"/>
        <v>1943.0572810000001</v>
      </c>
      <c r="AJ55" s="32">
        <f t="shared" si="22"/>
        <v>1643.4631277999999</v>
      </c>
      <c r="AK55" s="32">
        <f t="shared" si="22"/>
        <v>1629.2356265999999</v>
      </c>
      <c r="AL55" s="32">
        <f t="shared" si="22"/>
        <v>1585.5157629</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C5E26-8A6F-4A48-A060-23C785A92353}">
  <dimension ref="A1:AM36"/>
  <sheetViews>
    <sheetView zoomScale="110" zoomScaleNormal="110" workbookViewId="0">
      <pane xSplit="1" ySplit="6" topLeftCell="AF7" activePane="bottomRight" state="frozen"/>
      <selection pane="topRight" activeCell="B1" sqref="B1"/>
      <selection pane="bottomLeft" activeCell="A2" sqref="A2"/>
      <selection pane="bottomRight" activeCell="D12" sqref="D12"/>
    </sheetView>
  </sheetViews>
  <sheetFormatPr baseColWidth="10" defaultColWidth="9.1640625" defaultRowHeight="13"/>
  <cols>
    <col min="1" max="1" width="35.5" style="17" bestFit="1" customWidth="1"/>
    <col min="2" max="5" width="11.1640625" style="17" bestFit="1" customWidth="1"/>
    <col min="6" max="33" width="10.1640625" style="17" bestFit="1" customWidth="1"/>
    <col min="34" max="34" width="9.1640625" style="17" customWidth="1"/>
    <col min="35" max="39" width="10.1640625" style="17" bestFit="1" customWidth="1"/>
    <col min="40" max="16384" width="9.1640625" style="17"/>
  </cols>
  <sheetData>
    <row r="1" spans="1:39">
      <c r="A1" s="16" t="s">
        <v>26</v>
      </c>
    </row>
    <row r="2" spans="1:39" ht="28">
      <c r="A2" s="18" t="s">
        <v>25</v>
      </c>
    </row>
    <row r="3" spans="1:39">
      <c r="A3" s="18"/>
    </row>
    <row r="4" spans="1:39">
      <c r="A4" s="18"/>
    </row>
    <row r="5" spans="1:39">
      <c r="A5" s="18"/>
    </row>
    <row r="6" spans="1:39">
      <c r="A6" s="3" t="s">
        <v>0</v>
      </c>
      <c r="B6" s="4">
        <v>1970</v>
      </c>
      <c r="C6" s="4">
        <v>1975</v>
      </c>
      <c r="D6" s="4">
        <v>1980</v>
      </c>
      <c r="E6" s="4">
        <v>1985</v>
      </c>
      <c r="F6" s="4">
        <v>1990</v>
      </c>
      <c r="G6" s="4">
        <v>1991</v>
      </c>
      <c r="H6" s="4">
        <v>1992</v>
      </c>
      <c r="I6" s="4">
        <v>1993</v>
      </c>
      <c r="J6" s="4">
        <v>1994</v>
      </c>
      <c r="K6" s="4">
        <v>1995</v>
      </c>
      <c r="L6" s="4">
        <v>1996</v>
      </c>
      <c r="M6" s="4">
        <v>1997</v>
      </c>
      <c r="N6" s="4">
        <v>1998</v>
      </c>
      <c r="O6" s="4">
        <v>1999</v>
      </c>
      <c r="P6" s="4">
        <v>2000</v>
      </c>
      <c r="Q6" s="4">
        <v>2001</v>
      </c>
      <c r="R6" s="4">
        <v>2002</v>
      </c>
      <c r="S6" s="4">
        <v>2003</v>
      </c>
      <c r="T6" s="4">
        <v>2004</v>
      </c>
      <c r="U6" s="4">
        <v>2005</v>
      </c>
      <c r="V6" s="4">
        <v>2006</v>
      </c>
      <c r="W6" s="4">
        <v>2007</v>
      </c>
      <c r="X6" s="4">
        <v>2008</v>
      </c>
      <c r="Y6" s="4">
        <v>2009</v>
      </c>
      <c r="Z6" s="4">
        <v>2010</v>
      </c>
      <c r="AA6" s="4">
        <v>2011</v>
      </c>
      <c r="AB6" s="4">
        <v>2012</v>
      </c>
      <c r="AC6" s="4">
        <v>2013</v>
      </c>
      <c r="AD6" s="4">
        <v>2014</v>
      </c>
      <c r="AE6" s="4">
        <v>2015</v>
      </c>
      <c r="AF6" s="4">
        <v>2016</v>
      </c>
      <c r="AG6" s="4">
        <v>2017</v>
      </c>
      <c r="AH6" s="23">
        <v>2018</v>
      </c>
      <c r="AI6" s="23">
        <v>2019</v>
      </c>
      <c r="AJ6" s="23">
        <f>'NOX-Org_and_adj'!AJ6</f>
        <v>2020</v>
      </c>
      <c r="AK6" s="23">
        <f>'NOX-Org_and_adj'!AK6</f>
        <v>2021</v>
      </c>
      <c r="AL6" s="23">
        <f>'NOX-Org_and_adj'!AL6</f>
        <v>2022</v>
      </c>
      <c r="AM6" s="23">
        <f>'NOX-Org_and_adj'!AM6</f>
        <v>2023</v>
      </c>
    </row>
    <row r="7" spans="1:39">
      <c r="A7" s="14" t="s">
        <v>1</v>
      </c>
      <c r="B7" s="43">
        <f>'NOX-Org_and_adj'!B7</f>
        <v>4900</v>
      </c>
      <c r="C7" s="43">
        <f>'NOX-Org_and_adj'!C7</f>
        <v>5694</v>
      </c>
      <c r="D7" s="43">
        <f>'NOX-Org_and_adj'!D7</f>
        <v>7024</v>
      </c>
      <c r="E7" s="43">
        <f>'NOX-Org_and_adj'!E7</f>
        <v>6127</v>
      </c>
      <c r="F7" s="43">
        <f>'NOX-Org_and_adj'!F7</f>
        <v>6663</v>
      </c>
      <c r="G7" s="43">
        <f>'NOX-Org_and_adj'!G7</f>
        <v>6519</v>
      </c>
      <c r="H7" s="43">
        <f>'NOX-Org_and_adj'!H7</f>
        <v>6504</v>
      </c>
      <c r="I7" s="43">
        <f>'NOX-Org_and_adj'!I7</f>
        <v>6651</v>
      </c>
      <c r="J7" s="43">
        <f>'NOX-Org_and_adj'!J7</f>
        <v>6565</v>
      </c>
      <c r="K7" s="43">
        <f>'NOX-Org_and_adj'!K7</f>
        <v>6384</v>
      </c>
      <c r="L7" s="43">
        <f>'NOX-Org_and_adj'!L7</f>
        <v>6164.2186600000005</v>
      </c>
      <c r="M7" s="43">
        <f>'NOX-Org_and_adj'!M7</f>
        <v>6276.4222699999991</v>
      </c>
      <c r="N7" s="43">
        <f>'NOX-Org_and_adj'!N7</f>
        <v>6232.1956900000005</v>
      </c>
      <c r="O7" s="43">
        <f>'NOX-Org_and_adj'!O7</f>
        <v>5721.1754069999997</v>
      </c>
      <c r="P7" s="43">
        <f>'NOX-Org_and_adj'!P7</f>
        <v>5330.201145</v>
      </c>
      <c r="Q7" s="43">
        <f>'NOX-Org_and_adj'!Q7</f>
        <v>4917.2186760000004</v>
      </c>
      <c r="R7" s="43">
        <f>'NOX-Org_and_adj'!R7</f>
        <v>4710.9786530000001</v>
      </c>
      <c r="S7" s="43">
        <f>'NOX-Org_and_adj'!S7</f>
        <v>4403.8774667999996</v>
      </c>
      <c r="T7" s="43">
        <f>'NOX-Org_and_adj'!T7</f>
        <v>3929.3396929</v>
      </c>
      <c r="U7" s="43">
        <f>'NOX-Org_and_adj'!U7</f>
        <v>3792.4535304000001</v>
      </c>
      <c r="V7" s="43">
        <f>'NOX-Org_and_adj'!V7</f>
        <v>3585.1725366999999</v>
      </c>
      <c r="W7" s="43">
        <f>'NOX-Org_and_adj'!W7</f>
        <v>3385.6113529999998</v>
      </c>
      <c r="X7" s="43">
        <f>'NOX-Org_and_adj'!X7</f>
        <v>3106.8358152999999</v>
      </c>
      <c r="Y7" s="43">
        <f>'NOX-Org_and_adj'!Y7</f>
        <v>2084.0766785000001</v>
      </c>
      <c r="Z7" s="43">
        <f>'NOX-Org_and_adj'!Z7</f>
        <v>2149.0355694</v>
      </c>
      <c r="AA7" s="43">
        <f>'NOX-Org_and_adj'!AA7</f>
        <v>2095.2332660000002</v>
      </c>
      <c r="AB7" s="43">
        <f>'NOX-Org_and_adj'!AB7</f>
        <v>1843.3972441999999</v>
      </c>
      <c r="AC7" s="43">
        <f>'NOX-Org_and_adj'!AC7</f>
        <v>1812.8762127</v>
      </c>
      <c r="AD7" s="43">
        <f>'NOX-Org_and_adj'!AD7</f>
        <v>1781.6498058</v>
      </c>
      <c r="AE7" s="43">
        <f>'NOX-Org_and_adj'!AE7</f>
        <v>1474.0845919000001</v>
      </c>
      <c r="AF7" s="43">
        <f>'NOX-Org_and_adj'!AF7</f>
        <v>1302.8175345</v>
      </c>
      <c r="AG7" s="43">
        <f>'NOX-Org_and_adj'!AG7</f>
        <v>1155.5705003999999</v>
      </c>
      <c r="AH7" s="43">
        <f>'NOX-Org_and_adj'!AH7</f>
        <v>1129.68209</v>
      </c>
      <c r="AI7" s="43">
        <f>'NOX-Org_and_adj'!AI7</f>
        <v>989.34437808999996</v>
      </c>
      <c r="AJ7" s="43">
        <f>'NOX-Org_and_adj'!AJ7</f>
        <v>840.15321796000001</v>
      </c>
      <c r="AK7" s="43">
        <f>'NOX-Org_and_adj'!AK7</f>
        <v>889.59053389999997</v>
      </c>
      <c r="AL7" s="43">
        <f>'NOX-Org_and_adj'!AL7</f>
        <v>861.01160671000002</v>
      </c>
      <c r="AM7" s="43">
        <f>'NOX-Org_and_adj'!AM7</f>
        <v>772.79197911000006</v>
      </c>
    </row>
    <row r="8" spans="1:39">
      <c r="A8" s="14" t="s">
        <v>2</v>
      </c>
      <c r="B8" s="43">
        <f>'NOX-Org_and_adj'!B8</f>
        <v>4325</v>
      </c>
      <c r="C8" s="43">
        <f>'NOX-Org_and_adj'!C8</f>
        <v>4007</v>
      </c>
      <c r="D8" s="43">
        <f>'NOX-Org_and_adj'!D8</f>
        <v>3555</v>
      </c>
      <c r="E8" s="43">
        <f>'NOX-Org_and_adj'!E8</f>
        <v>3209</v>
      </c>
      <c r="F8" s="43">
        <f>'NOX-Org_and_adj'!F8</f>
        <v>3035</v>
      </c>
      <c r="G8" s="43">
        <f>'NOX-Org_and_adj'!G8</f>
        <v>2979</v>
      </c>
      <c r="H8" s="43">
        <f>'NOX-Org_and_adj'!H8</f>
        <v>3071</v>
      </c>
      <c r="I8" s="43">
        <f>'NOX-Org_and_adj'!I8</f>
        <v>3151</v>
      </c>
      <c r="J8" s="43">
        <f>'NOX-Org_and_adj'!J8</f>
        <v>3147</v>
      </c>
      <c r="K8" s="43">
        <f>'NOX-Org_and_adj'!K8</f>
        <v>3144</v>
      </c>
      <c r="L8" s="43">
        <f>'NOX-Org_and_adj'!L8</f>
        <v>3151.4075800000001</v>
      </c>
      <c r="M8" s="43">
        <f>'NOX-Org_and_adj'!M8</f>
        <v>3100.6291200000001</v>
      </c>
      <c r="N8" s="43">
        <f>'NOX-Org_and_adj'!N8</f>
        <v>3049.7537699999998</v>
      </c>
      <c r="O8" s="43">
        <f>'NOX-Org_and_adj'!O8</f>
        <v>2708.91635</v>
      </c>
      <c r="P8" s="43">
        <f>'NOX-Org_and_adj'!P8</f>
        <v>2723.1669440000001</v>
      </c>
      <c r="Q8" s="43">
        <f>'NOX-Org_and_adj'!Q8</f>
        <v>2757.201896</v>
      </c>
      <c r="R8" s="43">
        <f>'NOX-Org_and_adj'!R8</f>
        <v>2046.2985242</v>
      </c>
      <c r="S8" s="43">
        <f>'NOX-Org_and_adj'!S8</f>
        <v>2046.4127512</v>
      </c>
      <c r="T8" s="43">
        <f>'NOX-Org_and_adj'!T8</f>
        <v>1798.3276805999999</v>
      </c>
      <c r="U8" s="43">
        <f>'NOX-Org_and_adj'!U8</f>
        <v>1797.824437</v>
      </c>
      <c r="V8" s="43">
        <f>'NOX-Org_and_adj'!V8</f>
        <v>1379.0426485999999</v>
      </c>
      <c r="W8" s="43">
        <f>'NOX-Org_and_adj'!W8</f>
        <v>1447.2228445000001</v>
      </c>
      <c r="X8" s="43">
        <f>'NOX-Org_and_adj'!X8</f>
        <v>1437.2850714000001</v>
      </c>
      <c r="Y8" s="43">
        <f>'NOX-Org_and_adj'!Y8</f>
        <v>1366.5766645000001</v>
      </c>
      <c r="Z8" s="43">
        <f>'NOX-Org_and_adj'!Z8</f>
        <v>1242.9996269999999</v>
      </c>
      <c r="AA8" s="43">
        <f>'NOX-Org_and_adj'!AA8</f>
        <v>1259.0975269999999</v>
      </c>
      <c r="AB8" s="43">
        <f>'NOX-Org_and_adj'!AB8</f>
        <v>1248.8599544000001</v>
      </c>
      <c r="AC8" s="43">
        <f>'NOX-Org_and_adj'!AC8</f>
        <v>1185.7695450000001</v>
      </c>
      <c r="AD8" s="43">
        <f>'NOX-Org_and_adj'!AD8</f>
        <v>1120.4566649000001</v>
      </c>
      <c r="AE8" s="43">
        <f>'NOX-Org_and_adj'!AE8</f>
        <v>1067.5558272999999</v>
      </c>
      <c r="AF8" s="43">
        <f>'NOX-Org_and_adj'!AF8</f>
        <v>1104.5850946</v>
      </c>
      <c r="AG8" s="43">
        <f>'NOX-Org_and_adj'!AG8</f>
        <v>1025.9211915999999</v>
      </c>
      <c r="AH8" s="43">
        <f>'NOX-Org_and_adj'!AH8</f>
        <v>1058.7280983000001</v>
      </c>
      <c r="AI8" s="43">
        <f>'NOX-Org_and_adj'!AI8</f>
        <v>1032.1186760000001</v>
      </c>
      <c r="AJ8" s="43">
        <f>'NOX-Org_and_adj'!AJ8</f>
        <v>983.29187489000003</v>
      </c>
      <c r="AK8" s="43">
        <f>'NOX-Org_and_adj'!AK8</f>
        <v>949.37815503000002</v>
      </c>
      <c r="AL8" s="43">
        <f>'NOX-Org_and_adj'!AL8</f>
        <v>949.61892982999996</v>
      </c>
      <c r="AM8" s="43">
        <f>'NOX-Org_and_adj'!AM8</f>
        <v>950.24815034000005</v>
      </c>
    </row>
    <row r="9" spans="1:39">
      <c r="A9" s="14" t="s">
        <v>3</v>
      </c>
      <c r="B9" s="43">
        <f>'NOX-Org_and_adj'!B9</f>
        <v>836</v>
      </c>
      <c r="C9" s="43">
        <f>'NOX-Org_and_adj'!C9</f>
        <v>785</v>
      </c>
      <c r="D9" s="43">
        <f>'NOX-Org_and_adj'!D9</f>
        <v>741</v>
      </c>
      <c r="E9" s="43">
        <f>'NOX-Org_and_adj'!E9</f>
        <v>712</v>
      </c>
      <c r="F9" s="43">
        <f>'NOX-Org_and_adj'!F9</f>
        <v>1196</v>
      </c>
      <c r="G9" s="43">
        <f>'NOX-Org_and_adj'!G9</f>
        <v>1281</v>
      </c>
      <c r="H9" s="43">
        <f>'NOX-Org_and_adj'!H9</f>
        <v>1353</v>
      </c>
      <c r="I9" s="43">
        <f>'NOX-Org_and_adj'!I9</f>
        <v>1308</v>
      </c>
      <c r="J9" s="43">
        <f>'NOX-Org_and_adj'!J9</f>
        <v>1303</v>
      </c>
      <c r="K9" s="43">
        <f>'NOX-Org_and_adj'!K9</f>
        <v>1298</v>
      </c>
      <c r="L9" s="43">
        <f>'NOX-Org_and_adj'!L9</f>
        <v>1196.9553500000002</v>
      </c>
      <c r="M9" s="43">
        <f>'NOX-Org_and_adj'!M9</f>
        <v>1177.0580299999999</v>
      </c>
      <c r="N9" s="43">
        <f>'NOX-Org_and_adj'!N9</f>
        <v>1100.92275</v>
      </c>
      <c r="O9" s="43">
        <f>'NOX-Org_and_adj'!O9</f>
        <v>767.93349799999999</v>
      </c>
      <c r="P9" s="43">
        <f>'NOX-Org_and_adj'!P9</f>
        <v>765.56884000000002</v>
      </c>
      <c r="Q9" s="43">
        <f>'NOX-Org_and_adj'!Q9</f>
        <v>779.19232399999999</v>
      </c>
      <c r="R9" s="43">
        <f>'NOX-Org_and_adj'!R9</f>
        <v>735.62228747999995</v>
      </c>
      <c r="S9" s="43">
        <f>'NOX-Org_and_adj'!S9</f>
        <v>736.85318325000003</v>
      </c>
      <c r="T9" s="43">
        <f>'NOX-Org_and_adj'!T9</f>
        <v>722.99629460999995</v>
      </c>
      <c r="U9" s="43">
        <f>'NOX-Org_and_adj'!U9</f>
        <v>725.69799313999999</v>
      </c>
      <c r="V9" s="43">
        <f>'NOX-Org_and_adj'!V9</f>
        <v>584.87697560000004</v>
      </c>
      <c r="W9" s="43">
        <f>'NOX-Org_and_adj'!W9</f>
        <v>586.54931500999999</v>
      </c>
      <c r="X9" s="43">
        <f>'NOX-Org_and_adj'!X9</f>
        <v>591.44267057000002</v>
      </c>
      <c r="Y9" s="43">
        <f>'NOX-Org_and_adj'!Y9</f>
        <v>594.36326204</v>
      </c>
      <c r="Z9" s="43">
        <f>'NOX-Org_and_adj'!Z9</f>
        <v>563.22839945999999</v>
      </c>
      <c r="AA9" s="43">
        <f>'NOX-Org_and_adj'!AA9</f>
        <v>567.55441269999994</v>
      </c>
      <c r="AB9" s="43">
        <f>'NOX-Org_and_adj'!AB9</f>
        <v>556.61433215</v>
      </c>
      <c r="AC9" s="43">
        <f>'NOX-Org_and_adj'!AC9</f>
        <v>564.93348537999998</v>
      </c>
      <c r="AD9" s="43">
        <f>'NOX-Org_and_adj'!AD9</f>
        <v>563.28838500999996</v>
      </c>
      <c r="AE9" s="43">
        <f>'NOX-Org_and_adj'!AE9</f>
        <v>555.68800561</v>
      </c>
      <c r="AF9" s="43">
        <f>'NOX-Org_and_adj'!AF9</f>
        <v>499.25071546999999</v>
      </c>
      <c r="AG9" s="43">
        <f>'NOX-Org_and_adj'!AG9</f>
        <v>493.93222020000002</v>
      </c>
      <c r="AH9" s="43">
        <f>'NOX-Org_and_adj'!AH9</f>
        <v>502.68443058000003</v>
      </c>
      <c r="AI9" s="43">
        <f>'NOX-Org_and_adj'!AI9</f>
        <v>506.60727147</v>
      </c>
      <c r="AJ9" s="43">
        <f>'NOX-Org_and_adj'!AJ9</f>
        <v>509.93334212000002</v>
      </c>
      <c r="AK9" s="43">
        <f>'NOX-Org_and_adj'!AK9</f>
        <v>512.82413592</v>
      </c>
      <c r="AL9" s="43">
        <f>'NOX-Org_and_adj'!AL9</f>
        <v>511.49918114000002</v>
      </c>
      <c r="AM9" s="43">
        <f>'NOX-Org_and_adj'!AM9</f>
        <v>511.59401593000001</v>
      </c>
    </row>
    <row r="10" spans="1:39">
      <c r="A10" s="14" t="s">
        <v>4</v>
      </c>
      <c r="B10" s="43">
        <f>'NOX-Org_and_adj'!B10</f>
        <v>271</v>
      </c>
      <c r="C10" s="43">
        <f>'NOX-Org_and_adj'!C10</f>
        <v>221</v>
      </c>
      <c r="D10" s="43">
        <f>'NOX-Org_and_adj'!D10</f>
        <v>213</v>
      </c>
      <c r="E10" s="43">
        <f>'NOX-Org_and_adj'!E10</f>
        <v>262</v>
      </c>
      <c r="F10" s="43">
        <f>'NOX-Org_and_adj'!F10</f>
        <v>168</v>
      </c>
      <c r="G10" s="43">
        <f>'NOX-Org_and_adj'!G10</f>
        <v>165</v>
      </c>
      <c r="H10" s="43">
        <f>'NOX-Org_and_adj'!H10</f>
        <v>163</v>
      </c>
      <c r="I10" s="43">
        <f>'NOX-Org_and_adj'!I10</f>
        <v>155</v>
      </c>
      <c r="J10" s="43">
        <f>'NOX-Org_and_adj'!J10</f>
        <v>160</v>
      </c>
      <c r="K10" s="43">
        <f>'NOX-Org_and_adj'!K10</f>
        <v>158</v>
      </c>
      <c r="L10" s="43">
        <f>'NOX-Org_and_adj'!L10</f>
        <v>124.77827000000001</v>
      </c>
      <c r="M10" s="43">
        <f>'NOX-Org_and_adj'!M10</f>
        <v>126.84078</v>
      </c>
      <c r="N10" s="43">
        <f>'NOX-Org_and_adj'!N10</f>
        <v>129.07328000000001</v>
      </c>
      <c r="O10" s="43">
        <f>'NOX-Org_and_adj'!O10</f>
        <v>102.469069</v>
      </c>
      <c r="P10" s="43">
        <f>'NOX-Org_and_adj'!P10</f>
        <v>104.668492</v>
      </c>
      <c r="Q10" s="43">
        <f>'NOX-Org_and_adj'!Q10</f>
        <v>107.18793700000001</v>
      </c>
      <c r="R10" s="43">
        <f>'NOX-Org_and_adj'!R10</f>
        <v>69.832240677000001</v>
      </c>
      <c r="S10" s="43">
        <f>'NOX-Org_and_adj'!S10</f>
        <v>69.832240677000001</v>
      </c>
      <c r="T10" s="43">
        <f>'NOX-Org_and_adj'!T10</f>
        <v>67.411688936000004</v>
      </c>
      <c r="U10" s="43">
        <f>'NOX-Org_and_adj'!U10</f>
        <v>67.411688725000005</v>
      </c>
      <c r="V10" s="43">
        <f>'NOX-Org_and_adj'!V10</f>
        <v>55.098812641999999</v>
      </c>
      <c r="W10" s="43">
        <f>'NOX-Org_and_adj'!W10</f>
        <v>56.543188049000001</v>
      </c>
      <c r="X10" s="43">
        <f>'NOX-Org_and_adj'!X10</f>
        <v>56.543188049000001</v>
      </c>
      <c r="Y10" s="43">
        <f>'NOX-Org_and_adj'!Y10</f>
        <v>52.693452739999998</v>
      </c>
      <c r="Z10" s="43">
        <f>'NOX-Org_and_adj'!Z10</f>
        <v>51.263724398000001</v>
      </c>
      <c r="AA10" s="43">
        <f>'NOX-Org_and_adj'!AA10</f>
        <v>51.263921400000001</v>
      </c>
      <c r="AB10" s="43">
        <f>'NOX-Org_and_adj'!AB10</f>
        <v>51.263724398000001</v>
      </c>
      <c r="AC10" s="43">
        <f>'NOX-Org_and_adj'!AC10</f>
        <v>48.719011168000002</v>
      </c>
      <c r="AD10" s="43">
        <f>'NOX-Org_and_adj'!AD10</f>
        <v>46.57575662</v>
      </c>
      <c r="AE10" s="43">
        <f>'NOX-Org_and_adj'!AE10</f>
        <v>42.089035971000001</v>
      </c>
      <c r="AF10" s="43">
        <f>'NOX-Org_and_adj'!AF10</f>
        <v>41.979257021999999</v>
      </c>
      <c r="AG10" s="43">
        <f>'NOX-Org_and_adj'!AG10</f>
        <v>40.874121625000001</v>
      </c>
      <c r="AH10" s="43">
        <f>'NOX-Org_and_adj'!AH10</f>
        <v>39.927502468999997</v>
      </c>
      <c r="AI10" s="43">
        <f>'NOX-Org_and_adj'!AI10</f>
        <v>37.59705769</v>
      </c>
      <c r="AJ10" s="43">
        <f>'NOX-Org_and_adj'!AJ10</f>
        <v>33.480189691</v>
      </c>
      <c r="AK10" s="43">
        <f>'NOX-Org_and_adj'!AK10</f>
        <v>33.396147272999997</v>
      </c>
      <c r="AL10" s="43">
        <f>'NOX-Org_and_adj'!AL10</f>
        <v>31.412969077</v>
      </c>
      <c r="AM10" s="43">
        <f>'NOX-Org_and_adj'!AM10</f>
        <v>31.412969077</v>
      </c>
    </row>
    <row r="11" spans="1:39">
      <c r="A11" s="14" t="s">
        <v>5</v>
      </c>
      <c r="B11" s="43">
        <f>'NOX-Org_and_adj'!B11</f>
        <v>77</v>
      </c>
      <c r="C11" s="43">
        <f>'NOX-Org_and_adj'!C11</f>
        <v>73</v>
      </c>
      <c r="D11" s="43">
        <f>'NOX-Org_and_adj'!D11</f>
        <v>65</v>
      </c>
      <c r="E11" s="43">
        <f>'NOX-Org_and_adj'!E11</f>
        <v>87</v>
      </c>
      <c r="F11" s="43">
        <f>'NOX-Org_and_adj'!F11</f>
        <v>97</v>
      </c>
      <c r="G11" s="43">
        <f>'NOX-Org_and_adj'!G11</f>
        <v>76</v>
      </c>
      <c r="H11" s="43">
        <f>'NOX-Org_and_adj'!H11</f>
        <v>81</v>
      </c>
      <c r="I11" s="43">
        <f>'NOX-Org_and_adj'!I11</f>
        <v>83</v>
      </c>
      <c r="J11" s="43">
        <f>'NOX-Org_and_adj'!J11</f>
        <v>91</v>
      </c>
      <c r="K11" s="43">
        <f>'NOX-Org_and_adj'!K11</f>
        <v>98</v>
      </c>
      <c r="L11" s="43">
        <f>'NOX-Org_and_adj'!L11</f>
        <v>83.40795</v>
      </c>
      <c r="M11" s="43">
        <f>'NOX-Org_and_adj'!M11</f>
        <v>89.052089999999993</v>
      </c>
      <c r="N11" s="43">
        <f>'NOX-Org_and_adj'!N11</f>
        <v>89.152259999999998</v>
      </c>
      <c r="O11" s="43">
        <f>'NOX-Org_and_adj'!O11</f>
        <v>85.839584000000002</v>
      </c>
      <c r="P11" s="43">
        <f>'NOX-Org_and_adj'!P11</f>
        <v>88.854873999999995</v>
      </c>
      <c r="Q11" s="43">
        <f>'NOX-Org_and_adj'!Q11</f>
        <v>94.370709000000005</v>
      </c>
      <c r="R11" s="43">
        <f>'NOX-Org_and_adj'!R11</f>
        <v>68.880899483999997</v>
      </c>
      <c r="S11" s="43">
        <f>'NOX-Org_and_adj'!S11</f>
        <v>68.880899483999997</v>
      </c>
      <c r="T11" s="43">
        <f>'NOX-Org_and_adj'!T11</f>
        <v>66.066988260000002</v>
      </c>
      <c r="U11" s="43">
        <f>'NOX-Org_and_adj'!U11</f>
        <v>66.066988260000002</v>
      </c>
      <c r="V11" s="43">
        <f>'NOX-Org_and_adj'!V11</f>
        <v>79.211287279999993</v>
      </c>
      <c r="W11" s="43">
        <f>'NOX-Org_and_adj'!W11</f>
        <v>79.211287279999993</v>
      </c>
      <c r="X11" s="43">
        <f>'NOX-Org_and_adj'!X11</f>
        <v>79.211287279999993</v>
      </c>
      <c r="Y11" s="43">
        <f>'NOX-Org_and_adj'!Y11</f>
        <v>50.909931974000003</v>
      </c>
      <c r="Z11" s="43">
        <f>'NOX-Org_and_adj'!Z11</f>
        <v>70.512751055999999</v>
      </c>
      <c r="AA11" s="43">
        <f>'NOX-Org_and_adj'!AA11</f>
        <v>70.512751055999999</v>
      </c>
      <c r="AB11" s="43">
        <f>'NOX-Org_and_adj'!AB11</f>
        <v>70.512751055999999</v>
      </c>
      <c r="AC11" s="43">
        <f>'NOX-Org_and_adj'!AC11</f>
        <v>70.066287426000002</v>
      </c>
      <c r="AD11" s="43">
        <f>'NOX-Org_and_adj'!AD11</f>
        <v>69.773485414999996</v>
      </c>
      <c r="AE11" s="43">
        <f>'NOX-Org_and_adj'!AE11</f>
        <v>60.034430503999999</v>
      </c>
      <c r="AF11" s="43">
        <f>'NOX-Org_and_adj'!AF11</f>
        <v>69.201987243000005</v>
      </c>
      <c r="AG11" s="43">
        <f>'NOX-Org_and_adj'!AG11</f>
        <v>65.881860696000004</v>
      </c>
      <c r="AH11" s="43">
        <f>'NOX-Org_and_adj'!AH11</f>
        <v>62.536118942000002</v>
      </c>
      <c r="AI11" s="43">
        <f>'NOX-Org_and_adj'!AI11</f>
        <v>59.277264301000002</v>
      </c>
      <c r="AJ11" s="43">
        <f>'NOX-Org_and_adj'!AJ11</f>
        <v>51.326573343</v>
      </c>
      <c r="AK11" s="43">
        <f>'NOX-Org_and_adj'!AK11</f>
        <v>60.406672210000004</v>
      </c>
      <c r="AL11" s="43">
        <f>'NOX-Org_and_adj'!AL11</f>
        <v>56.701682980999998</v>
      </c>
      <c r="AM11" s="43">
        <f>'NOX-Org_and_adj'!AM11</f>
        <v>56.701682980999998</v>
      </c>
    </row>
    <row r="12" spans="1:39">
      <c r="A12" s="14" t="s">
        <v>6</v>
      </c>
      <c r="B12" s="43">
        <f>'NOX-Org_and_adj'!B12</f>
        <v>240</v>
      </c>
      <c r="C12" s="43">
        <f>'NOX-Org_and_adj'!C12</f>
        <v>63</v>
      </c>
      <c r="D12" s="43">
        <f>'NOX-Org_and_adj'!D12</f>
        <v>72</v>
      </c>
      <c r="E12" s="43">
        <f>'NOX-Org_and_adj'!E12</f>
        <v>124</v>
      </c>
      <c r="F12" s="43">
        <f>'NOX-Org_and_adj'!F12</f>
        <v>153</v>
      </c>
      <c r="G12" s="43">
        <f>'NOX-Org_and_adj'!G12</f>
        <v>121</v>
      </c>
      <c r="H12" s="43">
        <f>'NOX-Org_and_adj'!H12</f>
        <v>148</v>
      </c>
      <c r="I12" s="43">
        <f>'NOX-Org_and_adj'!I12</f>
        <v>123</v>
      </c>
      <c r="J12" s="43">
        <f>'NOX-Org_and_adj'!J12</f>
        <v>117</v>
      </c>
      <c r="K12" s="43">
        <f>'NOX-Org_and_adj'!K12</f>
        <v>110</v>
      </c>
      <c r="L12" s="43">
        <f>'NOX-Org_and_adj'!L12</f>
        <v>139.08267999999998</v>
      </c>
      <c r="M12" s="43">
        <f>'NOX-Org_and_adj'!M12</f>
        <v>143.15672000000001</v>
      </c>
      <c r="N12" s="43">
        <f>'NOX-Org_and_adj'!N12</f>
        <v>142.97984</v>
      </c>
      <c r="O12" s="43">
        <f>'NOX-Org_and_adj'!O12</f>
        <v>120.085521</v>
      </c>
      <c r="P12" s="43">
        <f>'NOX-Org_and_adj'!P12</f>
        <v>122.131897</v>
      </c>
      <c r="Q12" s="43">
        <f>'NOX-Org_and_adj'!Q12</f>
        <v>124.29669899999999</v>
      </c>
      <c r="R12" s="43">
        <f>'NOX-Org_and_adj'!R12</f>
        <v>571.07890176000001</v>
      </c>
      <c r="S12" s="43">
        <f>'NOX-Org_and_adj'!S12</f>
        <v>606.26070945000004</v>
      </c>
      <c r="T12" s="43">
        <f>'NOX-Org_and_adj'!T12</f>
        <v>634.21757506999995</v>
      </c>
      <c r="U12" s="43">
        <f>'NOX-Org_and_adj'!U12</f>
        <v>667.82478185000002</v>
      </c>
      <c r="V12" s="43">
        <f>'NOX-Org_and_adj'!V12</f>
        <v>697.19383791999996</v>
      </c>
      <c r="W12" s="43">
        <f>'NOX-Org_and_adj'!W12</f>
        <v>716.21162820999996</v>
      </c>
      <c r="X12" s="43">
        <f>'NOX-Org_and_adj'!X12</f>
        <v>773.54398682999999</v>
      </c>
      <c r="Y12" s="43">
        <f>'NOX-Org_and_adj'!Y12</f>
        <v>680.05669291000004</v>
      </c>
      <c r="Z12" s="43">
        <f>'NOX-Org_and_adj'!Z12</f>
        <v>684.46945386000004</v>
      </c>
      <c r="AA12" s="43">
        <f>'NOX-Org_and_adj'!AA12</f>
        <v>763.68738074999999</v>
      </c>
      <c r="AB12" s="43">
        <f>'NOX-Org_and_adj'!AB12</f>
        <v>850.91986757999996</v>
      </c>
      <c r="AC12" s="43">
        <f>'NOX-Org_and_adj'!AC12</f>
        <v>700.54867574000002</v>
      </c>
      <c r="AD12" s="43">
        <f>'NOX-Org_and_adj'!AD12</f>
        <v>748.66114995999999</v>
      </c>
      <c r="AE12" s="43">
        <f>'NOX-Org_and_adj'!AE12</f>
        <v>670.28241374000004</v>
      </c>
      <c r="AF12" s="43">
        <f>'NOX-Org_and_adj'!AF12</f>
        <v>611.60619869000004</v>
      </c>
      <c r="AG12" s="43">
        <f>'NOX-Org_and_adj'!AG12</f>
        <v>579.18249164999997</v>
      </c>
      <c r="AH12" s="43">
        <f>'NOX-Org_and_adj'!AH12</f>
        <v>574.47540142000003</v>
      </c>
      <c r="AI12" s="43">
        <f>'NOX-Org_and_adj'!AI12</f>
        <v>546.02140878</v>
      </c>
      <c r="AJ12" s="43">
        <f>'NOX-Org_and_adj'!AJ12</f>
        <v>612.91401184999995</v>
      </c>
      <c r="AK12" s="43">
        <f>'NOX-Org_and_adj'!AK12</f>
        <v>758.62944093999999</v>
      </c>
      <c r="AL12" s="43">
        <f>'NOX-Org_and_adj'!AL12</f>
        <v>758.58224693</v>
      </c>
      <c r="AM12" s="43">
        <f>'NOX-Org_and_adj'!AM12</f>
        <v>758.58224693</v>
      </c>
    </row>
    <row r="13" spans="1:39">
      <c r="A13" s="14" t="s">
        <v>7</v>
      </c>
      <c r="B13" s="43">
        <f>'NOX-Org_and_adj'!B13</f>
        <v>187</v>
      </c>
      <c r="C13" s="43">
        <f>'NOX-Org_and_adj'!C13</f>
        <v>182</v>
      </c>
      <c r="D13" s="43">
        <f>'NOX-Org_and_adj'!D13</f>
        <v>205</v>
      </c>
      <c r="E13" s="43">
        <f>'NOX-Org_and_adj'!E13</f>
        <v>327</v>
      </c>
      <c r="F13" s="43">
        <f>'NOX-Org_and_adj'!F13</f>
        <v>378</v>
      </c>
      <c r="G13" s="43">
        <f>'NOX-Org_and_adj'!G13</f>
        <v>352</v>
      </c>
      <c r="H13" s="43">
        <f>'NOX-Org_and_adj'!H13</f>
        <v>361</v>
      </c>
      <c r="I13" s="43">
        <f>'NOX-Org_and_adj'!I13</f>
        <v>370</v>
      </c>
      <c r="J13" s="43">
        <f>'NOX-Org_and_adj'!J13</f>
        <v>389</v>
      </c>
      <c r="K13" s="43">
        <f>'NOX-Org_and_adj'!K13</f>
        <v>399</v>
      </c>
      <c r="L13" s="43">
        <f>'NOX-Org_and_adj'!L13</f>
        <v>432.79967999999997</v>
      </c>
      <c r="M13" s="43">
        <f>'NOX-Org_and_adj'!M13</f>
        <v>460.22217000000001</v>
      </c>
      <c r="N13" s="43">
        <f>'NOX-Org_and_adj'!N13</f>
        <v>466.66404999999997</v>
      </c>
      <c r="O13" s="43">
        <f>'NOX-Org_and_adj'!O13</f>
        <v>451.14304299999998</v>
      </c>
      <c r="P13" s="43">
        <f>'NOX-Org_and_adj'!P13</f>
        <v>478.78160800000001</v>
      </c>
      <c r="Q13" s="43">
        <f>'NOX-Org_and_adj'!Q13</f>
        <v>504.27396999999996</v>
      </c>
      <c r="R13" s="43">
        <f>'NOX-Org_and_adj'!R13</f>
        <v>432.08292911000001</v>
      </c>
      <c r="S13" s="43">
        <f>'NOX-Org_and_adj'!S13</f>
        <v>432.02986965000002</v>
      </c>
      <c r="T13" s="43">
        <f>'NOX-Org_and_adj'!T13</f>
        <v>479.55387020000001</v>
      </c>
      <c r="U13" s="43">
        <f>'NOX-Org_and_adj'!U13</f>
        <v>479.61233915000003</v>
      </c>
      <c r="V13" s="43">
        <f>'NOX-Org_and_adj'!V13</f>
        <v>419.88243648999998</v>
      </c>
      <c r="W13" s="43">
        <f>'NOX-Org_and_adj'!W13</f>
        <v>416.58786621000002</v>
      </c>
      <c r="X13" s="43">
        <f>'NOX-Org_and_adj'!X13</f>
        <v>416.57631421999997</v>
      </c>
      <c r="Y13" s="43">
        <f>'NOX-Org_and_adj'!Y13</f>
        <v>354.10100225000002</v>
      </c>
      <c r="Z13" s="43">
        <f>'NOX-Org_and_adj'!Z13</f>
        <v>346.46723421000002</v>
      </c>
      <c r="AA13" s="43">
        <f>'NOX-Org_and_adj'!AA13</f>
        <v>355.07907599999999</v>
      </c>
      <c r="AB13" s="43">
        <f>'NOX-Org_and_adj'!AB13</f>
        <v>356.58091804999998</v>
      </c>
      <c r="AC13" s="43">
        <f>'NOX-Org_and_adj'!AC13</f>
        <v>353.52519531000002</v>
      </c>
      <c r="AD13" s="43">
        <f>'NOX-Org_and_adj'!AD13</f>
        <v>331.60158551000001</v>
      </c>
      <c r="AE13" s="43">
        <f>'NOX-Org_and_adj'!AE13</f>
        <v>314.53314438000001</v>
      </c>
      <c r="AF13" s="43">
        <f>'NOX-Org_and_adj'!AF13</f>
        <v>317.70154621</v>
      </c>
      <c r="AG13" s="43">
        <f>'NOX-Org_and_adj'!AG13</f>
        <v>321.05070276999999</v>
      </c>
      <c r="AH13" s="43">
        <f>'NOX-Org_and_adj'!AH13</f>
        <v>329.27423697</v>
      </c>
      <c r="AI13" s="43">
        <f>'NOX-Org_and_adj'!AI13</f>
        <v>312.63447065000003</v>
      </c>
      <c r="AJ13" s="43">
        <f>'NOX-Org_and_adj'!AJ13</f>
        <v>283.07534582</v>
      </c>
      <c r="AK13" s="43">
        <f>'NOX-Org_and_adj'!AK13</f>
        <v>280.18562154</v>
      </c>
      <c r="AL13" s="43">
        <f>'NOX-Org_and_adj'!AL13</f>
        <v>271.05261314000001</v>
      </c>
      <c r="AM13" s="43">
        <f>'NOX-Org_and_adj'!AM13</f>
        <v>270.72730130999997</v>
      </c>
    </row>
    <row r="14" spans="1:39">
      <c r="A14" s="14" t="s">
        <v>8</v>
      </c>
      <c r="B14" s="43">
        <f>'NOX-Org_and_adj'!B14</f>
        <v>0</v>
      </c>
      <c r="C14" s="43">
        <f>'NOX-Org_and_adj'!C14</f>
        <v>0</v>
      </c>
      <c r="D14" s="43">
        <f>'NOX-Org_and_adj'!D14</f>
        <v>0</v>
      </c>
      <c r="E14" s="43">
        <f>'NOX-Org_and_adj'!E14</f>
        <v>2</v>
      </c>
      <c r="F14" s="43">
        <f>'NOX-Org_and_adj'!F14</f>
        <v>1</v>
      </c>
      <c r="G14" s="43">
        <f>'NOX-Org_and_adj'!G14</f>
        <v>2</v>
      </c>
      <c r="H14" s="43">
        <f>'NOX-Org_and_adj'!H14</f>
        <v>3</v>
      </c>
      <c r="I14" s="43">
        <f>'NOX-Org_and_adj'!I14</f>
        <v>3</v>
      </c>
      <c r="J14" s="43">
        <f>'NOX-Org_and_adj'!J14</f>
        <v>3</v>
      </c>
      <c r="K14" s="43">
        <f>'NOX-Org_and_adj'!K14</f>
        <v>3</v>
      </c>
      <c r="L14" s="43">
        <f>'NOX-Org_and_adj'!L14</f>
        <v>2.3939499999999998</v>
      </c>
      <c r="M14" s="43">
        <f>'NOX-Org_and_adj'!M14</f>
        <v>2.5049999999999999</v>
      </c>
      <c r="N14" s="43">
        <f>'NOX-Org_and_adj'!N14</f>
        <v>2.55593</v>
      </c>
      <c r="O14" s="43">
        <f>'NOX-Org_and_adj'!O14</f>
        <v>4.2687879999999998</v>
      </c>
      <c r="P14" s="43">
        <f>'NOX-Org_and_adj'!P14</f>
        <v>4.3423470000000002</v>
      </c>
      <c r="Q14" s="43">
        <f>'NOX-Org_and_adj'!Q14</f>
        <v>4.4422690000000005</v>
      </c>
      <c r="R14" s="43">
        <f>'NOX-Org_and_adj'!R14</f>
        <v>1E-4</v>
      </c>
      <c r="S14" s="43">
        <f>'NOX-Org_and_adj'!S14</f>
        <v>1E-4</v>
      </c>
      <c r="T14" s="43">
        <f>'NOX-Org_and_adj'!T14</f>
        <v>7.3450399999999997E-3</v>
      </c>
      <c r="U14" s="43">
        <f>'NOX-Org_and_adj'!U14</f>
        <v>7.3450399999999997E-3</v>
      </c>
      <c r="V14" s="43">
        <f>'NOX-Org_and_adj'!V14</f>
        <v>1.8840000999999999E-2</v>
      </c>
      <c r="W14" s="43">
        <f>'NOX-Org_and_adj'!W14</f>
        <v>1.8840000999999999E-2</v>
      </c>
      <c r="X14" s="43">
        <f>'NOX-Org_and_adj'!X14</f>
        <v>1.8840000999999999E-2</v>
      </c>
      <c r="Y14" s="43">
        <f>'NOX-Org_and_adj'!Y14</f>
        <v>1.8840000999999999E-2</v>
      </c>
      <c r="Z14" s="43">
        <f>'NOX-Org_and_adj'!Z14</f>
        <v>1.5592010000000001E-3</v>
      </c>
      <c r="AA14" s="43">
        <f>'NOX-Org_and_adj'!AA14</f>
        <v>9.9019495599999993E-2</v>
      </c>
      <c r="AB14" s="43">
        <f>'NOX-Org_and_adj'!AB14</f>
        <v>0.10221711579999999</v>
      </c>
      <c r="AC14" s="43">
        <f>'NOX-Org_and_adj'!AC14</f>
        <v>4.5717172E-2</v>
      </c>
      <c r="AD14" s="43">
        <f>'NOX-Org_and_adj'!AD14</f>
        <v>3.665001E-4</v>
      </c>
      <c r="AE14" s="43">
        <f>'NOX-Org_and_adj'!AE14</f>
        <v>5.0913209999999996E-4</v>
      </c>
      <c r="AF14" s="43">
        <f>'NOX-Org_and_adj'!AF14</f>
        <v>1.3288294259</v>
      </c>
      <c r="AG14" s="43">
        <f>'NOX-Org_and_adj'!AG14</f>
        <v>2.99420052E-2</v>
      </c>
      <c r="AH14" s="43">
        <f>'NOX-Org_and_adj'!AH14</f>
        <v>3.7209986299999998E-2</v>
      </c>
      <c r="AI14" s="43">
        <f>'NOX-Org_and_adj'!AI14</f>
        <v>4.8893923399999997E-2</v>
      </c>
      <c r="AJ14" s="43">
        <f>'NOX-Org_and_adj'!AJ14</f>
        <v>0.87962364019999995</v>
      </c>
      <c r="AK14" s="43">
        <f>'NOX-Org_and_adj'!AK14</f>
        <v>0.93401021419999997</v>
      </c>
      <c r="AL14" s="43">
        <f>'NOX-Org_and_adj'!AL14</f>
        <v>1.0801190845999999</v>
      </c>
      <c r="AM14" s="43">
        <f>'NOX-Org_and_adj'!AM14</f>
        <v>1.0795625846000001</v>
      </c>
    </row>
    <row r="15" spans="1:39">
      <c r="A15" s="14" t="s">
        <v>10</v>
      </c>
      <c r="B15" s="43">
        <f>'NOX-Org_and_adj'!B15</f>
        <v>0</v>
      </c>
      <c r="C15" s="43">
        <f>'NOX-Org_and_adj'!C15</f>
        <v>0</v>
      </c>
      <c r="D15" s="43">
        <f>'NOX-Org_and_adj'!D15</f>
        <v>0</v>
      </c>
      <c r="E15" s="43">
        <f>'NOX-Org_and_adj'!E15</f>
        <v>2</v>
      </c>
      <c r="F15" s="43">
        <f>'NOX-Org_and_adj'!F15</f>
        <v>3</v>
      </c>
      <c r="G15" s="43">
        <f>'NOX-Org_and_adj'!G15</f>
        <v>6</v>
      </c>
      <c r="H15" s="43">
        <f>'NOX-Org_and_adj'!H15</f>
        <v>5</v>
      </c>
      <c r="I15" s="43">
        <f>'NOX-Org_and_adj'!I15</f>
        <v>5</v>
      </c>
      <c r="J15" s="43">
        <f>'NOX-Org_and_adj'!J15</f>
        <v>5</v>
      </c>
      <c r="K15" s="43">
        <f>'NOX-Org_and_adj'!K15</f>
        <v>6</v>
      </c>
      <c r="L15" s="43">
        <f>'NOX-Org_and_adj'!L15</f>
        <v>15.41628</v>
      </c>
      <c r="M15" s="43">
        <f>'NOX-Org_and_adj'!M15</f>
        <v>15.87298</v>
      </c>
      <c r="N15" s="43">
        <f>'NOX-Org_and_adj'!N15</f>
        <v>16.109929999999999</v>
      </c>
      <c r="O15" s="43">
        <f>'NOX-Org_and_adj'!O15</f>
        <v>14.487960999999999</v>
      </c>
      <c r="P15" s="43">
        <f>'NOX-Org_and_adj'!P15</f>
        <v>15.477937000000001</v>
      </c>
      <c r="Q15" s="43">
        <f>'NOX-Org_and_adj'!Q15</f>
        <v>16.054811999999998</v>
      </c>
      <c r="R15" s="43">
        <f>'NOX-Org_and_adj'!R15</f>
        <v>19.073714494000001</v>
      </c>
      <c r="S15" s="43">
        <f>'NOX-Org_and_adj'!S15</f>
        <v>19.073714494000001</v>
      </c>
      <c r="T15" s="43">
        <f>'NOX-Org_and_adj'!T15</f>
        <v>16.017688333999999</v>
      </c>
      <c r="U15" s="43">
        <f>'NOX-Org_and_adj'!U15</f>
        <v>16.017672708999999</v>
      </c>
      <c r="V15" s="43">
        <f>'NOX-Org_and_adj'!V15</f>
        <v>8.3707393815</v>
      </c>
      <c r="W15" s="43">
        <f>'NOX-Org_and_adj'!W15</f>
        <v>8.7728258465</v>
      </c>
      <c r="X15" s="43">
        <f>'NOX-Org_and_adj'!X15</f>
        <v>8.6678463926999996</v>
      </c>
      <c r="Y15" s="43">
        <f>'NOX-Org_and_adj'!Y15</f>
        <v>10.708844088999999</v>
      </c>
      <c r="Z15" s="43">
        <f>'NOX-Org_and_adj'!Z15</f>
        <v>19.553354794000001</v>
      </c>
      <c r="AA15" s="43">
        <f>'NOX-Org_and_adj'!AA15</f>
        <v>19.578715134999999</v>
      </c>
      <c r="AB15" s="43">
        <f>'NOX-Org_and_adj'!AB15</f>
        <v>19.59754268</v>
      </c>
      <c r="AC15" s="43">
        <f>'NOX-Org_and_adj'!AC15</f>
        <v>19.192872676</v>
      </c>
      <c r="AD15" s="43">
        <f>'NOX-Org_and_adj'!AD15</f>
        <v>5.9382250870000002</v>
      </c>
      <c r="AE15" s="43">
        <f>'NOX-Org_and_adj'!AE15</f>
        <v>2.8767633342000001</v>
      </c>
      <c r="AF15" s="43">
        <f>'NOX-Org_and_adj'!AF15</f>
        <v>5.1350651609</v>
      </c>
      <c r="AG15" s="43">
        <f>'NOX-Org_and_adj'!AG15</f>
        <v>5.2288038774999999</v>
      </c>
      <c r="AH15" s="43">
        <f>'NOX-Org_and_adj'!AH15</f>
        <v>5.0085913027000002</v>
      </c>
      <c r="AI15" s="43">
        <f>'NOX-Org_and_adj'!AI15</f>
        <v>5.4656733750999997</v>
      </c>
      <c r="AJ15" s="43">
        <f>'NOX-Org_and_adj'!AJ15</f>
        <v>2.5020207352999999</v>
      </c>
      <c r="AK15" s="43">
        <f>'NOX-Org_and_adj'!AK15</f>
        <v>2.8180556370000001</v>
      </c>
      <c r="AL15" s="43">
        <f>'NOX-Org_and_adj'!AL15</f>
        <v>2.8689383405000002</v>
      </c>
      <c r="AM15" s="43">
        <f>'NOX-Org_and_adj'!AM15</f>
        <v>2.8678126405</v>
      </c>
    </row>
    <row r="16" spans="1:39">
      <c r="A16" s="14" t="s">
        <v>11</v>
      </c>
      <c r="B16" s="43">
        <f>'NOX-Org_and_adj'!B16</f>
        <v>440</v>
      </c>
      <c r="C16" s="43">
        <f>'NOX-Org_and_adj'!C16</f>
        <v>159</v>
      </c>
      <c r="D16" s="43">
        <f>'NOX-Org_and_adj'!D16</f>
        <v>111</v>
      </c>
      <c r="E16" s="43">
        <f>'NOX-Org_and_adj'!E16</f>
        <v>87</v>
      </c>
      <c r="F16" s="43">
        <f>'NOX-Org_and_adj'!F16</f>
        <v>91</v>
      </c>
      <c r="G16" s="43">
        <f>'NOX-Org_and_adj'!G16</f>
        <v>95</v>
      </c>
      <c r="H16" s="43">
        <f>'NOX-Org_and_adj'!H16</f>
        <v>96</v>
      </c>
      <c r="I16" s="43">
        <f>'NOX-Org_and_adj'!I16</f>
        <v>123</v>
      </c>
      <c r="J16" s="43">
        <f>'NOX-Org_and_adj'!J16</f>
        <v>114</v>
      </c>
      <c r="K16" s="43">
        <f>'NOX-Org_and_adj'!K16</f>
        <v>99</v>
      </c>
      <c r="L16" s="43">
        <f>'NOX-Org_and_adj'!L16</f>
        <v>152.58750000000001</v>
      </c>
      <c r="M16" s="43">
        <f>'NOX-Org_and_adj'!M16</f>
        <v>156.72121999999999</v>
      </c>
      <c r="N16" s="43">
        <f>'NOX-Org_and_adj'!N16</f>
        <v>163.25598000000002</v>
      </c>
      <c r="O16" s="43">
        <f>'NOX-Org_and_adj'!O16</f>
        <v>161.662462</v>
      </c>
      <c r="P16" s="43">
        <f>'NOX-Org_and_adj'!P16</f>
        <v>128.73061100000001</v>
      </c>
      <c r="Q16" s="43">
        <f>'NOX-Org_and_adj'!Q16</f>
        <v>130.05542399999999</v>
      </c>
      <c r="R16" s="43">
        <f>'NOX-Org_and_adj'!R16</f>
        <v>55.461705174000002</v>
      </c>
      <c r="S16" s="43">
        <f>'NOX-Org_and_adj'!S16</f>
        <v>55.461705174000002</v>
      </c>
      <c r="T16" s="43">
        <f>'NOX-Org_and_adj'!T16</f>
        <v>56.350722974999996</v>
      </c>
      <c r="U16" s="43">
        <f>'NOX-Org_and_adj'!U16</f>
        <v>56.349712726</v>
      </c>
      <c r="V16" s="43">
        <f>'NOX-Org_and_adj'!V16</f>
        <v>56.116249056999997</v>
      </c>
      <c r="W16" s="43">
        <f>'NOX-Org_and_adj'!W16</f>
        <v>55.471945257000002</v>
      </c>
      <c r="X16" s="43">
        <f>'NOX-Org_and_adj'!X16</f>
        <v>55.471945257000002</v>
      </c>
      <c r="Y16" s="43">
        <f>'NOX-Org_and_adj'!Y16</f>
        <v>55.455135370999997</v>
      </c>
      <c r="Z16" s="43">
        <f>'NOX-Org_and_adj'!Z16</f>
        <v>55.445631593999998</v>
      </c>
      <c r="AA16" s="43">
        <f>'NOX-Org_and_adj'!AA16</f>
        <v>77.868788811000002</v>
      </c>
      <c r="AB16" s="43">
        <f>'NOX-Org_and_adj'!AB16</f>
        <v>80.506846881000001</v>
      </c>
      <c r="AC16" s="43">
        <f>'NOX-Org_and_adj'!AC16</f>
        <v>80.098726173000003</v>
      </c>
      <c r="AD16" s="43">
        <f>'NOX-Org_and_adj'!AD16</f>
        <v>79.059697916000005</v>
      </c>
      <c r="AE16" s="43">
        <f>'NOX-Org_and_adj'!AE16</f>
        <v>78.643353415000007</v>
      </c>
      <c r="AF16" s="43">
        <f>'NOX-Org_and_adj'!AF16</f>
        <v>83.526520016000006</v>
      </c>
      <c r="AG16" s="43">
        <f>'NOX-Org_and_adj'!AG16</f>
        <v>81.093035334999996</v>
      </c>
      <c r="AH16" s="43">
        <f>'NOX-Org_and_adj'!AH16</f>
        <v>80.153071515999997</v>
      </c>
      <c r="AI16" s="43">
        <f>'NOX-Org_and_adj'!AI16</f>
        <v>80.216778822999999</v>
      </c>
      <c r="AJ16" s="43">
        <f>'NOX-Org_and_adj'!AJ16</f>
        <v>83.619012503999997</v>
      </c>
      <c r="AK16" s="43">
        <f>'NOX-Org_and_adj'!AK16</f>
        <v>84.036906549999998</v>
      </c>
      <c r="AL16" s="43">
        <f>'NOX-Org_and_adj'!AL16</f>
        <v>82.753141033000006</v>
      </c>
      <c r="AM16" s="43">
        <f>'NOX-Org_and_adj'!AM16</f>
        <v>82.753141033000006</v>
      </c>
    </row>
    <row r="17" spans="1:39">
      <c r="A17" s="14" t="s">
        <v>12</v>
      </c>
      <c r="B17" s="46">
        <f>'NOX-Org_and_adj'!B17</f>
        <v>12624</v>
      </c>
      <c r="C17" s="46">
        <f>'NOX-Org_and_adj'!C17</f>
        <v>12061</v>
      </c>
      <c r="D17" s="46">
        <f>'NOX-Org_and_adj'!D17</f>
        <v>11493</v>
      </c>
      <c r="E17" s="46">
        <f>'NOX-Org_and_adj'!E17</f>
        <v>10932</v>
      </c>
      <c r="F17" s="46">
        <f>'NOX-Org_and_adj'!F17</f>
        <v>9592</v>
      </c>
      <c r="G17" s="46">
        <f>'NOX-Org_and_adj'!G17</f>
        <v>9449</v>
      </c>
      <c r="H17" s="46">
        <f>'NOX-Org_and_adj'!H17</f>
        <v>9306</v>
      </c>
      <c r="I17" s="46">
        <f>'NOX-Org_and_adj'!I17</f>
        <v>9162</v>
      </c>
      <c r="J17" s="46">
        <f>'NOX-Org_and_adj'!J17</f>
        <v>9019</v>
      </c>
      <c r="K17" s="46">
        <f>'NOX-Org_and_adj'!K17</f>
        <v>8876</v>
      </c>
      <c r="L17" s="46">
        <f>'NOX-Org_and_adj'!L17</f>
        <v>8732.7439600000016</v>
      </c>
      <c r="M17" s="46">
        <f>'NOX-Org_and_adj'!M17</f>
        <v>8791.7872799999986</v>
      </c>
      <c r="N17" s="46">
        <f>'NOX-Org_and_adj'!N17</f>
        <v>8619.2681699999994</v>
      </c>
      <c r="O17" s="46">
        <f>'NOX-Org_and_adj'!O17</f>
        <v>8371.3374299999996</v>
      </c>
      <c r="P17" s="46">
        <f>'NOX-Org_and_adj'!P17</f>
        <v>8393.5218599999989</v>
      </c>
      <c r="Q17" s="46">
        <f>'NOX-Org_and_adj'!Q17</f>
        <v>7774.1959100000004</v>
      </c>
      <c r="R17" s="47">
        <f>[2]NOx!G$84</f>
        <v>7466.7967426057703</v>
      </c>
      <c r="S17" s="47">
        <f>[2]NOx!H$84</f>
        <v>7419.6077479939704</v>
      </c>
      <c r="T17" s="47">
        <f>[2]NOx!I$84</f>
        <v>7041.8352921587302</v>
      </c>
      <c r="U17" s="47">
        <f>[2]NOx!J$84</f>
        <v>6771.97386127953</v>
      </c>
      <c r="V17" s="47">
        <f>[2]NOx!K$84</f>
        <v>6478.5861987244098</v>
      </c>
      <c r="W17" s="47">
        <f>[2]NOx!L$84</f>
        <v>6218.1336072191498</v>
      </c>
      <c r="X17" s="47">
        <f>[2]NOx!M$84</f>
        <v>5614.7697309590303</v>
      </c>
      <c r="Y17" s="47">
        <f>[2]NOx!N$84</f>
        <v>5025.4275610057502</v>
      </c>
      <c r="Z17" s="47">
        <f>[2]NOx!O$84</f>
        <v>5041.3189848367301</v>
      </c>
      <c r="AA17" s="47">
        <f>[2]NOx!P$84</f>
        <v>4753.3670576935101</v>
      </c>
      <c r="AB17" s="47">
        <f>[2]NOx!Q$84</f>
        <v>4285.3813645689097</v>
      </c>
      <c r="AC17" s="47">
        <f>[2]NOx!R$84</f>
        <v>4222.1217490068902</v>
      </c>
      <c r="AD17" s="47">
        <f>[2]NOx!S$84</f>
        <v>3826.13712866894</v>
      </c>
      <c r="AE17" s="47">
        <f>[2]NOx!T$84</f>
        <v>3678.7981578304698</v>
      </c>
      <c r="AF17" s="47">
        <f>[2]NOx!U$84</f>
        <v>3357.6509566110199</v>
      </c>
      <c r="AG17" s="47">
        <f>[2]NOx!V$84</f>
        <v>3099.45279645849</v>
      </c>
      <c r="AH17" s="47">
        <f>[2]NOx!W$84</f>
        <v>2881.5289761426402</v>
      </c>
      <c r="AI17" s="46">
        <f>'NOX-Org_and_adj'!AI17</f>
        <v>2820.5925926999998</v>
      </c>
      <c r="AJ17" s="46">
        <f>'NOX-Org_and_adj'!AJ17</f>
        <v>2344.9975617999999</v>
      </c>
      <c r="AK17" s="46">
        <f>'NOX-Org_and_adj'!AK17</f>
        <v>2279.8636182</v>
      </c>
      <c r="AL17" s="46">
        <f>'NOX-Org_and_adj'!AL17</f>
        <v>1972.6975064000001</v>
      </c>
      <c r="AM17" s="46">
        <f>'NOX-Org_and_adj'!AM17</f>
        <v>1665.5313945</v>
      </c>
    </row>
    <row r="18" spans="1:39">
      <c r="A18" s="14" t="s">
        <v>13</v>
      </c>
      <c r="B18" s="43">
        <f>'NOX-Org_and_adj'!B18</f>
        <v>2652</v>
      </c>
      <c r="C18" s="43">
        <f>'NOX-Org_and_adj'!C18</f>
        <v>2968</v>
      </c>
      <c r="D18" s="43">
        <f>'NOX-Org_and_adj'!D18</f>
        <v>3353</v>
      </c>
      <c r="E18" s="43">
        <f>'NOX-Org_and_adj'!E18</f>
        <v>3576</v>
      </c>
      <c r="F18" s="43">
        <f>'NOX-Org_and_adj'!F18</f>
        <v>3781</v>
      </c>
      <c r="G18" s="43">
        <f>'NOX-Org_and_adj'!G18</f>
        <v>3849</v>
      </c>
      <c r="H18" s="43">
        <f>'NOX-Org_and_adj'!H18</f>
        <v>3915</v>
      </c>
      <c r="I18" s="43">
        <f>'NOX-Org_and_adj'!I18</f>
        <v>3981</v>
      </c>
      <c r="J18" s="43">
        <f>'NOX-Org_and_adj'!J18</f>
        <v>4047</v>
      </c>
      <c r="K18" s="43">
        <f>'NOX-Org_and_adj'!K18</f>
        <v>4113</v>
      </c>
      <c r="L18" s="43">
        <f>'NOX-Org_and_adj'!L18</f>
        <v>4179.20856</v>
      </c>
      <c r="M18" s="43">
        <f>'NOX-Org_and_adj'!M18</f>
        <v>4178.1268799999998</v>
      </c>
      <c r="N18" s="43">
        <f>'NOX-Org_and_adj'!N18</f>
        <v>4156.3456699999997</v>
      </c>
      <c r="O18" s="43">
        <f>'NOX-Org_and_adj'!O18</f>
        <v>4084.4155989999999</v>
      </c>
      <c r="P18" s="43">
        <f>'NOX-Org_and_adj'!P18</f>
        <v>4166.9662539999999</v>
      </c>
      <c r="Q18" s="43">
        <f>'NOX-Org_and_adj'!Q18</f>
        <v>4156.0193380000001</v>
      </c>
      <c r="R18" s="43">
        <f>'NOX-Org_and_adj'!R18</f>
        <v>3559.3517333999998</v>
      </c>
      <c r="S18" s="43">
        <f>'NOX-Org_and_adj'!S18</f>
        <v>3641.8725653000001</v>
      </c>
      <c r="T18" s="43">
        <f>'NOX-Org_and_adj'!T18</f>
        <v>3453.3141962</v>
      </c>
      <c r="U18" s="43">
        <f>'NOX-Org_and_adj'!U18</f>
        <v>3504.5742630999998</v>
      </c>
      <c r="V18" s="43">
        <f>'NOX-Org_and_adj'!V18</f>
        <v>3398.6093707</v>
      </c>
      <c r="W18" s="43">
        <f>'NOX-Org_and_adj'!W18</f>
        <v>3286.589285</v>
      </c>
      <c r="X18" s="43">
        <f>'NOX-Org_and_adj'!X18</f>
        <v>3081.2281932999999</v>
      </c>
      <c r="Y18" s="43">
        <f>'NOX-Org_and_adj'!Y18</f>
        <v>2810.2007434000002</v>
      </c>
      <c r="Z18" s="43">
        <f>'NOX-Org_and_adj'!Z18</f>
        <v>2727.5765704999999</v>
      </c>
      <c r="AA18" s="43">
        <f>'NOX-Org_and_adj'!AA18</f>
        <v>2642.0198314999998</v>
      </c>
      <c r="AB18" s="43">
        <f>'NOX-Org_and_adj'!AB18</f>
        <v>2501.9360359000002</v>
      </c>
      <c r="AC18" s="43">
        <f>'NOX-Org_and_adj'!AC18</f>
        <v>2428.3325946999998</v>
      </c>
      <c r="AD18" s="43">
        <f>'NOX-Org_and_adj'!AD18</f>
        <v>2374.2764041</v>
      </c>
      <c r="AE18" s="43">
        <f>'NOX-Org_and_adj'!AE18</f>
        <v>2326.2312301000002</v>
      </c>
      <c r="AF18" s="43">
        <f>'NOX-Org_and_adj'!AF18</f>
        <v>2151.4034796000001</v>
      </c>
      <c r="AG18" s="43">
        <f>'NOX-Org_and_adj'!AG18</f>
        <v>2103.9895544000001</v>
      </c>
      <c r="AH18" s="43">
        <f>'NOX-Org_and_adj'!AH18</f>
        <v>2061.3169825</v>
      </c>
      <c r="AI18" s="43">
        <f>'NOX-Org_and_adj'!AI18</f>
        <v>1943.0572810000001</v>
      </c>
      <c r="AJ18" s="43">
        <f>'NOX-Org_and_adj'!AJ18</f>
        <v>1643.4631277999999</v>
      </c>
      <c r="AK18" s="43">
        <f>'NOX-Org_and_adj'!AK18</f>
        <v>1629.2356265999999</v>
      </c>
      <c r="AL18" s="43">
        <f>'NOX-Org_and_adj'!AL18</f>
        <v>1585.5157629</v>
      </c>
      <c r="AM18" s="43">
        <f>'NOX-Org_and_adj'!AM18</f>
        <v>1557.3955274</v>
      </c>
    </row>
    <row r="19" spans="1:39">
      <c r="A19" s="14" t="s">
        <v>14</v>
      </c>
      <c r="B19" s="43">
        <f>'NOX-Org_and_adj'!B19</f>
        <v>330</v>
      </c>
      <c r="C19" s="43">
        <f>'NOX-Org_and_adj'!C19</f>
        <v>165</v>
      </c>
      <c r="D19" s="43">
        <f>'NOX-Org_and_adj'!D19</f>
        <v>248</v>
      </c>
      <c r="E19" s="43">
        <f>'NOX-Org_and_adj'!E19</f>
        <v>310</v>
      </c>
      <c r="F19" s="43">
        <f>'NOX-Org_and_adj'!F19</f>
        <v>369</v>
      </c>
      <c r="G19" s="43">
        <f>'NOX-Org_and_adj'!G19</f>
        <v>286</v>
      </c>
      <c r="H19" s="43">
        <f>'NOX-Org_and_adj'!H19</f>
        <v>255</v>
      </c>
      <c r="I19" s="43">
        <f>'NOX-Org_and_adj'!I19</f>
        <v>241</v>
      </c>
      <c r="J19" s="43">
        <f>'NOX-Org_and_adj'!J19</f>
        <v>390</v>
      </c>
      <c r="K19" s="43">
        <f>'NOX-Org_and_adj'!K19</f>
        <v>267</v>
      </c>
      <c r="L19" s="43">
        <f>'NOX-Org_and_adj'!L19</f>
        <v>412.36083000000002</v>
      </c>
      <c r="M19" s="43">
        <f>'NOX-Org_and_adj'!M19</f>
        <v>186.56205</v>
      </c>
      <c r="N19" s="43">
        <f>'NOX-Org_and_adj'!N19</f>
        <v>179.48262</v>
      </c>
      <c r="O19" s="43">
        <f>'NOX-Org_and_adj'!O19</f>
        <v>251.008478</v>
      </c>
      <c r="P19" s="43">
        <f>'NOX-Org_and_adj'!P19</f>
        <v>276.02077600000001</v>
      </c>
      <c r="Q19" s="43">
        <f>'NOX-Org_and_adj'!Q19</f>
        <v>184.00074600000002</v>
      </c>
      <c r="R19" s="43">
        <f>'NOX-Org_and_adj'!R19</f>
        <v>179.8955129</v>
      </c>
      <c r="S19" s="43">
        <f>'NOX-Org_and_adj'!S19</f>
        <v>215.99446470000001</v>
      </c>
      <c r="T19" s="43">
        <f>'NOX-Org_and_adj'!T19</f>
        <v>268.39347287999999</v>
      </c>
      <c r="U19" s="43">
        <f>'NOX-Org_and_adj'!U19</f>
        <v>276.56810092000001</v>
      </c>
      <c r="V19" s="43">
        <f>'NOX-Org_and_adj'!V19</f>
        <v>234.19063216999999</v>
      </c>
      <c r="W19" s="43">
        <f>'NOX-Org_and_adj'!W19</f>
        <v>267.17234309999998</v>
      </c>
      <c r="X19" s="43">
        <f>'NOX-Org_and_adj'!X19</f>
        <v>219.76793472</v>
      </c>
      <c r="Y19" s="43">
        <f>'NOX-Org_and_adj'!Y19</f>
        <v>243.54577954000001</v>
      </c>
      <c r="Z19" s="43">
        <f>'NOX-Org_and_adj'!Z19</f>
        <v>197.33024427999999</v>
      </c>
      <c r="AA19" s="43">
        <f>'NOX-Org_and_adj'!AA19</f>
        <v>270.98792096</v>
      </c>
      <c r="AB19" s="43">
        <f>'NOX-Org_and_adj'!AB19</f>
        <v>223.18619428</v>
      </c>
      <c r="AC19" s="43">
        <f>'NOX-Org_and_adj'!AC19</f>
        <v>186.90044585000001</v>
      </c>
      <c r="AD19" s="43">
        <f>'NOX-Org_and_adj'!AD19</f>
        <v>180.51415138999999</v>
      </c>
      <c r="AE19" s="43">
        <f>'NOX-Org_and_adj'!AE19</f>
        <v>252.17060952</v>
      </c>
      <c r="AF19" s="43">
        <f>'NOX-Org_and_adj'!AF19</f>
        <v>268.76751582999998</v>
      </c>
      <c r="AG19" s="43">
        <f>'NOX-Org_and_adj'!AG19</f>
        <v>391.98626329000001</v>
      </c>
      <c r="AH19" s="43">
        <f>'NOX-Org_and_adj'!AH19</f>
        <v>382.32656723999997</v>
      </c>
      <c r="AI19" s="43">
        <f>'NOX-Org_and_adj'!AI19</f>
        <v>268.72513937000002</v>
      </c>
      <c r="AJ19" s="43">
        <f>'NOX-Org_and_adj'!AJ19</f>
        <v>426.01271237999998</v>
      </c>
      <c r="AK19" s="43">
        <f>'NOX-Org_and_adj'!AK19</f>
        <v>347.79101356000001</v>
      </c>
      <c r="AL19" s="43">
        <f>'NOX-Org_and_adj'!AL19</f>
        <v>254.47788255</v>
      </c>
      <c r="AM19" s="43">
        <f>'NOX-Org_and_adj'!AM19</f>
        <v>254.47788255</v>
      </c>
    </row>
    <row r="20" spans="1:39">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19"/>
      <c r="AC20" s="19"/>
      <c r="AD20" s="19"/>
      <c r="AE20" s="19"/>
      <c r="AF20" s="19"/>
      <c r="AG20" s="19"/>
      <c r="AH20" s="19"/>
      <c r="AI20" s="20"/>
      <c r="AJ20" s="20"/>
      <c r="AK20" s="20"/>
      <c r="AL20" s="20"/>
      <c r="AM20" s="20"/>
    </row>
    <row r="21" spans="1:39">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19"/>
      <c r="AC21" s="19"/>
      <c r="AD21" s="19"/>
      <c r="AE21" s="19"/>
      <c r="AF21" s="19"/>
      <c r="AG21" s="19"/>
      <c r="AH21" s="19"/>
      <c r="AI21" s="20"/>
      <c r="AJ21" s="20"/>
      <c r="AK21" s="20"/>
      <c r="AL21" s="20"/>
      <c r="AM21" s="20"/>
    </row>
    <row r="22" spans="1:39">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19"/>
      <c r="AC22" s="19"/>
      <c r="AD22" s="19"/>
      <c r="AE22" s="19"/>
      <c r="AF22" s="19"/>
      <c r="AG22" s="19"/>
      <c r="AH22" s="19"/>
      <c r="AI22" s="20"/>
      <c r="AJ22" s="20"/>
      <c r="AK22" s="20"/>
      <c r="AL22" s="20"/>
      <c r="AM22" s="20"/>
    </row>
    <row r="23" spans="1:39">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19"/>
      <c r="AC23" s="19"/>
      <c r="AD23" s="19"/>
      <c r="AE23" s="19"/>
      <c r="AF23" s="19"/>
      <c r="AG23" s="19"/>
      <c r="AH23" s="19"/>
      <c r="AI23" s="20"/>
      <c r="AJ23" s="20"/>
      <c r="AK23" s="20"/>
      <c r="AL23" s="20"/>
      <c r="AM23" s="20"/>
    </row>
    <row r="24" spans="1:39">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19"/>
      <c r="AC24" s="19"/>
      <c r="AD24" s="19"/>
      <c r="AE24" s="19"/>
      <c r="AF24" s="19"/>
      <c r="AG24" s="19"/>
      <c r="AH24" s="19"/>
      <c r="AI24" s="20"/>
      <c r="AJ24" s="20"/>
      <c r="AK24" s="20"/>
      <c r="AL24" s="20"/>
      <c r="AM24" s="20"/>
    </row>
    <row r="25" spans="1:39">
      <c r="A25" s="14" t="s">
        <v>15</v>
      </c>
      <c r="B25" s="19">
        <f t="shared" ref="B25:AK25" si="0">SUM(B7:B19)</f>
        <v>26882</v>
      </c>
      <c r="C25" s="19">
        <f t="shared" si="0"/>
        <v>26378</v>
      </c>
      <c r="D25" s="19">
        <f t="shared" si="0"/>
        <v>27080</v>
      </c>
      <c r="E25" s="19">
        <f t="shared" si="0"/>
        <v>25757</v>
      </c>
      <c r="F25" s="19">
        <f t="shared" si="0"/>
        <v>25527</v>
      </c>
      <c r="G25" s="19">
        <f t="shared" si="0"/>
        <v>25180</v>
      </c>
      <c r="H25" s="19">
        <f t="shared" si="0"/>
        <v>25261</v>
      </c>
      <c r="I25" s="19">
        <f t="shared" si="0"/>
        <v>25356</v>
      </c>
      <c r="J25" s="19">
        <f t="shared" si="0"/>
        <v>25350</v>
      </c>
      <c r="K25" s="19">
        <f t="shared" si="0"/>
        <v>24955</v>
      </c>
      <c r="L25" s="19">
        <f t="shared" si="0"/>
        <v>24787.361250000005</v>
      </c>
      <c r="M25" s="19">
        <f t="shared" si="0"/>
        <v>24704.956589999998</v>
      </c>
      <c r="N25" s="19">
        <f t="shared" si="0"/>
        <v>24347.759939999996</v>
      </c>
      <c r="O25" s="19">
        <f t="shared" si="0"/>
        <v>22844.743190000001</v>
      </c>
      <c r="P25" s="19">
        <f t="shared" si="0"/>
        <v>22598.433584999999</v>
      </c>
      <c r="Q25" s="19">
        <f t="shared" si="0"/>
        <v>21548.510710000006</v>
      </c>
      <c r="R25" s="19">
        <f t="shared" si="0"/>
        <v>19915.353944284769</v>
      </c>
      <c r="S25" s="19">
        <f t="shared" si="0"/>
        <v>19716.157418172974</v>
      </c>
      <c r="T25" s="19">
        <f t="shared" si="0"/>
        <v>18533.832508163734</v>
      </c>
      <c r="U25" s="19">
        <f t="shared" si="0"/>
        <v>18222.382714299532</v>
      </c>
      <c r="V25" s="19">
        <f t="shared" si="0"/>
        <v>16976.370565265912</v>
      </c>
      <c r="W25" s="19">
        <f t="shared" si="0"/>
        <v>16524.096328682652</v>
      </c>
      <c r="X25" s="19">
        <f t="shared" si="0"/>
        <v>15441.362824278729</v>
      </c>
      <c r="Y25" s="19">
        <f t="shared" si="0"/>
        <v>13328.13458832075</v>
      </c>
      <c r="Z25" s="19">
        <f t="shared" si="0"/>
        <v>13149.203104589731</v>
      </c>
      <c r="AA25" s="19">
        <f t="shared" si="0"/>
        <v>12926.349668501111</v>
      </c>
      <c r="AB25" s="19">
        <f t="shared" si="0"/>
        <v>12088.85899325971</v>
      </c>
      <c r="AC25" s="19">
        <f t="shared" si="0"/>
        <v>11673.130518301889</v>
      </c>
      <c r="AD25" s="19">
        <f t="shared" si="0"/>
        <v>11127.932806877043</v>
      </c>
      <c r="AE25" s="19">
        <f t="shared" si="0"/>
        <v>10522.988072736771</v>
      </c>
      <c r="AF25" s="19">
        <f t="shared" si="0"/>
        <v>9814.9547003788211</v>
      </c>
      <c r="AG25" s="19">
        <f t="shared" si="0"/>
        <v>9364.1934843071904</v>
      </c>
      <c r="AH25" s="19">
        <f t="shared" si="0"/>
        <v>9107.6792773686393</v>
      </c>
      <c r="AI25" s="19">
        <f t="shared" si="0"/>
        <v>8601.7068861725002</v>
      </c>
      <c r="AJ25" s="19">
        <f t="shared" si="0"/>
        <v>7815.6486145334993</v>
      </c>
      <c r="AK25" s="19">
        <f t="shared" si="0"/>
        <v>7829.0899375741992</v>
      </c>
      <c r="AL25" s="19">
        <f t="shared" ref="AL25:AM25" si="1">SUM(AL7:AL19)</f>
        <v>7339.2725801160996</v>
      </c>
      <c r="AM25" s="19">
        <f t="shared" si="1"/>
        <v>6916.1636663860991</v>
      </c>
    </row>
    <row r="26" spans="1:39">
      <c r="A26" s="14" t="s">
        <v>16</v>
      </c>
      <c r="B26" s="22" t="s">
        <v>9</v>
      </c>
      <c r="C26" s="22" t="s">
        <v>9</v>
      </c>
      <c r="D26" s="22" t="s">
        <v>9</v>
      </c>
      <c r="E26" s="22" t="s">
        <v>9</v>
      </c>
      <c r="F26" s="22">
        <v>361.68541999999997</v>
      </c>
      <c r="G26" s="22">
        <v>246.9358</v>
      </c>
      <c r="H26" s="22">
        <v>233.74489000000003</v>
      </c>
      <c r="I26" s="22">
        <v>233.74489000000003</v>
      </c>
      <c r="J26" s="22">
        <v>381.68380999999999</v>
      </c>
      <c r="K26" s="22">
        <v>258.19341000000003</v>
      </c>
      <c r="L26" s="22">
        <v>404.98626999999999</v>
      </c>
      <c r="M26" s="22">
        <v>179.11698000000001</v>
      </c>
      <c r="N26" s="22">
        <v>171.95885000000001</v>
      </c>
      <c r="O26" s="22">
        <v>236.147471</v>
      </c>
      <c r="P26" s="22">
        <v>263.201187</v>
      </c>
      <c r="Q26" s="22">
        <v>170.963967</v>
      </c>
      <c r="R26" s="13">
        <v>106.66491197000001</v>
      </c>
      <c r="S26" s="13">
        <v>113.58257705</v>
      </c>
      <c r="T26" s="13">
        <v>136.72949840999999</v>
      </c>
      <c r="U26" s="13">
        <v>119.96593006000001</v>
      </c>
      <c r="V26" s="13">
        <v>91.192374203</v>
      </c>
      <c r="W26" s="13">
        <v>120.44097259999999</v>
      </c>
      <c r="X26" s="13">
        <v>64.323660580999999</v>
      </c>
      <c r="Y26" s="13">
        <v>94.847538029000006</v>
      </c>
      <c r="Z26" s="13">
        <v>37.223332331000002</v>
      </c>
      <c r="AA26" s="13">
        <v>93.885257413000005</v>
      </c>
      <c r="AB26" s="13">
        <v>85.903269938999998</v>
      </c>
      <c r="AC26" s="13">
        <v>56.685217522000002</v>
      </c>
      <c r="AD26" s="13">
        <v>52.634083935</v>
      </c>
      <c r="AE26" s="13">
        <v>143.54265566999999</v>
      </c>
      <c r="AF26" s="13">
        <v>129.26455712999999</v>
      </c>
      <c r="AG26" s="13">
        <v>184.91575986000001</v>
      </c>
      <c r="AH26" s="13">
        <v>178.24599708</v>
      </c>
      <c r="AI26" s="13">
        <v>75.014251229999999</v>
      </c>
      <c r="AJ26" s="13">
        <v>246.24315390000001</v>
      </c>
      <c r="AK26" s="13">
        <v>246.24315390000001</v>
      </c>
      <c r="AL26" s="13">
        <v>246.24315390000001</v>
      </c>
      <c r="AM26" s="13">
        <v>246.24315390000001</v>
      </c>
    </row>
    <row r="27" spans="1:39">
      <c r="A27" s="6" t="s">
        <v>17</v>
      </c>
      <c r="B27" s="22">
        <v>26883</v>
      </c>
      <c r="C27" s="22">
        <v>26377</v>
      </c>
      <c r="D27" s="22">
        <v>27079</v>
      </c>
      <c r="E27" s="22">
        <v>25757</v>
      </c>
      <c r="F27" s="19">
        <f t="shared" ref="F27:AK27" si="2">F25 - F26</f>
        <v>25165.314579999998</v>
      </c>
      <c r="G27" s="19">
        <f t="shared" si="2"/>
        <v>24933.064200000001</v>
      </c>
      <c r="H27" s="19">
        <f t="shared" si="2"/>
        <v>25027.255109999998</v>
      </c>
      <c r="I27" s="19">
        <f t="shared" si="2"/>
        <v>25122.255109999998</v>
      </c>
      <c r="J27" s="19">
        <f t="shared" si="2"/>
        <v>24968.316190000001</v>
      </c>
      <c r="K27" s="19">
        <f t="shared" si="2"/>
        <v>24696.80659</v>
      </c>
      <c r="L27" s="19">
        <f t="shared" si="2"/>
        <v>24382.374980000004</v>
      </c>
      <c r="M27" s="19">
        <f t="shared" si="2"/>
        <v>24525.839609999999</v>
      </c>
      <c r="N27" s="19">
        <f t="shared" si="2"/>
        <v>24175.801089999997</v>
      </c>
      <c r="O27" s="19">
        <f t="shared" si="2"/>
        <v>22608.595719000001</v>
      </c>
      <c r="P27" s="19">
        <f t="shared" si="2"/>
        <v>22335.232398</v>
      </c>
      <c r="Q27" s="19">
        <f t="shared" si="2"/>
        <v>21377.546743000006</v>
      </c>
      <c r="R27" s="19">
        <f t="shared" si="2"/>
        <v>19808.689032314767</v>
      </c>
      <c r="S27" s="19">
        <f t="shared" si="2"/>
        <v>19602.574841122972</v>
      </c>
      <c r="T27" s="19">
        <f t="shared" si="2"/>
        <v>18397.103009753733</v>
      </c>
      <c r="U27" s="19">
        <f t="shared" si="2"/>
        <v>18102.416784239533</v>
      </c>
      <c r="V27" s="19">
        <f t="shared" si="2"/>
        <v>16885.178191062911</v>
      </c>
      <c r="W27" s="19">
        <f t="shared" si="2"/>
        <v>16403.655356082651</v>
      </c>
      <c r="X27" s="19">
        <f t="shared" si="2"/>
        <v>15377.039163697729</v>
      </c>
      <c r="Y27" s="19">
        <f t="shared" si="2"/>
        <v>13233.28705029175</v>
      </c>
      <c r="Z27" s="19">
        <f t="shared" si="2"/>
        <v>13111.979772258732</v>
      </c>
      <c r="AA27" s="19">
        <f t="shared" si="2"/>
        <v>12832.464411088111</v>
      </c>
      <c r="AB27" s="19">
        <f t="shared" si="2"/>
        <v>12002.955723320709</v>
      </c>
      <c r="AC27" s="19">
        <f t="shared" si="2"/>
        <v>11616.445300779889</v>
      </c>
      <c r="AD27" s="19">
        <f t="shared" si="2"/>
        <v>11075.298722942043</v>
      </c>
      <c r="AE27" s="19">
        <f t="shared" si="2"/>
        <v>10379.44541706677</v>
      </c>
      <c r="AF27" s="19">
        <f t="shared" si="2"/>
        <v>9685.6901432488212</v>
      </c>
      <c r="AG27" s="19">
        <f t="shared" si="2"/>
        <v>9179.2777244471908</v>
      </c>
      <c r="AH27" s="19">
        <f t="shared" si="2"/>
        <v>8929.4332802886402</v>
      </c>
      <c r="AI27" s="19">
        <f t="shared" si="2"/>
        <v>8526.6926349424994</v>
      </c>
      <c r="AJ27" s="19">
        <f t="shared" si="2"/>
        <v>7569.4054606334994</v>
      </c>
      <c r="AK27" s="19">
        <f t="shared" si="2"/>
        <v>7582.8467836741993</v>
      </c>
      <c r="AL27" s="19">
        <f t="shared" ref="AL27:AM27" si="3">AL25 - AL26</f>
        <v>7093.0294262160996</v>
      </c>
      <c r="AM27" s="19">
        <f t="shared" si="3"/>
        <v>6669.9205124860991</v>
      </c>
    </row>
    <row r="28" spans="1:39">
      <c r="A28" s="6" t="s">
        <v>18</v>
      </c>
      <c r="B28" s="22"/>
      <c r="C28" s="22"/>
      <c r="D28" s="22"/>
      <c r="E28" s="22"/>
      <c r="F28" s="19">
        <f t="shared" ref="F28:AK28" si="4">F19 - F26</f>
        <v>7.3145800000000349</v>
      </c>
      <c r="G28" s="19">
        <f t="shared" si="4"/>
        <v>39.0642</v>
      </c>
      <c r="H28" s="19">
        <f t="shared" si="4"/>
        <v>21.255109999999974</v>
      </c>
      <c r="I28" s="19">
        <f t="shared" si="4"/>
        <v>7.2551099999999735</v>
      </c>
      <c r="J28" s="19">
        <f t="shared" si="4"/>
        <v>8.316190000000006</v>
      </c>
      <c r="K28" s="19">
        <f t="shared" si="4"/>
        <v>8.8065899999999715</v>
      </c>
      <c r="L28" s="19">
        <f t="shared" si="4"/>
        <v>7.3745600000000309</v>
      </c>
      <c r="M28" s="19">
        <f t="shared" si="4"/>
        <v>7.445069999999987</v>
      </c>
      <c r="N28" s="19">
        <f t="shared" si="4"/>
        <v>7.5237699999999847</v>
      </c>
      <c r="O28" s="19">
        <f t="shared" si="4"/>
        <v>14.861007000000001</v>
      </c>
      <c r="P28" s="19">
        <f t="shared" si="4"/>
        <v>12.819589000000008</v>
      </c>
      <c r="Q28" s="19">
        <f t="shared" si="4"/>
        <v>13.036779000000024</v>
      </c>
      <c r="R28" s="19">
        <f t="shared" si="4"/>
        <v>73.230600929999994</v>
      </c>
      <c r="S28" s="19">
        <f t="shared" si="4"/>
        <v>102.41188765000001</v>
      </c>
      <c r="T28" s="19">
        <f t="shared" si="4"/>
        <v>131.66397447</v>
      </c>
      <c r="U28" s="19">
        <f t="shared" si="4"/>
        <v>156.60217086</v>
      </c>
      <c r="V28" s="19">
        <f t="shared" si="4"/>
        <v>142.99825796699997</v>
      </c>
      <c r="W28" s="19">
        <f t="shared" si="4"/>
        <v>146.73137049999997</v>
      </c>
      <c r="X28" s="19">
        <f t="shared" si="4"/>
        <v>155.44427413900002</v>
      </c>
      <c r="Y28" s="19">
        <f t="shared" si="4"/>
        <v>148.69824151099999</v>
      </c>
      <c r="Z28" s="19">
        <f t="shared" si="4"/>
        <v>160.10691194899999</v>
      </c>
      <c r="AA28" s="19">
        <f t="shared" si="4"/>
        <v>177.10266354699999</v>
      </c>
      <c r="AB28" s="19">
        <f t="shared" si="4"/>
        <v>137.28292434100001</v>
      </c>
      <c r="AC28" s="19">
        <f t="shared" si="4"/>
        <v>130.21522832800002</v>
      </c>
      <c r="AD28" s="19">
        <f t="shared" si="4"/>
        <v>127.88006745499999</v>
      </c>
      <c r="AE28" s="19">
        <f t="shared" si="4"/>
        <v>108.62795385000001</v>
      </c>
      <c r="AF28" s="19">
        <f t="shared" si="4"/>
        <v>139.50295869999999</v>
      </c>
      <c r="AG28" s="19">
        <f t="shared" si="4"/>
        <v>207.07050343</v>
      </c>
      <c r="AH28" s="19">
        <f t="shared" si="4"/>
        <v>204.08057015999998</v>
      </c>
      <c r="AI28" s="19">
        <f t="shared" si="4"/>
        <v>193.71088814000001</v>
      </c>
      <c r="AJ28" s="19">
        <f t="shared" si="4"/>
        <v>179.76955847999997</v>
      </c>
      <c r="AK28" s="19">
        <f t="shared" si="4"/>
        <v>101.54785966</v>
      </c>
      <c r="AL28" s="19">
        <f t="shared" ref="AL28:AM28" si="5">AL19 - AL26</f>
        <v>8.2347286499999939</v>
      </c>
      <c r="AM28" s="19">
        <f t="shared" si="5"/>
        <v>8.2347286499999939</v>
      </c>
    </row>
    <row r="29" spans="1:39">
      <c r="A29" s="6"/>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19"/>
      <c r="AC29" s="19"/>
      <c r="AD29" s="19"/>
      <c r="AE29" s="19"/>
      <c r="AF29" s="19"/>
      <c r="AG29" s="19"/>
      <c r="AH29" s="20"/>
      <c r="AI29" s="20"/>
      <c r="AJ29" s="20"/>
      <c r="AK29" s="20"/>
      <c r="AL29" s="20"/>
      <c r="AM29" s="20"/>
    </row>
    <row r="30" spans="1:39">
      <c r="A30" s="6"/>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19"/>
      <c r="AC30" s="19"/>
      <c r="AD30" s="19"/>
      <c r="AE30" s="19"/>
      <c r="AF30" s="19"/>
      <c r="AG30" s="19"/>
      <c r="AH30" s="20"/>
      <c r="AI30" s="20"/>
      <c r="AJ30" s="20"/>
      <c r="AK30" s="20"/>
      <c r="AL30" s="20"/>
      <c r="AM30" s="20"/>
    </row>
    <row r="31" spans="1:39">
      <c r="A31" s="6" t="s">
        <v>19</v>
      </c>
      <c r="B31" s="19">
        <f t="shared" ref="B31:AA31" si="6">SUM(B7:B9)</f>
        <v>10061</v>
      </c>
      <c r="C31" s="19">
        <f t="shared" si="6"/>
        <v>10486</v>
      </c>
      <c r="D31" s="19">
        <f t="shared" si="6"/>
        <v>11320</v>
      </c>
      <c r="E31" s="19">
        <f t="shared" si="6"/>
        <v>10048</v>
      </c>
      <c r="F31" s="19">
        <f t="shared" si="6"/>
        <v>10894</v>
      </c>
      <c r="G31" s="19">
        <f t="shared" si="6"/>
        <v>10779</v>
      </c>
      <c r="H31" s="19">
        <f t="shared" si="6"/>
        <v>10928</v>
      </c>
      <c r="I31" s="19">
        <f t="shared" si="6"/>
        <v>11110</v>
      </c>
      <c r="J31" s="19">
        <f t="shared" si="6"/>
        <v>11015</v>
      </c>
      <c r="K31" s="19">
        <f t="shared" si="6"/>
        <v>10826</v>
      </c>
      <c r="L31" s="19">
        <f t="shared" si="6"/>
        <v>10512.581590000002</v>
      </c>
      <c r="M31" s="19">
        <f t="shared" si="6"/>
        <v>10554.109419999999</v>
      </c>
      <c r="N31" s="19">
        <f t="shared" si="6"/>
        <v>10382.87221</v>
      </c>
      <c r="O31" s="19">
        <f t="shared" si="6"/>
        <v>9198.0252550000005</v>
      </c>
      <c r="P31" s="19">
        <f t="shared" si="6"/>
        <v>8818.9369289999995</v>
      </c>
      <c r="Q31" s="19">
        <f t="shared" si="6"/>
        <v>8453.6128960000005</v>
      </c>
      <c r="R31" s="19">
        <f t="shared" si="6"/>
        <v>7492.8994646799993</v>
      </c>
      <c r="S31" s="19">
        <f t="shared" si="6"/>
        <v>7187.1434012500004</v>
      </c>
      <c r="T31" s="19">
        <f t="shared" si="6"/>
        <v>6450.6636681100008</v>
      </c>
      <c r="U31" s="19">
        <f t="shared" si="6"/>
        <v>6315.9759605400004</v>
      </c>
      <c r="V31" s="19">
        <f t="shared" si="6"/>
        <v>5549.0921608999997</v>
      </c>
      <c r="W31" s="19">
        <f t="shared" si="6"/>
        <v>5419.3835125100004</v>
      </c>
      <c r="X31" s="19">
        <f t="shared" si="6"/>
        <v>5135.5635572700003</v>
      </c>
      <c r="Y31" s="19">
        <f t="shared" si="6"/>
        <v>4045.0166050399998</v>
      </c>
      <c r="Z31" s="19">
        <f t="shared" si="6"/>
        <v>3955.2635958600004</v>
      </c>
      <c r="AA31" s="19">
        <f t="shared" si="6"/>
        <v>3921.8852056999999</v>
      </c>
      <c r="AB31" s="19">
        <f t="shared" ref="AB31:AK31" si="7">SUM(AB7:AB9)</f>
        <v>3648.8715307500001</v>
      </c>
      <c r="AC31" s="19">
        <f t="shared" si="7"/>
        <v>3563.5792430800002</v>
      </c>
      <c r="AD31" s="19">
        <f t="shared" si="7"/>
        <v>3465.3948557100002</v>
      </c>
      <c r="AE31" s="19">
        <f t="shared" si="7"/>
        <v>3097.3284248099999</v>
      </c>
      <c r="AF31" s="19">
        <f t="shared" si="7"/>
        <v>2906.6533445700002</v>
      </c>
      <c r="AG31" s="19">
        <f t="shared" si="7"/>
        <v>2675.4239121999994</v>
      </c>
      <c r="AH31" s="19">
        <f t="shared" si="7"/>
        <v>2691.0946188800003</v>
      </c>
      <c r="AI31" s="19">
        <f t="shared" si="7"/>
        <v>2528.0703255600001</v>
      </c>
      <c r="AJ31" s="19">
        <f t="shared" si="7"/>
        <v>2333.3784349699999</v>
      </c>
      <c r="AK31" s="19">
        <f t="shared" si="7"/>
        <v>2351.7928248500002</v>
      </c>
      <c r="AL31" s="19">
        <f t="shared" ref="AL31:AM31" si="8">SUM(AL7:AL9)</f>
        <v>2322.1297176799999</v>
      </c>
      <c r="AM31" s="19">
        <f t="shared" si="8"/>
        <v>2234.6341453800001</v>
      </c>
    </row>
    <row r="32" spans="1:39">
      <c r="A32" s="6" t="s">
        <v>20</v>
      </c>
      <c r="B32" s="19">
        <f t="shared" ref="B32:AK32" si="9">SUM(B10:B16)</f>
        <v>1215</v>
      </c>
      <c r="C32" s="19">
        <f t="shared" si="9"/>
        <v>698</v>
      </c>
      <c r="D32" s="19">
        <f t="shared" si="9"/>
        <v>666</v>
      </c>
      <c r="E32" s="19">
        <f t="shared" si="9"/>
        <v>891</v>
      </c>
      <c r="F32" s="19">
        <f t="shared" si="9"/>
        <v>891</v>
      </c>
      <c r="G32" s="19">
        <f t="shared" si="9"/>
        <v>817</v>
      </c>
      <c r="H32" s="19">
        <f t="shared" si="9"/>
        <v>857</v>
      </c>
      <c r="I32" s="19">
        <f t="shared" si="9"/>
        <v>862</v>
      </c>
      <c r="J32" s="19">
        <f t="shared" si="9"/>
        <v>879</v>
      </c>
      <c r="K32" s="19">
        <f t="shared" si="9"/>
        <v>873</v>
      </c>
      <c r="L32" s="19">
        <f t="shared" si="9"/>
        <v>950.46630999999991</v>
      </c>
      <c r="M32" s="19">
        <f t="shared" si="9"/>
        <v>994.37095999999997</v>
      </c>
      <c r="N32" s="19">
        <f t="shared" si="9"/>
        <v>1009.7912699999999</v>
      </c>
      <c r="O32" s="19">
        <f t="shared" si="9"/>
        <v>939.95642800000007</v>
      </c>
      <c r="P32" s="19">
        <f t="shared" si="9"/>
        <v>942.98776599999997</v>
      </c>
      <c r="Q32" s="19">
        <f t="shared" si="9"/>
        <v>980.6818199999999</v>
      </c>
      <c r="R32" s="19">
        <f t="shared" si="9"/>
        <v>1216.4104906989999</v>
      </c>
      <c r="S32" s="19">
        <f t="shared" si="9"/>
        <v>1251.5392389290002</v>
      </c>
      <c r="T32" s="19">
        <f t="shared" si="9"/>
        <v>1319.6258788150001</v>
      </c>
      <c r="U32" s="19">
        <f t="shared" si="9"/>
        <v>1353.2905284600001</v>
      </c>
      <c r="V32" s="19">
        <f t="shared" si="9"/>
        <v>1315.8922027714998</v>
      </c>
      <c r="W32" s="19">
        <f t="shared" si="9"/>
        <v>1332.8175808534997</v>
      </c>
      <c r="X32" s="19">
        <f t="shared" si="9"/>
        <v>1390.0334080297</v>
      </c>
      <c r="Y32" s="19">
        <f t="shared" si="9"/>
        <v>1203.943899335</v>
      </c>
      <c r="Z32" s="19">
        <f t="shared" si="9"/>
        <v>1227.7137091129998</v>
      </c>
      <c r="AA32" s="19">
        <f t="shared" si="9"/>
        <v>1338.0896526476001</v>
      </c>
      <c r="AB32" s="19">
        <f t="shared" si="9"/>
        <v>1429.4838677608</v>
      </c>
      <c r="AC32" s="19">
        <f t="shared" si="9"/>
        <v>1272.196485665</v>
      </c>
      <c r="AD32" s="19">
        <f t="shared" si="9"/>
        <v>1281.6102670081</v>
      </c>
      <c r="AE32" s="19">
        <f t="shared" si="9"/>
        <v>1168.4596504763001</v>
      </c>
      <c r="AF32" s="19">
        <f t="shared" si="9"/>
        <v>1130.4794037678</v>
      </c>
      <c r="AG32" s="19">
        <f t="shared" si="9"/>
        <v>1093.3409579587001</v>
      </c>
      <c r="AH32" s="19">
        <f t="shared" si="9"/>
        <v>1091.4121326060001</v>
      </c>
      <c r="AI32" s="19">
        <f t="shared" si="9"/>
        <v>1041.2615475425</v>
      </c>
      <c r="AJ32" s="19">
        <f t="shared" si="9"/>
        <v>1067.7967775835</v>
      </c>
      <c r="AK32" s="19">
        <f t="shared" si="9"/>
        <v>1220.4068543641999</v>
      </c>
      <c r="AL32" s="19">
        <f t="shared" ref="AL32:AM32" si="10">SUM(AL10:AL16)</f>
        <v>1204.4517105861</v>
      </c>
      <c r="AM32" s="19">
        <f t="shared" si="10"/>
        <v>1204.1247165560999</v>
      </c>
    </row>
    <row r="33" spans="1:39">
      <c r="A33" s="6" t="s">
        <v>21</v>
      </c>
      <c r="B33" s="19">
        <f t="shared" ref="B33:AK33" si="11">B17+B18</f>
        <v>15276</v>
      </c>
      <c r="C33" s="19">
        <f t="shared" si="11"/>
        <v>15029</v>
      </c>
      <c r="D33" s="19">
        <f t="shared" si="11"/>
        <v>14846</v>
      </c>
      <c r="E33" s="19">
        <f t="shared" si="11"/>
        <v>14508</v>
      </c>
      <c r="F33" s="19">
        <f t="shared" si="11"/>
        <v>13373</v>
      </c>
      <c r="G33" s="19">
        <f t="shared" si="11"/>
        <v>13298</v>
      </c>
      <c r="H33" s="19">
        <f t="shared" si="11"/>
        <v>13221</v>
      </c>
      <c r="I33" s="19">
        <f t="shared" si="11"/>
        <v>13143</v>
      </c>
      <c r="J33" s="19">
        <f t="shared" si="11"/>
        <v>13066</v>
      </c>
      <c r="K33" s="19">
        <f t="shared" si="11"/>
        <v>12989</v>
      </c>
      <c r="L33" s="19">
        <f t="shared" si="11"/>
        <v>12911.952520000003</v>
      </c>
      <c r="M33" s="19">
        <f t="shared" si="11"/>
        <v>12969.914159999998</v>
      </c>
      <c r="N33" s="19">
        <f t="shared" si="11"/>
        <v>12775.613839999998</v>
      </c>
      <c r="O33" s="19">
        <f t="shared" si="11"/>
        <v>12455.753029</v>
      </c>
      <c r="P33" s="19">
        <f t="shared" si="11"/>
        <v>12560.488114</v>
      </c>
      <c r="Q33" s="19">
        <f t="shared" si="11"/>
        <v>11930.215248</v>
      </c>
      <c r="R33" s="19">
        <f t="shared" si="11"/>
        <v>11026.14847600577</v>
      </c>
      <c r="S33" s="19">
        <f t="shared" si="11"/>
        <v>11061.480313293971</v>
      </c>
      <c r="T33" s="19">
        <f t="shared" si="11"/>
        <v>10495.149488358729</v>
      </c>
      <c r="U33" s="19">
        <f t="shared" si="11"/>
        <v>10276.548124379529</v>
      </c>
      <c r="V33" s="19">
        <f t="shared" si="11"/>
        <v>9877.1955694244098</v>
      </c>
      <c r="W33" s="19">
        <f t="shared" si="11"/>
        <v>9504.7228922191498</v>
      </c>
      <c r="X33" s="19">
        <f t="shared" si="11"/>
        <v>8695.9979242590307</v>
      </c>
      <c r="Y33" s="19">
        <f t="shared" si="11"/>
        <v>7835.6283044057509</v>
      </c>
      <c r="Z33" s="19">
        <f t="shared" si="11"/>
        <v>7768.8955553367305</v>
      </c>
      <c r="AA33" s="19">
        <f t="shared" si="11"/>
        <v>7395.3868891935099</v>
      </c>
      <c r="AB33" s="19">
        <f t="shared" si="11"/>
        <v>6787.3174004689099</v>
      </c>
      <c r="AC33" s="19">
        <f t="shared" si="11"/>
        <v>6650.4543437068896</v>
      </c>
      <c r="AD33" s="19">
        <f t="shared" si="11"/>
        <v>6200.4135327689401</v>
      </c>
      <c r="AE33" s="19">
        <f t="shared" si="11"/>
        <v>6005.02938793047</v>
      </c>
      <c r="AF33" s="19">
        <f t="shared" si="11"/>
        <v>5509.0544362110195</v>
      </c>
      <c r="AG33" s="19">
        <f t="shared" si="11"/>
        <v>5203.4423508584896</v>
      </c>
      <c r="AH33" s="19">
        <f t="shared" si="11"/>
        <v>4942.8459586426397</v>
      </c>
      <c r="AI33" s="19">
        <f t="shared" si="11"/>
        <v>4763.6498737000002</v>
      </c>
      <c r="AJ33" s="19">
        <f t="shared" si="11"/>
        <v>3988.4606895999996</v>
      </c>
      <c r="AK33" s="19">
        <f t="shared" si="11"/>
        <v>3909.0992447999997</v>
      </c>
      <c r="AL33" s="19">
        <f t="shared" ref="AL33:AM33" si="12">AL17+AL18</f>
        <v>3558.2132693000003</v>
      </c>
      <c r="AM33" s="19">
        <f t="shared" si="12"/>
        <v>3222.9269218999998</v>
      </c>
    </row>
    <row r="34" spans="1:39">
      <c r="A34" s="6" t="s">
        <v>22</v>
      </c>
      <c r="B34" s="19">
        <f t="shared" ref="B34:AK34" si="13">B19</f>
        <v>330</v>
      </c>
      <c r="C34" s="19">
        <f t="shared" si="13"/>
        <v>165</v>
      </c>
      <c r="D34" s="19">
        <f t="shared" si="13"/>
        <v>248</v>
      </c>
      <c r="E34" s="19">
        <f t="shared" si="13"/>
        <v>310</v>
      </c>
      <c r="F34" s="19">
        <f t="shared" si="13"/>
        <v>369</v>
      </c>
      <c r="G34" s="19">
        <f t="shared" si="13"/>
        <v>286</v>
      </c>
      <c r="H34" s="19">
        <f t="shared" si="13"/>
        <v>255</v>
      </c>
      <c r="I34" s="19">
        <f t="shared" si="13"/>
        <v>241</v>
      </c>
      <c r="J34" s="19">
        <f t="shared" si="13"/>
        <v>390</v>
      </c>
      <c r="K34" s="19">
        <f t="shared" si="13"/>
        <v>267</v>
      </c>
      <c r="L34" s="19">
        <f t="shared" si="13"/>
        <v>412.36083000000002</v>
      </c>
      <c r="M34" s="19">
        <f t="shared" si="13"/>
        <v>186.56205</v>
      </c>
      <c r="N34" s="19">
        <f t="shared" si="13"/>
        <v>179.48262</v>
      </c>
      <c r="O34" s="19">
        <f t="shared" si="13"/>
        <v>251.008478</v>
      </c>
      <c r="P34" s="19">
        <f t="shared" si="13"/>
        <v>276.02077600000001</v>
      </c>
      <c r="Q34" s="19">
        <f t="shared" si="13"/>
        <v>184.00074600000002</v>
      </c>
      <c r="R34" s="19">
        <f t="shared" si="13"/>
        <v>179.8955129</v>
      </c>
      <c r="S34" s="19">
        <f t="shared" si="13"/>
        <v>215.99446470000001</v>
      </c>
      <c r="T34" s="19">
        <f t="shared" si="13"/>
        <v>268.39347287999999</v>
      </c>
      <c r="U34" s="19">
        <f t="shared" si="13"/>
        <v>276.56810092000001</v>
      </c>
      <c r="V34" s="19">
        <f t="shared" si="13"/>
        <v>234.19063216999999</v>
      </c>
      <c r="W34" s="19">
        <f t="shared" si="13"/>
        <v>267.17234309999998</v>
      </c>
      <c r="X34" s="19">
        <f t="shared" si="13"/>
        <v>219.76793472</v>
      </c>
      <c r="Y34" s="19">
        <f t="shared" si="13"/>
        <v>243.54577954000001</v>
      </c>
      <c r="Z34" s="19">
        <f t="shared" si="13"/>
        <v>197.33024427999999</v>
      </c>
      <c r="AA34" s="19">
        <f t="shared" si="13"/>
        <v>270.98792096</v>
      </c>
      <c r="AB34" s="19">
        <f t="shared" si="13"/>
        <v>223.18619428</v>
      </c>
      <c r="AC34" s="19">
        <f t="shared" si="13"/>
        <v>186.90044585000001</v>
      </c>
      <c r="AD34" s="19">
        <f t="shared" si="13"/>
        <v>180.51415138999999</v>
      </c>
      <c r="AE34" s="19">
        <f t="shared" si="13"/>
        <v>252.17060952</v>
      </c>
      <c r="AF34" s="19">
        <f t="shared" si="13"/>
        <v>268.76751582999998</v>
      </c>
      <c r="AG34" s="19">
        <f t="shared" si="13"/>
        <v>391.98626329000001</v>
      </c>
      <c r="AH34" s="19">
        <f t="shared" si="13"/>
        <v>382.32656723999997</v>
      </c>
      <c r="AI34" s="19">
        <f t="shared" si="13"/>
        <v>268.72513937000002</v>
      </c>
      <c r="AJ34" s="19">
        <f t="shared" si="13"/>
        <v>426.01271237999998</v>
      </c>
      <c r="AK34" s="19">
        <f t="shared" si="13"/>
        <v>347.79101356000001</v>
      </c>
      <c r="AL34" s="19">
        <f t="shared" ref="AL34:AM34" si="14">AL19</f>
        <v>254.47788255</v>
      </c>
      <c r="AM34" s="19">
        <f t="shared" si="14"/>
        <v>254.47788255</v>
      </c>
    </row>
    <row r="35" spans="1:39">
      <c r="A35" s="6" t="s">
        <v>15</v>
      </c>
      <c r="B35" s="19">
        <f t="shared" ref="B35:AK35" si="15">SUM(B31:B34)</f>
        <v>26882</v>
      </c>
      <c r="C35" s="19">
        <f t="shared" si="15"/>
        <v>26378</v>
      </c>
      <c r="D35" s="19">
        <f t="shared" si="15"/>
        <v>27080</v>
      </c>
      <c r="E35" s="19">
        <f t="shared" si="15"/>
        <v>25757</v>
      </c>
      <c r="F35" s="19">
        <f t="shared" si="15"/>
        <v>25527</v>
      </c>
      <c r="G35" s="19">
        <f t="shared" si="15"/>
        <v>25180</v>
      </c>
      <c r="H35" s="19">
        <f t="shared" si="15"/>
        <v>25261</v>
      </c>
      <c r="I35" s="19">
        <f t="shared" si="15"/>
        <v>25356</v>
      </c>
      <c r="J35" s="19">
        <f t="shared" si="15"/>
        <v>25350</v>
      </c>
      <c r="K35" s="19">
        <f t="shared" si="15"/>
        <v>24955</v>
      </c>
      <c r="L35" s="19">
        <f t="shared" si="15"/>
        <v>24787.361250000005</v>
      </c>
      <c r="M35" s="19">
        <f t="shared" si="15"/>
        <v>24704.956589999998</v>
      </c>
      <c r="N35" s="19">
        <f t="shared" si="15"/>
        <v>24347.759939999996</v>
      </c>
      <c r="O35" s="19">
        <f t="shared" si="15"/>
        <v>22844.743189999997</v>
      </c>
      <c r="P35" s="19">
        <f t="shared" si="15"/>
        <v>22598.433585000002</v>
      </c>
      <c r="Q35" s="19">
        <f t="shared" si="15"/>
        <v>21548.510710000002</v>
      </c>
      <c r="R35" s="19">
        <f t="shared" si="15"/>
        <v>19915.353944284769</v>
      </c>
      <c r="S35" s="19">
        <f t="shared" si="15"/>
        <v>19716.157418172974</v>
      </c>
      <c r="T35" s="19">
        <f t="shared" si="15"/>
        <v>18533.83250816373</v>
      </c>
      <c r="U35" s="19">
        <f t="shared" si="15"/>
        <v>18222.382714299532</v>
      </c>
      <c r="V35" s="19">
        <f t="shared" si="15"/>
        <v>16976.370565265912</v>
      </c>
      <c r="W35" s="19">
        <f t="shared" si="15"/>
        <v>16524.096328682648</v>
      </c>
      <c r="X35" s="19">
        <f t="shared" si="15"/>
        <v>15441.362824278731</v>
      </c>
      <c r="Y35" s="19">
        <f t="shared" si="15"/>
        <v>13328.13458832075</v>
      </c>
      <c r="Z35" s="19">
        <f t="shared" si="15"/>
        <v>13149.203104589729</v>
      </c>
      <c r="AA35" s="19">
        <f t="shared" si="15"/>
        <v>12926.349668501111</v>
      </c>
      <c r="AB35" s="19">
        <f t="shared" si="15"/>
        <v>12088.858993259711</v>
      </c>
      <c r="AC35" s="19">
        <f t="shared" si="15"/>
        <v>11673.13051830189</v>
      </c>
      <c r="AD35" s="19">
        <f t="shared" si="15"/>
        <v>11127.932806877039</v>
      </c>
      <c r="AE35" s="19">
        <f t="shared" si="15"/>
        <v>10522.988072736771</v>
      </c>
      <c r="AF35" s="19">
        <f t="shared" si="15"/>
        <v>9814.9547003788211</v>
      </c>
      <c r="AG35" s="19">
        <f t="shared" si="15"/>
        <v>9364.1934843071904</v>
      </c>
      <c r="AH35" s="19">
        <f t="shared" si="15"/>
        <v>9107.6792773686393</v>
      </c>
      <c r="AI35" s="19">
        <f t="shared" si="15"/>
        <v>8601.7068861725002</v>
      </c>
      <c r="AJ35" s="19">
        <f t="shared" si="15"/>
        <v>7815.6486145334993</v>
      </c>
      <c r="AK35" s="19">
        <f t="shared" si="15"/>
        <v>7829.0899375741992</v>
      </c>
      <c r="AL35" s="19">
        <f t="shared" ref="AL35:AM35" si="16">SUM(AL31:AL34)</f>
        <v>7339.2725801160996</v>
      </c>
      <c r="AM35" s="19">
        <f t="shared" si="16"/>
        <v>6916.1636663860991</v>
      </c>
    </row>
    <row r="36" spans="1:39" customFormat="1" ht="15"/>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35"/>
  <sheetViews>
    <sheetView workbookViewId="0">
      <pane xSplit="1" ySplit="6" topLeftCell="W7" activePane="bottomRight" state="frozen"/>
      <selection pane="topRight" activeCell="B1" sqref="B1"/>
      <selection pane="bottomLeft" activeCell="A2" sqref="A2"/>
      <selection pane="bottomRight" activeCell="A7" sqref="A7:XFD19"/>
    </sheetView>
  </sheetViews>
  <sheetFormatPr baseColWidth="10" defaultColWidth="9.1640625" defaultRowHeight="13"/>
  <cols>
    <col min="1" max="1" width="35.5" style="17" bestFit="1" customWidth="1"/>
    <col min="2" max="16384" width="9.1640625" style="17"/>
  </cols>
  <sheetData>
    <row r="1" spans="1:39" ht="28">
      <c r="A1" s="18" t="s">
        <v>27</v>
      </c>
    </row>
    <row r="2" spans="1:39" ht="28">
      <c r="A2" s="18" t="s">
        <v>25</v>
      </c>
    </row>
    <row r="3" spans="1:39">
      <c r="A3" s="18"/>
    </row>
    <row r="4" spans="1:39">
      <c r="A4" s="18"/>
    </row>
    <row r="6" spans="1:39">
      <c r="A6" s="3" t="s">
        <v>0</v>
      </c>
      <c r="B6" s="4">
        <v>1970</v>
      </c>
      <c r="C6" s="4">
        <v>1975</v>
      </c>
      <c r="D6" s="4">
        <v>1980</v>
      </c>
      <c r="E6" s="4">
        <v>1985</v>
      </c>
      <c r="F6" s="4">
        <v>1990</v>
      </c>
      <c r="G6" s="4">
        <v>1991</v>
      </c>
      <c r="H6" s="4">
        <v>1992</v>
      </c>
      <c r="I6" s="4">
        <v>1993</v>
      </c>
      <c r="J6" s="4">
        <v>1994</v>
      </c>
      <c r="K6" s="4">
        <v>1995</v>
      </c>
      <c r="L6" s="4">
        <v>1996</v>
      </c>
      <c r="M6" s="4">
        <v>1997</v>
      </c>
      <c r="N6" s="4">
        <v>1998</v>
      </c>
      <c r="O6" s="4">
        <v>1999</v>
      </c>
      <c r="P6" s="4">
        <v>2000</v>
      </c>
      <c r="Q6" s="4">
        <v>2001</v>
      </c>
      <c r="R6" s="4">
        <v>2002</v>
      </c>
      <c r="S6" s="4">
        <v>2003</v>
      </c>
      <c r="T6" s="4">
        <v>2004</v>
      </c>
      <c r="U6" s="4">
        <v>2005</v>
      </c>
      <c r="V6" s="4">
        <v>2006</v>
      </c>
      <c r="W6" s="4">
        <v>2007</v>
      </c>
      <c r="X6" s="4">
        <v>2008</v>
      </c>
      <c r="Y6" s="4">
        <v>2009</v>
      </c>
      <c r="Z6" s="4">
        <v>2010</v>
      </c>
      <c r="AA6" s="4">
        <v>2011</v>
      </c>
      <c r="AB6" s="4">
        <v>2012</v>
      </c>
      <c r="AC6" s="4">
        <v>2013</v>
      </c>
      <c r="AD6" s="4">
        <v>2014</v>
      </c>
      <c r="AE6" s="4">
        <v>2015</v>
      </c>
      <c r="AF6" s="4">
        <v>2016</v>
      </c>
      <c r="AG6" s="23">
        <v>2017</v>
      </c>
      <c r="AH6" s="23">
        <v>2018</v>
      </c>
      <c r="AI6" s="23">
        <v>2019</v>
      </c>
      <c r="AJ6" s="23">
        <v>2020</v>
      </c>
      <c r="AK6" s="23">
        <v>2021</v>
      </c>
      <c r="AL6" s="23">
        <v>2022</v>
      </c>
    </row>
    <row r="7" spans="1:39">
      <c r="A7" s="14" t="s">
        <v>1</v>
      </c>
      <c r="B7" s="44">
        <v>1775</v>
      </c>
      <c r="C7" s="44">
        <v>1191</v>
      </c>
      <c r="D7" s="44">
        <v>879</v>
      </c>
      <c r="E7" s="44">
        <v>280</v>
      </c>
      <c r="F7" s="44">
        <v>295</v>
      </c>
      <c r="G7" s="44">
        <v>257</v>
      </c>
      <c r="H7" s="44">
        <v>257</v>
      </c>
      <c r="I7" s="44">
        <v>279</v>
      </c>
      <c r="J7" s="44">
        <v>273</v>
      </c>
      <c r="K7" s="44">
        <v>268</v>
      </c>
      <c r="L7" s="44">
        <v>288.798</v>
      </c>
      <c r="M7" s="44">
        <v>294.51600000000002</v>
      </c>
      <c r="N7" s="44">
        <v>228.99799999999999</v>
      </c>
      <c r="O7" s="44">
        <v>722.78499999999997</v>
      </c>
      <c r="P7" s="44">
        <v>686.77499999999998</v>
      </c>
      <c r="Q7" s="44">
        <v>696.35299999999995</v>
      </c>
      <c r="R7" s="44">
        <v>620.04103508000003</v>
      </c>
      <c r="S7" s="44">
        <v>619.43096416000003</v>
      </c>
      <c r="T7" s="44">
        <v>616.20588181999995</v>
      </c>
      <c r="U7" s="44">
        <v>616.20588181999995</v>
      </c>
      <c r="V7" s="44">
        <v>608.32990480000001</v>
      </c>
      <c r="W7" s="44">
        <v>423.43435841000002</v>
      </c>
      <c r="X7" s="44">
        <v>423.01991910999999</v>
      </c>
      <c r="Y7" s="44">
        <v>303.31716030000001</v>
      </c>
      <c r="Z7" s="44">
        <v>299.33347680999998</v>
      </c>
      <c r="AA7" s="44">
        <v>279.67601523000002</v>
      </c>
      <c r="AB7" s="44">
        <v>230.84965955000001</v>
      </c>
      <c r="AC7" s="44">
        <v>226.14892483</v>
      </c>
      <c r="AD7" s="44">
        <v>234.16222583000001</v>
      </c>
      <c r="AE7" s="44">
        <v>175.39049487</v>
      </c>
      <c r="AF7" s="44">
        <v>161.03732926999999</v>
      </c>
      <c r="AG7" s="44">
        <v>131.80164837000001</v>
      </c>
      <c r="AH7" s="44">
        <v>153.71197805</v>
      </c>
      <c r="AI7" s="44">
        <v>114.81692477</v>
      </c>
      <c r="AJ7" s="44">
        <v>100.67220974999999</v>
      </c>
      <c r="AK7" s="44">
        <v>100.67220951</v>
      </c>
      <c r="AL7" s="44">
        <v>100.67220951</v>
      </c>
      <c r="AM7" s="44"/>
    </row>
    <row r="8" spans="1:39">
      <c r="A8" s="14" t="s">
        <v>2</v>
      </c>
      <c r="B8" s="44">
        <v>641</v>
      </c>
      <c r="C8" s="44">
        <v>564</v>
      </c>
      <c r="D8" s="44">
        <v>679</v>
      </c>
      <c r="E8" s="44">
        <v>247</v>
      </c>
      <c r="F8" s="44">
        <v>270</v>
      </c>
      <c r="G8" s="44">
        <v>233</v>
      </c>
      <c r="H8" s="44">
        <v>243</v>
      </c>
      <c r="I8" s="44">
        <v>257</v>
      </c>
      <c r="J8" s="44">
        <v>270</v>
      </c>
      <c r="K8" s="44">
        <v>302</v>
      </c>
      <c r="L8" s="44">
        <v>238.40700000000001</v>
      </c>
      <c r="M8" s="44">
        <v>232.35400000000001</v>
      </c>
      <c r="N8" s="44">
        <v>228.94399999999999</v>
      </c>
      <c r="O8" s="44">
        <v>317.49700000000001</v>
      </c>
      <c r="P8" s="44">
        <v>319.745</v>
      </c>
      <c r="Q8" s="44">
        <v>329.92500000000001</v>
      </c>
      <c r="R8" s="44">
        <v>421.99866323999998</v>
      </c>
      <c r="S8" s="44">
        <v>423.86429620000001</v>
      </c>
      <c r="T8" s="44">
        <v>428.96102888000001</v>
      </c>
      <c r="U8" s="44">
        <v>427.05153981000001</v>
      </c>
      <c r="V8" s="44">
        <v>253.06739816999999</v>
      </c>
      <c r="W8" s="44">
        <v>269.30834732</v>
      </c>
      <c r="X8" s="44">
        <v>263.40112069000003</v>
      </c>
      <c r="Y8" s="44">
        <v>234.97452389</v>
      </c>
      <c r="Z8" s="44">
        <v>250.13028993</v>
      </c>
      <c r="AA8" s="44">
        <v>253.40516438</v>
      </c>
      <c r="AB8" s="44">
        <v>256.60940592999998</v>
      </c>
      <c r="AC8" s="44">
        <v>256.49803443000002</v>
      </c>
      <c r="AD8" s="44">
        <v>244.90056423999999</v>
      </c>
      <c r="AE8" s="44">
        <v>233.95494581</v>
      </c>
      <c r="AF8" s="44">
        <v>245.54385658000001</v>
      </c>
      <c r="AG8" s="44">
        <v>245.39042812</v>
      </c>
      <c r="AH8" s="44">
        <v>237.91167863000001</v>
      </c>
      <c r="AI8" s="44">
        <v>233.97314896</v>
      </c>
      <c r="AJ8" s="44">
        <v>298.72695139000001</v>
      </c>
      <c r="AK8" s="44">
        <v>298.72370016999997</v>
      </c>
      <c r="AL8" s="44">
        <v>298.72370016999997</v>
      </c>
      <c r="AM8" s="44"/>
    </row>
    <row r="9" spans="1:39">
      <c r="A9" s="14" t="s">
        <v>3</v>
      </c>
      <c r="B9" s="44">
        <v>455</v>
      </c>
      <c r="C9" s="44">
        <v>492</v>
      </c>
      <c r="D9" s="44">
        <v>887</v>
      </c>
      <c r="E9" s="44">
        <v>1009</v>
      </c>
      <c r="F9" s="44">
        <v>631</v>
      </c>
      <c r="G9" s="44">
        <v>657</v>
      </c>
      <c r="H9" s="44">
        <v>683</v>
      </c>
      <c r="I9" s="44">
        <v>588</v>
      </c>
      <c r="J9" s="44">
        <v>570</v>
      </c>
      <c r="K9" s="44">
        <v>610</v>
      </c>
      <c r="L9" s="44">
        <v>380.17399999999998</v>
      </c>
      <c r="M9" s="44">
        <v>380.75599999999997</v>
      </c>
      <c r="N9" s="44">
        <v>378.33600000000001</v>
      </c>
      <c r="O9" s="44">
        <v>421.44600000000003</v>
      </c>
      <c r="P9" s="44">
        <v>464.55599999999998</v>
      </c>
      <c r="Q9" s="44">
        <v>467.125</v>
      </c>
      <c r="R9" s="44">
        <v>383.35160611999999</v>
      </c>
      <c r="S9" s="44">
        <v>399.47644614000001</v>
      </c>
      <c r="T9" s="44">
        <v>406.43278350000003</v>
      </c>
      <c r="U9" s="44">
        <v>422.36798189000001</v>
      </c>
      <c r="V9" s="44">
        <v>340.97294851999999</v>
      </c>
      <c r="W9" s="44">
        <v>373.36445795999998</v>
      </c>
      <c r="X9" s="44">
        <v>413.39914829999998</v>
      </c>
      <c r="Y9" s="44">
        <v>439.10350189000002</v>
      </c>
      <c r="Z9" s="44">
        <v>466.96461436999999</v>
      </c>
      <c r="AA9" s="44">
        <v>454.38238934999998</v>
      </c>
      <c r="AB9" s="44">
        <v>384.93816049999998</v>
      </c>
      <c r="AC9" s="44">
        <v>491.32828891999998</v>
      </c>
      <c r="AD9" s="44">
        <v>488.80562555</v>
      </c>
      <c r="AE9" s="44">
        <v>434.46555501</v>
      </c>
      <c r="AF9" s="44">
        <v>381.22904912000001</v>
      </c>
      <c r="AG9" s="44">
        <v>369.72111660000002</v>
      </c>
      <c r="AH9" s="44">
        <v>444.31932485999999</v>
      </c>
      <c r="AI9" s="44">
        <v>461.21159323000001</v>
      </c>
      <c r="AJ9" s="44">
        <v>521.38334482000005</v>
      </c>
      <c r="AK9" s="44">
        <v>521.38659628000005</v>
      </c>
      <c r="AL9" s="44">
        <v>521.38659628000005</v>
      </c>
      <c r="AM9" s="44"/>
    </row>
    <row r="10" spans="1:39">
      <c r="A10" s="14" t="s">
        <v>4</v>
      </c>
      <c r="B10" s="44">
        <v>235</v>
      </c>
      <c r="C10" s="44">
        <v>127</v>
      </c>
      <c r="D10" s="44">
        <v>148</v>
      </c>
      <c r="E10" s="44">
        <v>58</v>
      </c>
      <c r="F10" s="44">
        <v>77</v>
      </c>
      <c r="G10" s="44">
        <v>68</v>
      </c>
      <c r="H10" s="44">
        <v>71</v>
      </c>
      <c r="I10" s="44">
        <v>66</v>
      </c>
      <c r="J10" s="44">
        <v>76</v>
      </c>
      <c r="K10" s="44">
        <v>67</v>
      </c>
      <c r="L10" s="44">
        <v>63.113999999999997</v>
      </c>
      <c r="M10" s="44">
        <v>63.838000000000001</v>
      </c>
      <c r="N10" s="44">
        <v>64.835999999999999</v>
      </c>
      <c r="O10" s="44">
        <v>53.722999999999999</v>
      </c>
      <c r="P10" s="44">
        <v>54.972999999999999</v>
      </c>
      <c r="Q10" s="44">
        <v>56.561999999999998</v>
      </c>
      <c r="R10" s="44">
        <v>39.762803175999998</v>
      </c>
      <c r="S10" s="44">
        <v>39.762803175999998</v>
      </c>
      <c r="T10" s="44">
        <v>35.553097766</v>
      </c>
      <c r="U10" s="44">
        <v>35.553097766</v>
      </c>
      <c r="V10" s="44">
        <v>26.810195781000001</v>
      </c>
      <c r="W10" s="44">
        <v>26.810195781000001</v>
      </c>
      <c r="X10" s="44">
        <v>26.810195781000001</v>
      </c>
      <c r="Y10" s="44">
        <v>24.58090151</v>
      </c>
      <c r="Z10" s="44">
        <v>22.186800654999999</v>
      </c>
      <c r="AA10" s="44">
        <v>22.186815655</v>
      </c>
      <c r="AB10" s="44">
        <v>22.186800654999999</v>
      </c>
      <c r="AC10" s="44">
        <v>20.011864671000001</v>
      </c>
      <c r="AD10" s="44">
        <v>19.119499317999999</v>
      </c>
      <c r="AE10" s="44">
        <v>18.972222517999999</v>
      </c>
      <c r="AF10" s="44">
        <v>19.079567522000001</v>
      </c>
      <c r="AG10" s="44">
        <v>19.354818814000001</v>
      </c>
      <c r="AH10" s="44">
        <v>19.619867234000001</v>
      </c>
      <c r="AI10" s="44">
        <v>18.428570466</v>
      </c>
      <c r="AJ10" s="44">
        <v>17.393072482000001</v>
      </c>
      <c r="AK10" s="44">
        <v>17.393072483000001</v>
      </c>
      <c r="AL10" s="44">
        <v>17.393072483000001</v>
      </c>
      <c r="AM10" s="44"/>
    </row>
    <row r="11" spans="1:39">
      <c r="A11" s="14" t="s">
        <v>5</v>
      </c>
      <c r="B11" s="44">
        <v>1316</v>
      </c>
      <c r="C11" s="44">
        <v>825</v>
      </c>
      <c r="D11" s="44">
        <v>622</v>
      </c>
      <c r="E11" s="44">
        <v>220</v>
      </c>
      <c r="F11" s="44">
        <v>214</v>
      </c>
      <c r="G11" s="44">
        <v>251</v>
      </c>
      <c r="H11" s="44">
        <v>250</v>
      </c>
      <c r="I11" s="44">
        <v>181</v>
      </c>
      <c r="J11" s="44">
        <v>184</v>
      </c>
      <c r="K11" s="44">
        <v>212</v>
      </c>
      <c r="L11" s="44">
        <v>144.05099999999999</v>
      </c>
      <c r="M11" s="44">
        <v>151.08199999999999</v>
      </c>
      <c r="N11" s="44">
        <v>150.11699999999999</v>
      </c>
      <c r="O11" s="44">
        <v>135.86699999999999</v>
      </c>
      <c r="P11" s="44">
        <v>139.762</v>
      </c>
      <c r="Q11" s="44">
        <v>147.798</v>
      </c>
      <c r="R11" s="44">
        <v>77.128435890000006</v>
      </c>
      <c r="S11" s="44">
        <v>77.128435890000006</v>
      </c>
      <c r="T11" s="44">
        <v>80.384470544999999</v>
      </c>
      <c r="U11" s="44">
        <v>80.384470544999999</v>
      </c>
      <c r="V11" s="44">
        <v>81.921731183000006</v>
      </c>
      <c r="W11" s="44">
        <v>81.921731183000006</v>
      </c>
      <c r="X11" s="44">
        <v>81.921731183000006</v>
      </c>
      <c r="Y11" s="44">
        <v>61.49351618</v>
      </c>
      <c r="Z11" s="44">
        <v>63.167005228999997</v>
      </c>
      <c r="AA11" s="44">
        <v>63.167005228999997</v>
      </c>
      <c r="AB11" s="44">
        <v>63.167005228999997</v>
      </c>
      <c r="AC11" s="44">
        <v>57.078394250000002</v>
      </c>
      <c r="AD11" s="44">
        <v>58.120551077999998</v>
      </c>
      <c r="AE11" s="44">
        <v>52.798146232999997</v>
      </c>
      <c r="AF11" s="44">
        <v>45.530012286999998</v>
      </c>
      <c r="AG11" s="44">
        <v>50.826193867999997</v>
      </c>
      <c r="AH11" s="44">
        <v>55.022697837999999</v>
      </c>
      <c r="AI11" s="44">
        <v>49.824757193000003</v>
      </c>
      <c r="AJ11" s="44">
        <v>37.249438032999997</v>
      </c>
      <c r="AK11" s="44">
        <v>37.249438032999997</v>
      </c>
      <c r="AL11" s="44">
        <v>37.249438032999997</v>
      </c>
      <c r="AM11" s="44"/>
    </row>
    <row r="12" spans="1:39">
      <c r="A12" s="14" t="s">
        <v>6</v>
      </c>
      <c r="B12" s="44">
        <v>286</v>
      </c>
      <c r="C12" s="44">
        <v>179</v>
      </c>
      <c r="D12" s="44">
        <v>138</v>
      </c>
      <c r="E12" s="44">
        <v>63</v>
      </c>
      <c r="F12" s="44">
        <v>55</v>
      </c>
      <c r="G12" s="44">
        <v>43</v>
      </c>
      <c r="H12" s="44">
        <v>43</v>
      </c>
      <c r="I12" s="44">
        <v>38</v>
      </c>
      <c r="J12" s="44">
        <v>38</v>
      </c>
      <c r="K12" s="44">
        <v>40</v>
      </c>
      <c r="L12" s="44">
        <v>29.280999999999999</v>
      </c>
      <c r="M12" s="44">
        <v>29.86</v>
      </c>
      <c r="N12" s="44">
        <v>29.530999999999999</v>
      </c>
      <c r="O12" s="44">
        <v>38.009</v>
      </c>
      <c r="P12" s="44">
        <v>38.417000000000002</v>
      </c>
      <c r="Q12" s="44">
        <v>38.814999999999998</v>
      </c>
      <c r="R12" s="44">
        <v>39.224199040000002</v>
      </c>
      <c r="S12" s="44">
        <v>41.731036953</v>
      </c>
      <c r="T12" s="44">
        <v>41.222281158999998</v>
      </c>
      <c r="U12" s="44">
        <v>42.743293082999998</v>
      </c>
      <c r="V12" s="44">
        <v>40.142388328999999</v>
      </c>
      <c r="W12" s="44">
        <v>37.079234522999997</v>
      </c>
      <c r="X12" s="44">
        <v>38.684694413999999</v>
      </c>
      <c r="Y12" s="44">
        <v>34.940088127000003</v>
      </c>
      <c r="Z12" s="44">
        <v>31.416082129999999</v>
      </c>
      <c r="AA12" s="44">
        <v>33.068097457</v>
      </c>
      <c r="AB12" s="44">
        <v>34.785154304999999</v>
      </c>
      <c r="AC12" s="44">
        <v>30.184120486000001</v>
      </c>
      <c r="AD12" s="44">
        <v>37.983957330000003</v>
      </c>
      <c r="AE12" s="44">
        <v>28.262494023999999</v>
      </c>
      <c r="AF12" s="44">
        <v>30.048931916000001</v>
      </c>
      <c r="AG12" s="44">
        <v>28.123681633</v>
      </c>
      <c r="AH12" s="44">
        <v>28.542648617000001</v>
      </c>
      <c r="AI12" s="44">
        <v>26.985338827</v>
      </c>
      <c r="AJ12" s="44">
        <v>26.893508868000001</v>
      </c>
      <c r="AK12" s="44">
        <v>26.893508868000001</v>
      </c>
      <c r="AL12" s="44">
        <v>26.893508868000001</v>
      </c>
      <c r="AM12" s="44"/>
    </row>
    <row r="13" spans="1:39">
      <c r="A13" s="14" t="s">
        <v>7</v>
      </c>
      <c r="B13" s="44">
        <v>5832</v>
      </c>
      <c r="C13" s="44">
        <v>2572</v>
      </c>
      <c r="D13" s="44">
        <v>1846</v>
      </c>
      <c r="E13" s="44">
        <v>611</v>
      </c>
      <c r="F13" s="44">
        <v>583</v>
      </c>
      <c r="G13" s="44">
        <v>520</v>
      </c>
      <c r="H13" s="44">
        <v>506</v>
      </c>
      <c r="I13" s="44">
        <v>501</v>
      </c>
      <c r="J13" s="44">
        <v>495</v>
      </c>
      <c r="K13" s="44">
        <v>511</v>
      </c>
      <c r="L13" s="44">
        <v>325.16699999999997</v>
      </c>
      <c r="M13" s="44">
        <v>336.26600000000002</v>
      </c>
      <c r="N13" s="44">
        <v>338.04</v>
      </c>
      <c r="O13" s="44">
        <v>364.78500000000003</v>
      </c>
      <c r="P13" s="44">
        <v>378.35399999999998</v>
      </c>
      <c r="Q13" s="44">
        <v>393.55599999999998</v>
      </c>
      <c r="R13" s="44">
        <v>791.28021067999998</v>
      </c>
      <c r="S13" s="44">
        <v>791.28021067999998</v>
      </c>
      <c r="T13" s="44">
        <v>823.93760374999999</v>
      </c>
      <c r="U13" s="44">
        <v>823.93760374999999</v>
      </c>
      <c r="V13" s="44">
        <v>799.64145092000001</v>
      </c>
      <c r="W13" s="44">
        <v>799.93120151999995</v>
      </c>
      <c r="X13" s="44">
        <v>799.93120151999995</v>
      </c>
      <c r="Y13" s="44">
        <v>755.61174167000001</v>
      </c>
      <c r="Z13" s="44">
        <v>754.70153875999995</v>
      </c>
      <c r="AA13" s="44">
        <v>752.14355324999997</v>
      </c>
      <c r="AB13" s="44">
        <v>751.43388862999996</v>
      </c>
      <c r="AC13" s="44">
        <v>748.55282536000004</v>
      </c>
      <c r="AD13" s="44">
        <v>740.28285215999995</v>
      </c>
      <c r="AE13" s="44">
        <v>738.86414825999998</v>
      </c>
      <c r="AF13" s="44">
        <v>770.55991038000002</v>
      </c>
      <c r="AG13" s="44">
        <v>765.26689139999996</v>
      </c>
      <c r="AH13" s="44">
        <v>767.18553403999999</v>
      </c>
      <c r="AI13" s="44">
        <v>767.64401223000004</v>
      </c>
      <c r="AJ13" s="44">
        <v>747.65146637999999</v>
      </c>
      <c r="AK13" s="44">
        <v>747.65146637999999</v>
      </c>
      <c r="AL13" s="44">
        <v>747.65146637999999</v>
      </c>
      <c r="AM13" s="44"/>
    </row>
    <row r="14" spans="1:39">
      <c r="A14" s="14" t="s">
        <v>8</v>
      </c>
      <c r="B14" s="44" t="s">
        <v>9</v>
      </c>
      <c r="C14" s="44" t="s">
        <v>9</v>
      </c>
      <c r="D14" s="44" t="s">
        <v>9</v>
      </c>
      <c r="E14" s="44">
        <v>2</v>
      </c>
      <c r="F14" s="44">
        <v>4</v>
      </c>
      <c r="G14" s="44">
        <v>5</v>
      </c>
      <c r="H14" s="44">
        <v>5</v>
      </c>
      <c r="I14" s="44">
        <v>6</v>
      </c>
      <c r="J14" s="44">
        <v>6</v>
      </c>
      <c r="K14" s="44">
        <v>6</v>
      </c>
      <c r="L14" s="44">
        <v>5.7670000000000003</v>
      </c>
      <c r="M14" s="44">
        <v>6.0149999999999997</v>
      </c>
      <c r="N14" s="44">
        <v>6.1790000000000003</v>
      </c>
      <c r="O14" s="44">
        <v>16.812000000000001</v>
      </c>
      <c r="P14" s="44">
        <v>17.149999999999999</v>
      </c>
      <c r="Q14" s="44">
        <v>17.617999999999999</v>
      </c>
      <c r="R14" s="44">
        <v>4.5267244999999999E-3</v>
      </c>
      <c r="S14" s="44">
        <v>4.5267244999999999E-3</v>
      </c>
      <c r="T14" s="44">
        <v>3.7272353999999999E-3</v>
      </c>
      <c r="U14" s="44">
        <v>3.7272353999999999E-3</v>
      </c>
      <c r="V14" s="44">
        <v>6.4226963999999996E-3</v>
      </c>
      <c r="W14" s="44">
        <v>6.4233490000000001E-3</v>
      </c>
      <c r="X14" s="44">
        <v>6.4233490000000001E-3</v>
      </c>
      <c r="Y14" s="44">
        <v>2.2674264E-3</v>
      </c>
      <c r="Z14" s="44">
        <v>2.2622081499999998E-2</v>
      </c>
      <c r="AA14" s="44">
        <v>2.2622974300000001E-2</v>
      </c>
      <c r="AB14" s="44">
        <v>2.2622974300000001E-2</v>
      </c>
      <c r="AC14" s="44">
        <v>1.1794524299999999E-2</v>
      </c>
      <c r="AD14" s="44">
        <v>1.0121105E-2</v>
      </c>
      <c r="AE14" s="44">
        <v>4.7437868999999997E-3</v>
      </c>
      <c r="AF14" s="44">
        <v>4.3667999880000004</v>
      </c>
      <c r="AG14" s="44">
        <v>2.2497340000000002E-3</v>
      </c>
      <c r="AH14" s="44">
        <v>1.4772100000000001E-3</v>
      </c>
      <c r="AI14" s="44">
        <v>2.9878156000000002E-3</v>
      </c>
      <c r="AJ14" s="44">
        <v>3.9817305780000001</v>
      </c>
      <c r="AK14" s="44">
        <v>3.9826941781</v>
      </c>
      <c r="AL14" s="44">
        <v>3.9826941781</v>
      </c>
      <c r="AM14" s="44"/>
    </row>
    <row r="15" spans="1:39">
      <c r="A15" s="14" t="s">
        <v>10</v>
      </c>
      <c r="B15" s="44" t="s">
        <v>9</v>
      </c>
      <c r="C15" s="44" t="s">
        <v>9</v>
      </c>
      <c r="D15" s="44" t="s">
        <v>9</v>
      </c>
      <c r="E15" s="44">
        <v>107</v>
      </c>
      <c r="F15" s="44">
        <v>102</v>
      </c>
      <c r="G15" s="44">
        <v>101</v>
      </c>
      <c r="H15" s="44">
        <v>117</v>
      </c>
      <c r="I15" s="44">
        <v>114</v>
      </c>
      <c r="J15" s="44">
        <v>106</v>
      </c>
      <c r="K15" s="44">
        <v>109</v>
      </c>
      <c r="L15" s="44">
        <v>80.506</v>
      </c>
      <c r="M15" s="44">
        <v>83.119</v>
      </c>
      <c r="N15" s="44">
        <v>84.016999999999996</v>
      </c>
      <c r="O15" s="44">
        <v>82.606999999999999</v>
      </c>
      <c r="P15" s="44">
        <v>84.274000000000001</v>
      </c>
      <c r="Q15" s="44">
        <v>88.075000000000003</v>
      </c>
      <c r="R15" s="44">
        <v>59.662287569</v>
      </c>
      <c r="S15" s="44">
        <v>59.662287569</v>
      </c>
      <c r="T15" s="44">
        <v>57.085736736000001</v>
      </c>
      <c r="U15" s="44">
        <v>57.085736736000001</v>
      </c>
      <c r="V15" s="44">
        <v>48.660010344</v>
      </c>
      <c r="W15" s="44">
        <v>49.048824357000001</v>
      </c>
      <c r="X15" s="44">
        <v>49.048824357000001</v>
      </c>
      <c r="Y15" s="44">
        <v>46.052931985999997</v>
      </c>
      <c r="Z15" s="44">
        <v>52.306891524999998</v>
      </c>
      <c r="AA15" s="44">
        <v>51.820276479</v>
      </c>
      <c r="AB15" s="44">
        <v>51.246774033999998</v>
      </c>
      <c r="AC15" s="44">
        <v>51.323571514000001</v>
      </c>
      <c r="AD15" s="44">
        <v>43.358654293999997</v>
      </c>
      <c r="AE15" s="44">
        <v>41.943581762999997</v>
      </c>
      <c r="AF15" s="44">
        <v>42.549876802999997</v>
      </c>
      <c r="AG15" s="44">
        <v>35.562123913000001</v>
      </c>
      <c r="AH15" s="44">
        <v>36.000822145999997</v>
      </c>
      <c r="AI15" s="44">
        <v>35.380275550999997</v>
      </c>
      <c r="AJ15" s="44">
        <v>32.835214676</v>
      </c>
      <c r="AK15" s="44">
        <v>32.835214676</v>
      </c>
      <c r="AL15" s="44">
        <v>32.835214676</v>
      </c>
      <c r="AM15" s="44"/>
    </row>
    <row r="16" spans="1:39">
      <c r="A16" s="14" t="s">
        <v>11</v>
      </c>
      <c r="B16" s="44">
        <v>999</v>
      </c>
      <c r="C16" s="44">
        <v>371</v>
      </c>
      <c r="D16" s="44">
        <v>273</v>
      </c>
      <c r="E16" s="44">
        <v>278</v>
      </c>
      <c r="F16" s="44">
        <v>271</v>
      </c>
      <c r="G16" s="44">
        <v>276</v>
      </c>
      <c r="H16" s="44">
        <v>278</v>
      </c>
      <c r="I16" s="44">
        <v>334</v>
      </c>
      <c r="J16" s="44">
        <v>313</v>
      </c>
      <c r="K16" s="44">
        <v>287</v>
      </c>
      <c r="L16" s="44">
        <v>453.84800000000001</v>
      </c>
      <c r="M16" s="44">
        <v>467.56099999999998</v>
      </c>
      <c r="N16" s="44">
        <v>488.327</v>
      </c>
      <c r="O16" s="44">
        <v>467.827</v>
      </c>
      <c r="P16" s="44">
        <v>361.68200000000002</v>
      </c>
      <c r="Q16" s="44">
        <v>362.50799999999998</v>
      </c>
      <c r="R16" s="44">
        <v>226.18300163000001</v>
      </c>
      <c r="S16" s="44">
        <v>226.18300163000001</v>
      </c>
      <c r="T16" s="44">
        <v>226.81325896999999</v>
      </c>
      <c r="U16" s="44">
        <v>226.81325896999999</v>
      </c>
      <c r="V16" s="44">
        <v>226.27950254000001</v>
      </c>
      <c r="W16" s="44">
        <v>226.17627372000001</v>
      </c>
      <c r="X16" s="44">
        <v>226.17627372000001</v>
      </c>
      <c r="Y16" s="44">
        <v>226.17341927999999</v>
      </c>
      <c r="Z16" s="44">
        <v>226.33524775999999</v>
      </c>
      <c r="AA16" s="44">
        <v>226.90319015</v>
      </c>
      <c r="AB16" s="44">
        <v>226.95085972000001</v>
      </c>
      <c r="AC16" s="44">
        <v>227.0130144</v>
      </c>
      <c r="AD16" s="44">
        <v>226.75891730000001</v>
      </c>
      <c r="AE16" s="44">
        <v>226.7945019</v>
      </c>
      <c r="AF16" s="44">
        <v>226.13650193999999</v>
      </c>
      <c r="AG16" s="44">
        <v>226.97844028</v>
      </c>
      <c r="AH16" s="44">
        <v>226.89155466</v>
      </c>
      <c r="AI16" s="44">
        <v>227.02521908</v>
      </c>
      <c r="AJ16" s="44">
        <v>252.90778526</v>
      </c>
      <c r="AK16" s="44">
        <v>252.90778526</v>
      </c>
      <c r="AL16" s="44">
        <v>252.90778526</v>
      </c>
      <c r="AM16" s="44"/>
    </row>
    <row r="17" spans="1:39">
      <c r="A17" s="14" t="s">
        <v>12</v>
      </c>
      <c r="B17" s="44">
        <v>480</v>
      </c>
      <c r="C17" s="44">
        <v>456</v>
      </c>
      <c r="D17" s="44">
        <v>432</v>
      </c>
      <c r="E17" s="44">
        <v>408</v>
      </c>
      <c r="F17" s="44">
        <v>387</v>
      </c>
      <c r="G17" s="44">
        <v>370</v>
      </c>
      <c r="H17" s="44">
        <v>354</v>
      </c>
      <c r="I17" s="44">
        <v>337</v>
      </c>
      <c r="J17" s="44">
        <v>321</v>
      </c>
      <c r="K17" s="44">
        <v>304</v>
      </c>
      <c r="L17" s="44">
        <v>287.14699999999999</v>
      </c>
      <c r="M17" s="44">
        <v>274.05</v>
      </c>
      <c r="N17" s="44">
        <v>256.18</v>
      </c>
      <c r="O17" s="44">
        <v>240.77199999999999</v>
      </c>
      <c r="P17" s="44">
        <v>229.83500000000001</v>
      </c>
      <c r="Q17" s="44">
        <v>212.499</v>
      </c>
      <c r="R17" s="44">
        <v>473.52813171999998</v>
      </c>
      <c r="S17" s="44">
        <v>471.99619522</v>
      </c>
      <c r="T17" s="44">
        <v>466.20887183999997</v>
      </c>
      <c r="U17" s="44">
        <v>452.4979659</v>
      </c>
      <c r="V17" s="44">
        <v>446.65260888</v>
      </c>
      <c r="W17" s="44">
        <v>399.63057243999998</v>
      </c>
      <c r="X17" s="44">
        <v>379.66097694000001</v>
      </c>
      <c r="Y17" s="44">
        <v>350.47796351</v>
      </c>
      <c r="Z17" s="44">
        <v>363.57182344</v>
      </c>
      <c r="AA17" s="44">
        <v>323.08222917000001</v>
      </c>
      <c r="AB17" s="44">
        <v>303.06250698000002</v>
      </c>
      <c r="AC17" s="44">
        <v>289.32706566000002</v>
      </c>
      <c r="AD17" s="44">
        <v>270.09817765999998</v>
      </c>
      <c r="AE17" s="44">
        <v>252.34653410000001</v>
      </c>
      <c r="AF17" s="44">
        <v>236.25192516000001</v>
      </c>
      <c r="AG17" s="44">
        <v>222.14947015000001</v>
      </c>
      <c r="AH17" s="44">
        <v>210.54723159</v>
      </c>
      <c r="AI17" s="44">
        <v>218.11883105000001</v>
      </c>
      <c r="AJ17" s="44">
        <v>190.45603982</v>
      </c>
      <c r="AK17" s="44">
        <v>213.23681708000001</v>
      </c>
      <c r="AL17" s="44">
        <v>211.01500397999999</v>
      </c>
      <c r="AM17" s="44"/>
    </row>
    <row r="18" spans="1:39">
      <c r="A18" s="14" t="s">
        <v>13</v>
      </c>
      <c r="B18" s="44">
        <v>164</v>
      </c>
      <c r="C18" s="44">
        <v>209</v>
      </c>
      <c r="D18" s="44">
        <v>257</v>
      </c>
      <c r="E18" s="44">
        <v>304</v>
      </c>
      <c r="F18" s="44">
        <v>328</v>
      </c>
      <c r="G18" s="44">
        <v>331</v>
      </c>
      <c r="H18" s="44">
        <v>333</v>
      </c>
      <c r="I18" s="44">
        <v>335</v>
      </c>
      <c r="J18" s="44">
        <v>337</v>
      </c>
      <c r="K18" s="44">
        <v>339</v>
      </c>
      <c r="L18" s="44">
        <v>341.42500000000001</v>
      </c>
      <c r="M18" s="44">
        <v>336.661</v>
      </c>
      <c r="N18" s="44">
        <v>331.69600000000003</v>
      </c>
      <c r="O18" s="44">
        <v>335.51</v>
      </c>
      <c r="P18" s="44">
        <v>322.245</v>
      </c>
      <c r="Q18" s="44">
        <v>316.51</v>
      </c>
      <c r="R18" s="44">
        <v>285.30445990999999</v>
      </c>
      <c r="S18" s="44">
        <v>282.89414787999999</v>
      </c>
      <c r="T18" s="44">
        <v>270.87353810000002</v>
      </c>
      <c r="U18" s="44">
        <v>267.27551312000003</v>
      </c>
      <c r="V18" s="44">
        <v>254.13776615</v>
      </c>
      <c r="W18" s="44">
        <v>239.12798011999999</v>
      </c>
      <c r="X18" s="44">
        <v>224.47215739000001</v>
      </c>
      <c r="Y18" s="44">
        <v>209.21825061000001</v>
      </c>
      <c r="Z18" s="44">
        <v>199.82588619000001</v>
      </c>
      <c r="AA18" s="44">
        <v>190.93138024999999</v>
      </c>
      <c r="AB18" s="44">
        <v>181.74769094999999</v>
      </c>
      <c r="AC18" s="44">
        <v>174.58444510999999</v>
      </c>
      <c r="AD18" s="44">
        <v>168.08722721999999</v>
      </c>
      <c r="AE18" s="44">
        <v>158.76409057000001</v>
      </c>
      <c r="AF18" s="44">
        <v>145.65661593999999</v>
      </c>
      <c r="AG18" s="44">
        <v>140.28360334999999</v>
      </c>
      <c r="AH18" s="44">
        <v>134.47133550000001</v>
      </c>
      <c r="AI18" s="44">
        <v>127.72849832999999</v>
      </c>
      <c r="AJ18" s="44">
        <v>112.01976132999999</v>
      </c>
      <c r="AK18" s="44">
        <v>112.01062027</v>
      </c>
      <c r="AL18" s="44">
        <v>112.00148297</v>
      </c>
      <c r="AM18" s="44"/>
    </row>
    <row r="19" spans="1:39">
      <c r="A19" s="14" t="s">
        <v>14</v>
      </c>
      <c r="B19" s="44">
        <v>839</v>
      </c>
      <c r="C19" s="44">
        <v>569</v>
      </c>
      <c r="D19" s="44">
        <v>852</v>
      </c>
      <c r="E19" s="44">
        <v>37736</v>
      </c>
      <c r="F19" s="44">
        <v>24536</v>
      </c>
      <c r="G19" s="44">
        <v>24233</v>
      </c>
      <c r="H19" s="44">
        <v>23958</v>
      </c>
      <c r="I19" s="44">
        <v>24328</v>
      </c>
      <c r="J19" s="44">
        <v>25619</v>
      </c>
      <c r="K19" s="44">
        <v>22765</v>
      </c>
      <c r="L19" s="44">
        <v>20219.312000000002</v>
      </c>
      <c r="M19" s="44">
        <v>20252.550999999999</v>
      </c>
      <c r="N19" s="44">
        <v>20307.467000000001</v>
      </c>
      <c r="O19" s="44">
        <v>20185.744999999999</v>
      </c>
      <c r="P19" s="44">
        <v>20649.109</v>
      </c>
      <c r="Q19" s="44">
        <v>20580.25</v>
      </c>
      <c r="R19" s="45">
        <v>13252.724053</v>
      </c>
      <c r="S19" s="45">
        <v>13778.971466000001</v>
      </c>
      <c r="T19" s="45">
        <v>13442.749734000001</v>
      </c>
      <c r="U19" s="45">
        <v>14134.437977</v>
      </c>
      <c r="V19" s="45">
        <v>13656.641693</v>
      </c>
      <c r="W19" s="45">
        <v>14307.909158</v>
      </c>
      <c r="X19" s="45">
        <v>13808.900978</v>
      </c>
      <c r="Y19" s="45">
        <v>13573.019882000001</v>
      </c>
      <c r="Z19" s="45">
        <v>13508.562491000001</v>
      </c>
      <c r="AA19" s="45">
        <v>14040.773384</v>
      </c>
      <c r="AB19" s="45">
        <v>14328.893565</v>
      </c>
      <c r="AC19" s="45">
        <v>13122.677137999999</v>
      </c>
      <c r="AD19" s="45">
        <v>13186.360839999999</v>
      </c>
      <c r="AE19" s="45">
        <v>13783.064668999999</v>
      </c>
      <c r="AF19" s="45">
        <v>14425.662317</v>
      </c>
      <c r="AG19" s="45">
        <v>15436.510323</v>
      </c>
      <c r="AH19" s="45">
        <v>14815.825128</v>
      </c>
      <c r="AI19" s="45">
        <v>13140.631434999999</v>
      </c>
      <c r="AJ19" s="45">
        <v>14440.249051999999</v>
      </c>
      <c r="AK19" s="45">
        <v>14440.249051999999</v>
      </c>
      <c r="AL19" s="45">
        <v>14440.249051999999</v>
      </c>
      <c r="AM19" s="45"/>
    </row>
    <row r="20" spans="1:39">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19"/>
      <c r="AC20" s="19"/>
      <c r="AD20" s="19"/>
      <c r="AE20" s="19"/>
      <c r="AF20" s="19"/>
      <c r="AG20" s="19"/>
      <c r="AH20" s="21"/>
      <c r="AI20" s="21"/>
      <c r="AJ20" s="21"/>
      <c r="AK20" s="21"/>
      <c r="AL20" s="20"/>
    </row>
    <row r="21" spans="1:39">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19"/>
      <c r="AC21" s="19"/>
      <c r="AD21" s="19"/>
      <c r="AE21" s="19"/>
      <c r="AF21" s="19"/>
      <c r="AG21" s="19"/>
      <c r="AH21" s="21"/>
      <c r="AI21" s="21"/>
      <c r="AJ21" s="21"/>
      <c r="AK21" s="21"/>
      <c r="AL21" s="20"/>
    </row>
    <row r="22" spans="1:39">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19"/>
      <c r="AC22" s="19"/>
      <c r="AD22" s="19"/>
      <c r="AE22" s="19"/>
      <c r="AF22" s="19"/>
      <c r="AG22" s="19"/>
      <c r="AH22" s="21"/>
      <c r="AI22" s="21"/>
      <c r="AJ22" s="21"/>
      <c r="AK22" s="21"/>
      <c r="AL22" s="20"/>
    </row>
    <row r="23" spans="1:39">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19"/>
      <c r="AC23" s="19"/>
      <c r="AD23" s="19"/>
      <c r="AE23" s="19"/>
      <c r="AF23" s="19"/>
      <c r="AG23" s="19"/>
      <c r="AH23" s="21"/>
      <c r="AI23" s="21"/>
      <c r="AJ23" s="21"/>
      <c r="AK23" s="21"/>
      <c r="AL23" s="20"/>
    </row>
    <row r="24" spans="1:39">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19"/>
      <c r="AC24" s="19"/>
      <c r="AD24" s="19"/>
      <c r="AE24" s="19"/>
      <c r="AF24" s="19"/>
      <c r="AG24" s="19"/>
      <c r="AH24" s="21"/>
      <c r="AI24" s="21"/>
      <c r="AJ24" s="21"/>
      <c r="AK24" s="21"/>
      <c r="AL24" s="20"/>
    </row>
    <row r="25" spans="1:39">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19"/>
      <c r="AC25" s="19"/>
      <c r="AD25" s="19"/>
      <c r="AE25" s="19"/>
      <c r="AF25" s="19"/>
      <c r="AG25" s="19"/>
      <c r="AH25" s="21"/>
      <c r="AI25" s="21"/>
      <c r="AJ25" s="21"/>
      <c r="AK25" s="21"/>
      <c r="AL25" s="19"/>
    </row>
    <row r="26" spans="1:39">
      <c r="A26" s="17" t="s">
        <v>15</v>
      </c>
      <c r="B26" s="19">
        <f t="shared" ref="B26:AA26" si="0">SUM(B7:B19)</f>
        <v>13022</v>
      </c>
      <c r="C26" s="19">
        <f t="shared" si="0"/>
        <v>7555</v>
      </c>
      <c r="D26" s="19">
        <f t="shared" si="0"/>
        <v>7013</v>
      </c>
      <c r="E26" s="19">
        <f t="shared" si="0"/>
        <v>41323</v>
      </c>
      <c r="F26" s="19">
        <f t="shared" si="0"/>
        <v>27753</v>
      </c>
      <c r="G26" s="19">
        <f t="shared" si="0"/>
        <v>27345</v>
      </c>
      <c r="H26" s="19">
        <f t="shared" si="0"/>
        <v>27098</v>
      </c>
      <c r="I26" s="19">
        <f t="shared" si="0"/>
        <v>27364</v>
      </c>
      <c r="J26" s="19">
        <f t="shared" si="0"/>
        <v>28608</v>
      </c>
      <c r="K26" s="19">
        <f t="shared" si="0"/>
        <v>25820</v>
      </c>
      <c r="L26" s="19">
        <f t="shared" si="0"/>
        <v>22856.997000000003</v>
      </c>
      <c r="M26" s="19">
        <f t="shared" si="0"/>
        <v>22908.629000000001</v>
      </c>
      <c r="N26" s="19">
        <f t="shared" si="0"/>
        <v>22892.668000000001</v>
      </c>
      <c r="O26" s="19">
        <f t="shared" si="0"/>
        <v>23383.384999999998</v>
      </c>
      <c r="P26" s="19">
        <f t="shared" si="0"/>
        <v>23746.877</v>
      </c>
      <c r="Q26" s="19">
        <f t="shared" si="0"/>
        <v>23707.593999999997</v>
      </c>
      <c r="R26" s="19">
        <f t="shared" si="0"/>
        <v>16670.1934137795</v>
      </c>
      <c r="S26" s="19">
        <f t="shared" si="0"/>
        <v>17212.385818222501</v>
      </c>
      <c r="T26" s="19">
        <f t="shared" si="0"/>
        <v>16896.432014301401</v>
      </c>
      <c r="U26" s="19">
        <f t="shared" si="0"/>
        <v>17586.358047625399</v>
      </c>
      <c r="V26" s="19">
        <f t="shared" si="0"/>
        <v>16783.2640213134</v>
      </c>
      <c r="W26" s="19">
        <f t="shared" si="0"/>
        <v>17233.748758682999</v>
      </c>
      <c r="X26" s="19">
        <f t="shared" si="0"/>
        <v>16735.433644754001</v>
      </c>
      <c r="Y26" s="19">
        <f t="shared" si="0"/>
        <v>16258.966148379401</v>
      </c>
      <c r="Z26" s="19">
        <f t="shared" si="0"/>
        <v>16238.5247698805</v>
      </c>
      <c r="AA26" s="19">
        <f t="shared" si="0"/>
        <v>16691.562123574302</v>
      </c>
      <c r="AB26" s="19">
        <f t="shared" ref="AB26:AG26" si="1">SUM(AB7:AB19)</f>
        <v>16835.894094457301</v>
      </c>
      <c r="AC26" s="19">
        <f t="shared" si="1"/>
        <v>15694.739482155299</v>
      </c>
      <c r="AD26" s="19">
        <f t="shared" si="1"/>
        <v>15718.049213085</v>
      </c>
      <c r="AE26" s="19">
        <f t="shared" si="1"/>
        <v>16145.626127844898</v>
      </c>
      <c r="AF26" s="19">
        <f t="shared" si="1"/>
        <v>16733.652693905999</v>
      </c>
      <c r="AG26" s="19">
        <f t="shared" si="1"/>
        <v>17671.970989232002</v>
      </c>
      <c r="AH26" s="19">
        <f t="shared" ref="AH26:AK26" si="2">SUM(AH7:AH19)</f>
        <v>17130.051278375002</v>
      </c>
      <c r="AI26" s="19">
        <f t="shared" si="2"/>
        <v>15421.771592502599</v>
      </c>
      <c r="AJ26" s="19">
        <f t="shared" si="2"/>
        <v>16782.419575387001</v>
      </c>
      <c r="AK26" s="19">
        <f t="shared" si="2"/>
        <v>16805.192175188098</v>
      </c>
      <c r="AL26" s="19">
        <f t="shared" ref="AL26" si="3">SUM(AL7:AL19)</f>
        <v>16802.961224788098</v>
      </c>
    </row>
    <row r="27" spans="1:39">
      <c r="A27" s="17" t="s">
        <v>22</v>
      </c>
      <c r="B27" s="19">
        <f t="shared" ref="B27:AA27" si="4">B19</f>
        <v>839</v>
      </c>
      <c r="C27" s="19">
        <f t="shared" si="4"/>
        <v>569</v>
      </c>
      <c r="D27" s="19">
        <f t="shared" si="4"/>
        <v>852</v>
      </c>
      <c r="E27" s="19">
        <f t="shared" si="4"/>
        <v>37736</v>
      </c>
      <c r="F27" s="19">
        <f t="shared" si="4"/>
        <v>24536</v>
      </c>
      <c r="G27" s="19">
        <f t="shared" si="4"/>
        <v>24233</v>
      </c>
      <c r="H27" s="19">
        <f t="shared" si="4"/>
        <v>23958</v>
      </c>
      <c r="I27" s="19">
        <f t="shared" si="4"/>
        <v>24328</v>
      </c>
      <c r="J27" s="19">
        <f t="shared" si="4"/>
        <v>25619</v>
      </c>
      <c r="K27" s="19">
        <f t="shared" si="4"/>
        <v>22765</v>
      </c>
      <c r="L27" s="19">
        <f t="shared" si="4"/>
        <v>20219.312000000002</v>
      </c>
      <c r="M27" s="19">
        <f t="shared" si="4"/>
        <v>20252.550999999999</v>
      </c>
      <c r="N27" s="19">
        <f t="shared" si="4"/>
        <v>20307.467000000001</v>
      </c>
      <c r="O27" s="19">
        <f t="shared" si="4"/>
        <v>20185.744999999999</v>
      </c>
      <c r="P27" s="19">
        <f t="shared" si="4"/>
        <v>20649.109</v>
      </c>
      <c r="Q27" s="19">
        <f t="shared" si="4"/>
        <v>20580.25</v>
      </c>
      <c r="R27" s="19">
        <f t="shared" si="4"/>
        <v>13252.724053</v>
      </c>
      <c r="S27" s="19">
        <f t="shared" si="4"/>
        <v>13778.971466000001</v>
      </c>
      <c r="T27" s="19">
        <f t="shared" si="4"/>
        <v>13442.749734000001</v>
      </c>
      <c r="U27" s="19">
        <f t="shared" si="4"/>
        <v>14134.437977</v>
      </c>
      <c r="V27" s="19">
        <f t="shared" si="4"/>
        <v>13656.641693</v>
      </c>
      <c r="W27" s="19">
        <f t="shared" si="4"/>
        <v>14307.909158</v>
      </c>
      <c r="X27" s="19">
        <f t="shared" si="4"/>
        <v>13808.900978</v>
      </c>
      <c r="Y27" s="19">
        <f t="shared" si="4"/>
        <v>13573.019882000001</v>
      </c>
      <c r="Z27" s="19">
        <f t="shared" si="4"/>
        <v>13508.562491000001</v>
      </c>
      <c r="AA27" s="19">
        <f t="shared" si="4"/>
        <v>14040.773384</v>
      </c>
      <c r="AB27" s="19">
        <f t="shared" ref="AB27:AG27" si="5">AB19</f>
        <v>14328.893565</v>
      </c>
      <c r="AC27" s="19">
        <f t="shared" si="5"/>
        <v>13122.677137999999</v>
      </c>
      <c r="AD27" s="19">
        <f t="shared" si="5"/>
        <v>13186.360839999999</v>
      </c>
      <c r="AE27" s="19">
        <f t="shared" si="5"/>
        <v>13783.064668999999</v>
      </c>
      <c r="AF27" s="19">
        <f t="shared" si="5"/>
        <v>14425.662317</v>
      </c>
      <c r="AG27" s="19">
        <f t="shared" si="5"/>
        <v>15436.510323</v>
      </c>
      <c r="AH27" s="19">
        <f t="shared" ref="AH27:AK27" si="6">AH19</f>
        <v>14815.825128</v>
      </c>
      <c r="AI27" s="19">
        <f t="shared" si="6"/>
        <v>13140.631434999999</v>
      </c>
      <c r="AJ27" s="19">
        <f t="shared" si="6"/>
        <v>14440.249051999999</v>
      </c>
      <c r="AK27" s="19">
        <f t="shared" si="6"/>
        <v>14440.249051999999</v>
      </c>
      <c r="AL27" s="19">
        <f t="shared" ref="AL27" si="7">AL19</f>
        <v>14440.249051999999</v>
      </c>
    </row>
    <row r="28" spans="1:39">
      <c r="A28" s="6" t="s">
        <v>23</v>
      </c>
      <c r="B28" s="19">
        <f t="shared" ref="B28:AA28" si="8">B26 - B27</f>
        <v>12183</v>
      </c>
      <c r="C28" s="19">
        <f t="shared" si="8"/>
        <v>6986</v>
      </c>
      <c r="D28" s="19">
        <f t="shared" si="8"/>
        <v>6161</v>
      </c>
      <c r="E28" s="19">
        <f t="shared" si="8"/>
        <v>3587</v>
      </c>
      <c r="F28" s="19">
        <f t="shared" si="8"/>
        <v>3217</v>
      </c>
      <c r="G28" s="19">
        <f t="shared" si="8"/>
        <v>3112</v>
      </c>
      <c r="H28" s="19">
        <f t="shared" si="8"/>
        <v>3140</v>
      </c>
      <c r="I28" s="19">
        <f t="shared" si="8"/>
        <v>3036</v>
      </c>
      <c r="J28" s="19">
        <f t="shared" si="8"/>
        <v>2989</v>
      </c>
      <c r="K28" s="19">
        <f t="shared" si="8"/>
        <v>3055</v>
      </c>
      <c r="L28" s="19">
        <f t="shared" si="8"/>
        <v>2637.6850000000013</v>
      </c>
      <c r="M28" s="19">
        <f t="shared" si="8"/>
        <v>2656.0780000000013</v>
      </c>
      <c r="N28" s="19">
        <f t="shared" si="8"/>
        <v>2585.2010000000009</v>
      </c>
      <c r="O28" s="19">
        <f t="shared" si="8"/>
        <v>3197.6399999999994</v>
      </c>
      <c r="P28" s="19">
        <f t="shared" si="8"/>
        <v>3097.768</v>
      </c>
      <c r="Q28" s="19">
        <f t="shared" si="8"/>
        <v>3127.3439999999973</v>
      </c>
      <c r="R28" s="19">
        <f t="shared" si="8"/>
        <v>3417.4693607794998</v>
      </c>
      <c r="S28" s="19">
        <f t="shared" si="8"/>
        <v>3433.4143522225004</v>
      </c>
      <c r="T28" s="19">
        <f t="shared" si="8"/>
        <v>3453.6822803014002</v>
      </c>
      <c r="U28" s="19">
        <f t="shared" si="8"/>
        <v>3451.9200706253996</v>
      </c>
      <c r="V28" s="19">
        <f t="shared" si="8"/>
        <v>3126.6223283134004</v>
      </c>
      <c r="W28" s="19">
        <f t="shared" si="8"/>
        <v>2925.8396006829989</v>
      </c>
      <c r="X28" s="19">
        <f t="shared" si="8"/>
        <v>2926.5326667540012</v>
      </c>
      <c r="Y28" s="19">
        <f t="shared" si="8"/>
        <v>2685.9462663794002</v>
      </c>
      <c r="Z28" s="19">
        <f t="shared" si="8"/>
        <v>2729.9622788804991</v>
      </c>
      <c r="AA28" s="19">
        <f t="shared" si="8"/>
        <v>2650.7887395743019</v>
      </c>
      <c r="AB28" s="19">
        <f t="shared" ref="AB28:AG28" si="9">AB26 - AB27</f>
        <v>2507.0005294573002</v>
      </c>
      <c r="AC28" s="19">
        <f t="shared" si="9"/>
        <v>2572.0623441552998</v>
      </c>
      <c r="AD28" s="19">
        <f t="shared" si="9"/>
        <v>2531.6883730850004</v>
      </c>
      <c r="AE28" s="19">
        <f t="shared" si="9"/>
        <v>2362.5614588448989</v>
      </c>
      <c r="AF28" s="19">
        <f t="shared" si="9"/>
        <v>2307.9903769059983</v>
      </c>
      <c r="AG28" s="19">
        <f t="shared" si="9"/>
        <v>2235.460666232002</v>
      </c>
      <c r="AH28" s="19">
        <f t="shared" ref="AH28:AK28" si="10">AH26 - AH27</f>
        <v>2314.2261503750015</v>
      </c>
      <c r="AI28" s="19">
        <f t="shared" si="10"/>
        <v>2281.1401575025993</v>
      </c>
      <c r="AJ28" s="19">
        <f t="shared" si="10"/>
        <v>2342.1705233870016</v>
      </c>
      <c r="AK28" s="19">
        <f t="shared" si="10"/>
        <v>2364.943123188099</v>
      </c>
      <c r="AL28" s="19">
        <f t="shared" ref="AL28" si="11">AL26 - AL27</f>
        <v>2362.7121727880985</v>
      </c>
    </row>
    <row r="29" spans="1:39">
      <c r="A29" s="6" t="s">
        <v>16</v>
      </c>
      <c r="B29" s="22"/>
      <c r="C29" s="22"/>
      <c r="D29" s="22"/>
      <c r="E29" s="22"/>
      <c r="F29" s="22"/>
      <c r="G29" s="22"/>
      <c r="H29" s="22"/>
      <c r="I29" s="22"/>
      <c r="J29" s="22"/>
      <c r="K29" s="22"/>
      <c r="L29" s="22"/>
      <c r="M29" s="22"/>
      <c r="N29" s="22"/>
      <c r="O29" s="22"/>
      <c r="P29" s="22"/>
      <c r="Q29" s="22"/>
      <c r="R29" s="13">
        <v>659.34238988000004</v>
      </c>
      <c r="S29" s="13">
        <v>978.85108702000002</v>
      </c>
      <c r="T29" s="13">
        <v>595.21147456000006</v>
      </c>
      <c r="U29" s="13">
        <v>591.04910499000005</v>
      </c>
      <c r="V29" s="13">
        <v>586.54337226999996</v>
      </c>
      <c r="W29" s="13">
        <v>793.84033652000005</v>
      </c>
      <c r="X29" s="13">
        <v>442.30233759999999</v>
      </c>
      <c r="Y29" s="13">
        <v>422.92212656999999</v>
      </c>
      <c r="Z29" s="13">
        <v>192.29599504000001</v>
      </c>
      <c r="AA29" s="13">
        <v>553.66970700000002</v>
      </c>
      <c r="AB29" s="13">
        <v>600.60699187</v>
      </c>
      <c r="AC29" s="13">
        <v>303.80906372999999</v>
      </c>
      <c r="AD29" s="13">
        <v>333.28333917999998</v>
      </c>
      <c r="AE29" s="13">
        <v>942.81357132000005</v>
      </c>
      <c r="AF29" s="13">
        <v>991.64382782999996</v>
      </c>
      <c r="AG29" s="13">
        <v>1400.1221341</v>
      </c>
      <c r="AH29" s="13">
        <v>1489.7380883000001</v>
      </c>
      <c r="AI29" s="13">
        <v>366.83569748999997</v>
      </c>
      <c r="AJ29" s="13">
        <v>1977.0536889</v>
      </c>
      <c r="AK29" s="13">
        <v>1977.0536889</v>
      </c>
      <c r="AL29" s="13">
        <v>1977.0536889</v>
      </c>
    </row>
    <row r="30" spans="1:39">
      <c r="A30" s="6" t="s">
        <v>17</v>
      </c>
      <c r="B30" s="22"/>
      <c r="C30" s="22"/>
      <c r="D30" s="22"/>
      <c r="E30" s="22"/>
      <c r="F30" s="22"/>
      <c r="G30" s="22"/>
      <c r="H30" s="22"/>
      <c r="I30" s="22"/>
      <c r="J30" s="22"/>
      <c r="K30" s="22"/>
      <c r="L30" s="22"/>
      <c r="M30" s="22"/>
      <c r="N30" s="22"/>
      <c r="O30" s="22"/>
      <c r="P30" s="22"/>
      <c r="Q30" s="22"/>
      <c r="R30" s="19">
        <f t="shared" ref="R30:AA30" si="12">R26 - R29</f>
        <v>16010.8510238995</v>
      </c>
      <c r="S30" s="19">
        <f t="shared" si="12"/>
        <v>16233.534731202501</v>
      </c>
      <c r="T30" s="19">
        <f t="shared" si="12"/>
        <v>16301.220539741402</v>
      </c>
      <c r="U30" s="19">
        <f t="shared" si="12"/>
        <v>16995.308942635398</v>
      </c>
      <c r="V30" s="19">
        <f t="shared" si="12"/>
        <v>16196.7206490434</v>
      </c>
      <c r="W30" s="19">
        <f t="shared" si="12"/>
        <v>16439.908422163</v>
      </c>
      <c r="X30" s="19">
        <f t="shared" si="12"/>
        <v>16293.131307154001</v>
      </c>
      <c r="Y30" s="19">
        <f t="shared" si="12"/>
        <v>15836.044021809401</v>
      </c>
      <c r="Z30" s="19">
        <f t="shared" si="12"/>
        <v>16046.2287748405</v>
      </c>
      <c r="AA30" s="19">
        <f t="shared" si="12"/>
        <v>16137.892416574301</v>
      </c>
      <c r="AB30" s="19">
        <f t="shared" ref="AB30:AG30" si="13">AB26 - AB29</f>
        <v>16235.287102587301</v>
      </c>
      <c r="AC30" s="19">
        <f t="shared" si="13"/>
        <v>15390.9304184253</v>
      </c>
      <c r="AD30" s="19">
        <f t="shared" si="13"/>
        <v>15384.765873905</v>
      </c>
      <c r="AE30" s="19">
        <f t="shared" si="13"/>
        <v>15202.812556524897</v>
      </c>
      <c r="AF30" s="19">
        <f t="shared" si="13"/>
        <v>15742.008866075999</v>
      </c>
      <c r="AG30" s="19">
        <f t="shared" si="13"/>
        <v>16271.848855132002</v>
      </c>
      <c r="AH30" s="19">
        <f t="shared" ref="AH30:AK30" si="14">AH26 - AH29</f>
        <v>15640.313190075001</v>
      </c>
      <c r="AI30" s="19">
        <f t="shared" si="14"/>
        <v>15054.935895012599</v>
      </c>
      <c r="AJ30" s="19">
        <f t="shared" si="14"/>
        <v>14805.365886487001</v>
      </c>
      <c r="AK30" s="19">
        <f t="shared" si="14"/>
        <v>14828.138486288099</v>
      </c>
      <c r="AL30" s="19">
        <f t="shared" ref="AL30" si="15">AL26 - AL29</f>
        <v>14825.907535888098</v>
      </c>
    </row>
    <row r="31" spans="1:39">
      <c r="A31" s="6" t="s">
        <v>18</v>
      </c>
      <c r="B31" s="22"/>
      <c r="C31" s="22"/>
      <c r="D31" s="22"/>
      <c r="E31" s="22"/>
      <c r="F31" s="22"/>
      <c r="G31" s="22"/>
      <c r="H31" s="22"/>
      <c r="I31" s="22"/>
      <c r="J31" s="22"/>
      <c r="K31" s="22"/>
      <c r="L31" s="22"/>
      <c r="M31" s="22"/>
      <c r="N31" s="22"/>
      <c r="O31" s="22"/>
      <c r="P31" s="22"/>
      <c r="Q31" s="22"/>
      <c r="R31" s="19">
        <f t="shared" ref="R31:AA31" si="16">R27 - R29</f>
        <v>12593.381663120001</v>
      </c>
      <c r="S31" s="19">
        <f t="shared" si="16"/>
        <v>12800.12037898</v>
      </c>
      <c r="T31" s="19">
        <f t="shared" si="16"/>
        <v>12847.538259440002</v>
      </c>
      <c r="U31" s="19">
        <f t="shared" si="16"/>
        <v>13543.38887201</v>
      </c>
      <c r="V31" s="19">
        <f t="shared" si="16"/>
        <v>13070.09832073</v>
      </c>
      <c r="W31" s="19">
        <f t="shared" si="16"/>
        <v>13514.068821480001</v>
      </c>
      <c r="X31" s="19">
        <f t="shared" si="16"/>
        <v>13366.5986404</v>
      </c>
      <c r="Y31" s="19">
        <f t="shared" si="16"/>
        <v>13150.097755430001</v>
      </c>
      <c r="Z31" s="19">
        <f t="shared" si="16"/>
        <v>13316.266495960001</v>
      </c>
      <c r="AA31" s="19">
        <f t="shared" si="16"/>
        <v>13487.103676999999</v>
      </c>
      <c r="AB31" s="19">
        <f t="shared" ref="AB31:AG31" si="17">AB27 - AB29</f>
        <v>13728.286573130001</v>
      </c>
      <c r="AC31" s="19">
        <f t="shared" si="17"/>
        <v>12818.86807427</v>
      </c>
      <c r="AD31" s="19">
        <f t="shared" si="17"/>
        <v>12853.07750082</v>
      </c>
      <c r="AE31" s="19">
        <f t="shared" si="17"/>
        <v>12840.251097679999</v>
      </c>
      <c r="AF31" s="19">
        <f t="shared" si="17"/>
        <v>13434.018489170001</v>
      </c>
      <c r="AG31" s="19">
        <f t="shared" si="17"/>
        <v>14036.3881889</v>
      </c>
      <c r="AH31" s="19">
        <f t="shared" ref="AH31:AK31" si="18">AH27 - AH29</f>
        <v>13326.0870397</v>
      </c>
      <c r="AI31" s="19">
        <f t="shared" si="18"/>
        <v>12773.79573751</v>
      </c>
      <c r="AJ31" s="19">
        <f t="shared" si="18"/>
        <v>12463.1953631</v>
      </c>
      <c r="AK31" s="19">
        <f t="shared" si="18"/>
        <v>12463.1953631</v>
      </c>
      <c r="AL31" s="19">
        <f t="shared" ref="AL31" si="19">AL27 - AL29</f>
        <v>12463.1953631</v>
      </c>
    </row>
    <row r="32" spans="1:39">
      <c r="AL32" s="19"/>
    </row>
    <row r="33" spans="38:38">
      <c r="AL33" s="19"/>
    </row>
    <row r="34" spans="38:38">
      <c r="AL34" s="19"/>
    </row>
    <row r="35" spans="38:38">
      <c r="AL35" s="19"/>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31"/>
  <sheetViews>
    <sheetView workbookViewId="0">
      <pane xSplit="1" ySplit="6" topLeftCell="V7" activePane="bottomRight" state="frozen"/>
      <selection pane="topRight" activeCell="B1" sqref="B1"/>
      <selection pane="bottomLeft" activeCell="A2" sqref="A2"/>
      <selection pane="bottomRight" activeCell="A7" sqref="A7:XFD19"/>
    </sheetView>
  </sheetViews>
  <sheetFormatPr baseColWidth="10" defaultColWidth="9.1640625" defaultRowHeight="13"/>
  <cols>
    <col min="1" max="1" width="35.5" style="17" bestFit="1" customWidth="1"/>
    <col min="2" max="16384" width="9.1640625" style="17"/>
  </cols>
  <sheetData>
    <row r="1" spans="1:39" ht="28">
      <c r="A1" s="18" t="s">
        <v>28</v>
      </c>
    </row>
    <row r="2" spans="1:39" ht="28">
      <c r="A2" s="18" t="s">
        <v>25</v>
      </c>
    </row>
    <row r="3" spans="1:39">
      <c r="A3" s="18"/>
    </row>
    <row r="4" spans="1:39">
      <c r="A4" s="18"/>
    </row>
    <row r="6" spans="1:39">
      <c r="A6" s="3" t="s">
        <v>0</v>
      </c>
      <c r="B6" s="4">
        <v>1990</v>
      </c>
      <c r="C6" s="4">
        <v>1991</v>
      </c>
      <c r="D6" s="4">
        <v>1992</v>
      </c>
      <c r="E6" s="4">
        <v>1993</v>
      </c>
      <c r="F6" s="4">
        <v>1994</v>
      </c>
      <c r="G6" s="4">
        <v>1995</v>
      </c>
      <c r="H6" s="4">
        <v>1996</v>
      </c>
      <c r="I6" s="4">
        <v>1997</v>
      </c>
      <c r="J6" s="4">
        <v>1998</v>
      </c>
      <c r="K6" s="4">
        <v>1999</v>
      </c>
      <c r="L6" s="4">
        <v>2000</v>
      </c>
      <c r="M6" s="4">
        <v>2001</v>
      </c>
      <c r="N6" s="4">
        <v>2002</v>
      </c>
      <c r="O6" s="4">
        <v>2003</v>
      </c>
      <c r="P6" s="4">
        <v>2004</v>
      </c>
      <c r="Q6" s="4">
        <v>2005</v>
      </c>
      <c r="R6" s="4">
        <v>2006</v>
      </c>
      <c r="S6" s="4">
        <v>2007</v>
      </c>
      <c r="T6" s="4">
        <v>2008</v>
      </c>
      <c r="U6" s="4">
        <v>2009</v>
      </c>
      <c r="V6" s="4">
        <v>2010</v>
      </c>
      <c r="W6" s="4">
        <v>2011</v>
      </c>
      <c r="X6" s="4">
        <v>2012</v>
      </c>
      <c r="Y6" s="4">
        <v>2013</v>
      </c>
      <c r="Z6" s="4">
        <v>2014</v>
      </c>
      <c r="AA6" s="4">
        <f>[1]PM25Primary!AA6</f>
        <v>2015</v>
      </c>
      <c r="AB6" s="4">
        <f>[1]PM25Primary!AB6</f>
        <v>2016</v>
      </c>
      <c r="AC6" s="4">
        <f>[1]PM25Primary!AC6</f>
        <v>2017</v>
      </c>
      <c r="AD6" s="23">
        <f>[1]PM25Primary!AD6</f>
        <v>2018</v>
      </c>
      <c r="AE6" s="23">
        <f>[1]PM25Primary!AE6</f>
        <v>2019</v>
      </c>
      <c r="AF6" s="23">
        <f>[1]PM25Primary!AF6</f>
        <v>2020</v>
      </c>
      <c r="AG6" s="23">
        <f>[1]PM25Primary!AG6</f>
        <v>2021</v>
      </c>
      <c r="AH6" s="23">
        <f>[1]PM25Primary!AH6</f>
        <v>2022</v>
      </c>
      <c r="AI6" s="23">
        <f>[1]PM25Primary!AI6</f>
        <v>2023</v>
      </c>
    </row>
    <row r="7" spans="1:39">
      <c r="A7" s="14" t="str">
        <f>[1]PM25Primary!A7</f>
        <v>FUEL COMB. ELEC. UTIL.</v>
      </c>
      <c r="B7" s="44">
        <f>[1]PM25Primary!B7</f>
        <v>121</v>
      </c>
      <c r="C7" s="44">
        <f>[1]PM25Primary!C7</f>
        <v>105</v>
      </c>
      <c r="D7" s="44">
        <f>[1]PM25Primary!D7</f>
        <v>106</v>
      </c>
      <c r="E7" s="44">
        <f>[1]PM25Primary!E7</f>
        <v>112</v>
      </c>
      <c r="F7" s="44">
        <f>[1]PM25Primary!F7</f>
        <v>108</v>
      </c>
      <c r="G7" s="44">
        <f>[1]PM25Primary!G7</f>
        <v>107</v>
      </c>
      <c r="H7" s="44">
        <f>[1]PM25Primary!H7</f>
        <v>156.839</v>
      </c>
      <c r="I7" s="44">
        <f>[1]PM25Primary!I7</f>
        <v>160.726</v>
      </c>
      <c r="J7" s="44">
        <f>[1]PM25Primary!J7</f>
        <v>129.822</v>
      </c>
      <c r="K7" s="44">
        <f>[1]PM25Primary!K7</f>
        <v>621.18600000000004</v>
      </c>
      <c r="L7" s="44">
        <f>[1]PM25Primary!L7</f>
        <v>587.48699999999997</v>
      </c>
      <c r="M7" s="44">
        <f>[1]PM25Primary!M7</f>
        <v>584.02300000000002</v>
      </c>
      <c r="N7" s="44">
        <f>[1]PM25Primary!N7</f>
        <v>506.19454823000001</v>
      </c>
      <c r="O7" s="44">
        <f>[1]PM25Primary!O7</f>
        <v>505.74521602999999</v>
      </c>
      <c r="P7" s="44">
        <f>[1]PM25Primary!P7</f>
        <v>505.75957776000001</v>
      </c>
      <c r="Q7" s="44">
        <f>[1]PM25Primary!Q7</f>
        <v>505.75957776000001</v>
      </c>
      <c r="R7" s="44">
        <f>[1]PM25Primary!R7</f>
        <v>502.05080815999997</v>
      </c>
      <c r="S7" s="44">
        <f>[1]PM25Primary!S7</f>
        <v>321.47296208</v>
      </c>
      <c r="T7" s="44">
        <f>[1]PM25Primary!T7</f>
        <v>321.31354663000002</v>
      </c>
      <c r="U7" s="44">
        <f>[1]PM25Primary!U7</f>
        <v>211.64705744</v>
      </c>
      <c r="V7" s="44">
        <f>[1]PM25Primary!V7</f>
        <v>211.03308716000001</v>
      </c>
      <c r="W7" s="44">
        <f>[1]PM25Primary!W7</f>
        <v>204.85293607</v>
      </c>
      <c r="X7" s="44">
        <f>[1]PM25Primary!X7</f>
        <v>173.93785069</v>
      </c>
      <c r="Y7" s="44">
        <f>[1]PM25Primary!Y7</f>
        <v>164.58917029</v>
      </c>
      <c r="Z7" s="44">
        <f>[1]PM25Primary!Z7</f>
        <v>182.17031632000001</v>
      </c>
      <c r="AA7" s="44">
        <f>[1]PM25Primary!AA7</f>
        <v>134.03217226999999</v>
      </c>
      <c r="AB7" s="44">
        <f>[1]PM25Primary!AB7</f>
        <v>129.70021141000001</v>
      </c>
      <c r="AC7" s="44">
        <f>[1]PM25Primary!AC7</f>
        <v>107.20334681</v>
      </c>
      <c r="AD7" s="44">
        <f>[1]PM25Primary!AD7</f>
        <v>123.32536654</v>
      </c>
      <c r="AE7" s="44">
        <f>[1]PM25Primary!AE7</f>
        <v>95.415076529999993</v>
      </c>
      <c r="AF7" s="44">
        <f>[1]PM25Primary!AF7</f>
        <v>85.458952690000004</v>
      </c>
      <c r="AG7" s="44">
        <f>[1]PM25Primary!AG7</f>
        <v>109.36888478</v>
      </c>
      <c r="AH7" s="44">
        <f>[1]PM25Primary!AH7</f>
        <v>107.04257634</v>
      </c>
      <c r="AI7" s="44">
        <f>[1]PM25Primary!AI7</f>
        <v>107.04257634</v>
      </c>
      <c r="AJ7" s="44"/>
      <c r="AK7" s="44"/>
      <c r="AL7" s="44"/>
      <c r="AM7" s="44"/>
    </row>
    <row r="8" spans="1:39">
      <c r="A8" s="14" t="str">
        <f>[1]PM25Primary!A8</f>
        <v>FUEL COMB. INDUSTRIAL</v>
      </c>
      <c r="B8" s="44">
        <f>[1]PM25Primary!B8</f>
        <v>177</v>
      </c>
      <c r="C8" s="44">
        <f>[1]PM25Primary!C8</f>
        <v>151</v>
      </c>
      <c r="D8" s="44">
        <f>[1]PM25Primary!D8</f>
        <v>159</v>
      </c>
      <c r="E8" s="44">
        <f>[1]PM25Primary!E8</f>
        <v>172</v>
      </c>
      <c r="F8" s="44">
        <f>[1]PM25Primary!F8</f>
        <v>183</v>
      </c>
      <c r="G8" s="44">
        <f>[1]PM25Primary!G8</f>
        <v>203</v>
      </c>
      <c r="H8" s="44">
        <f>[1]PM25Primary!H8</f>
        <v>152.239</v>
      </c>
      <c r="I8" s="44">
        <f>[1]PM25Primary!I8</f>
        <v>148.35</v>
      </c>
      <c r="J8" s="44">
        <f>[1]PM25Primary!J8</f>
        <v>146.785</v>
      </c>
      <c r="K8" s="44">
        <f>[1]PM25Primary!K8</f>
        <v>257.72899999999998</v>
      </c>
      <c r="L8" s="44">
        <f>[1]PM25Primary!L8</f>
        <v>259.91300000000001</v>
      </c>
      <c r="M8" s="44">
        <f>[1]PM25Primary!M8</f>
        <v>266.58100000000002</v>
      </c>
      <c r="N8" s="44">
        <f>[1]PM25Primary!N8</f>
        <v>251.89844951000001</v>
      </c>
      <c r="O8" s="44">
        <f>[1]PM25Primary!O8</f>
        <v>251.09726846000001</v>
      </c>
      <c r="P8" s="44">
        <f>[1]PM25Primary!P8</f>
        <v>264.99210699999998</v>
      </c>
      <c r="Q8" s="44">
        <f>[1]PM25Primary!Q8</f>
        <v>263.34115514000001</v>
      </c>
      <c r="R8" s="44">
        <f>[1]PM25Primary!R8</f>
        <v>213.49041930999999</v>
      </c>
      <c r="S8" s="44">
        <f>[1]PM25Primary!S8</f>
        <v>223.65789187999999</v>
      </c>
      <c r="T8" s="44">
        <f>[1]PM25Primary!T8</f>
        <v>218.55047974999999</v>
      </c>
      <c r="U8" s="44">
        <f>[1]PM25Primary!U8</f>
        <v>196.03585623000001</v>
      </c>
      <c r="V8" s="44">
        <f>[1]PM25Primary!V8</f>
        <v>205.02823192</v>
      </c>
      <c r="W8" s="44">
        <f>[1]PM25Primary!W8</f>
        <v>208.20126031000001</v>
      </c>
      <c r="X8" s="44">
        <f>[1]PM25Primary!X8</f>
        <v>210.12098262999999</v>
      </c>
      <c r="Y8" s="44">
        <f>[1]PM25Primary!Y8</f>
        <v>211.53965722000001</v>
      </c>
      <c r="Z8" s="44">
        <f>[1]PM25Primary!Z8</f>
        <v>193.39983655</v>
      </c>
      <c r="AA8" s="44">
        <f>[1]PM25Primary!AA8</f>
        <v>184.02053085</v>
      </c>
      <c r="AB8" s="44">
        <f>[1]PM25Primary!AB8</f>
        <v>186.23511076</v>
      </c>
      <c r="AC8" s="44">
        <f>[1]PM25Primary!AC8</f>
        <v>185.03657304000001</v>
      </c>
      <c r="AD8" s="44">
        <f>[1]PM25Primary!AD8</f>
        <v>177.88242971</v>
      </c>
      <c r="AE8" s="44">
        <f>[1]PM25Primary!AE8</f>
        <v>176.04659003</v>
      </c>
      <c r="AF8" s="44">
        <f>[1]PM25Primary!AF8</f>
        <v>253.47011090999999</v>
      </c>
      <c r="AG8" s="44">
        <f>[1]PM25Primary!AG8</f>
        <v>243.46207579</v>
      </c>
      <c r="AH8" s="44">
        <f>[1]PM25Primary!AH8</f>
        <v>243.53221490000001</v>
      </c>
      <c r="AI8" s="44">
        <f>[1]PM25Primary!AI8</f>
        <v>243.53221490000001</v>
      </c>
      <c r="AJ8" s="44"/>
      <c r="AK8" s="44"/>
      <c r="AL8" s="44"/>
      <c r="AM8" s="44"/>
    </row>
    <row r="9" spans="1:39">
      <c r="A9" s="14" t="str">
        <f>[1]PM25Primary!A9</f>
        <v>FUEL COMB. OTHER</v>
      </c>
      <c r="B9" s="44">
        <f>[1]PM25Primary!B9</f>
        <v>611</v>
      </c>
      <c r="C9" s="44">
        <f>[1]PM25Primary!C9</f>
        <v>638</v>
      </c>
      <c r="D9" s="44">
        <f>[1]PM25Primary!D9</f>
        <v>662</v>
      </c>
      <c r="E9" s="44">
        <f>[1]PM25Primary!E9</f>
        <v>568</v>
      </c>
      <c r="F9" s="44">
        <f>[1]PM25Primary!F9</f>
        <v>550</v>
      </c>
      <c r="G9" s="44">
        <f>[1]PM25Primary!G9</f>
        <v>589</v>
      </c>
      <c r="H9" s="44">
        <f>[1]PM25Primary!H9</f>
        <v>355.84699999999998</v>
      </c>
      <c r="I9" s="44">
        <f>[1]PM25Primary!I9</f>
        <v>355.74400000000003</v>
      </c>
      <c r="J9" s="44">
        <f>[1]PM25Primary!J9</f>
        <v>354.01600000000002</v>
      </c>
      <c r="K9" s="44">
        <f>[1]PM25Primary!K9</f>
        <v>400.39400000000001</v>
      </c>
      <c r="L9" s="44">
        <f>[1]PM25Primary!L9</f>
        <v>446.77199999999999</v>
      </c>
      <c r="M9" s="44">
        <f>[1]PM25Primary!M9</f>
        <v>448.95499999999998</v>
      </c>
      <c r="N9" s="44">
        <f>[1]PM25Primary!N9</f>
        <v>345.24093765999999</v>
      </c>
      <c r="O9" s="44">
        <f>[1]PM25Primary!O9</f>
        <v>361.16606884999999</v>
      </c>
      <c r="P9" s="44">
        <f>[1]PM25Primary!P9</f>
        <v>368.10954492000002</v>
      </c>
      <c r="Q9" s="44">
        <f>[1]PM25Primary!Q9</f>
        <v>383.97027204</v>
      </c>
      <c r="R9" s="44">
        <f>[1]PM25Primary!R9</f>
        <v>332.39163560999998</v>
      </c>
      <c r="S9" s="44">
        <f>[1]PM25Primary!S9</f>
        <v>364.47036052999999</v>
      </c>
      <c r="T9" s="44">
        <f>[1]PM25Primary!T9</f>
        <v>404.24955383000002</v>
      </c>
      <c r="U9" s="44">
        <f>[1]PM25Primary!U9</f>
        <v>429.92343576000002</v>
      </c>
      <c r="V9" s="44">
        <f>[1]PM25Primary!V9</f>
        <v>456.12855576999999</v>
      </c>
      <c r="W9" s="44">
        <f>[1]PM25Primary!W9</f>
        <v>443.46613208000002</v>
      </c>
      <c r="X9" s="44">
        <f>[1]PM25Primary!X9</f>
        <v>374.59361512999999</v>
      </c>
      <c r="Y9" s="44">
        <f>[1]PM25Primary!Y9</f>
        <v>480.42797263</v>
      </c>
      <c r="Z9" s="44">
        <f>[1]PM25Primary!Z9</f>
        <v>482.02549453</v>
      </c>
      <c r="AA9" s="44">
        <f>[1]PM25Primary!AA9</f>
        <v>427.91164678000001</v>
      </c>
      <c r="AB9" s="44">
        <f>[1]PM25Primary!AB9</f>
        <v>375.64593258999997</v>
      </c>
      <c r="AC9" s="44">
        <f>[1]PM25Primary!AC9</f>
        <v>364.28369429999998</v>
      </c>
      <c r="AD9" s="44">
        <f>[1]PM25Primary!AD9</f>
        <v>438.43401037000001</v>
      </c>
      <c r="AE9" s="44">
        <f>[1]PM25Primary!AE9</f>
        <v>455.36712849999998</v>
      </c>
      <c r="AF9" s="44">
        <f>[1]PM25Primary!AF9</f>
        <v>513.15528744999995</v>
      </c>
      <c r="AG9" s="44">
        <f>[1]PM25Primary!AG9</f>
        <v>511.40828334999998</v>
      </c>
      <c r="AH9" s="44">
        <f>[1]PM25Primary!AH9</f>
        <v>511.58854529000001</v>
      </c>
      <c r="AI9" s="44">
        <f>[1]PM25Primary!AI9</f>
        <v>511.58854529000001</v>
      </c>
      <c r="AJ9" s="44"/>
      <c r="AK9" s="44"/>
      <c r="AL9" s="44"/>
      <c r="AM9" s="44"/>
    </row>
    <row r="10" spans="1:39">
      <c r="A10" s="14" t="str">
        <f>[1]PM25Primary!A10</f>
        <v>CHEMICAL &amp; ALLIED PRODUCT MFG</v>
      </c>
      <c r="B10" s="44">
        <f>[1]PM25Primary!B10</f>
        <v>47</v>
      </c>
      <c r="C10" s="44">
        <f>[1]PM25Primary!C10</f>
        <v>43</v>
      </c>
      <c r="D10" s="44">
        <f>[1]PM25Primary!D10</f>
        <v>45</v>
      </c>
      <c r="E10" s="44">
        <f>[1]PM25Primary!E10</f>
        <v>41</v>
      </c>
      <c r="F10" s="44">
        <f>[1]PM25Primary!F10</f>
        <v>49</v>
      </c>
      <c r="G10" s="44">
        <f>[1]PM25Primary!G10</f>
        <v>42</v>
      </c>
      <c r="H10" s="44">
        <f>[1]PM25Primary!H10</f>
        <v>38.542000000000002</v>
      </c>
      <c r="I10" s="44">
        <f>[1]PM25Primary!I10</f>
        <v>39.051000000000002</v>
      </c>
      <c r="J10" s="44">
        <f>[1]PM25Primary!J10</f>
        <v>39.612000000000002</v>
      </c>
      <c r="K10" s="44">
        <f>[1]PM25Primary!K10</f>
        <v>45.146999999999998</v>
      </c>
      <c r="L10" s="44">
        <f>[1]PM25Primary!L10</f>
        <v>46.164000000000001</v>
      </c>
      <c r="M10" s="44">
        <f>[1]PM25Primary!M10</f>
        <v>47.48</v>
      </c>
      <c r="N10" s="44">
        <f>[1]PM25Primary!N10</f>
        <v>29.737836429000001</v>
      </c>
      <c r="O10" s="44">
        <f>[1]PM25Primary!O10</f>
        <v>29.737836429000001</v>
      </c>
      <c r="P10" s="44">
        <f>[1]PM25Primary!P10</f>
        <v>29.200120151</v>
      </c>
      <c r="Q10" s="44">
        <f>[1]PM25Primary!Q10</f>
        <v>29.200120151</v>
      </c>
      <c r="R10" s="44">
        <f>[1]PM25Primary!R10</f>
        <v>20.678047994</v>
      </c>
      <c r="S10" s="44">
        <f>[1]PM25Primary!S10</f>
        <v>20.678047994</v>
      </c>
      <c r="T10" s="44">
        <f>[1]PM25Primary!T10</f>
        <v>20.678047994</v>
      </c>
      <c r="U10" s="44">
        <f>[1]PM25Primary!U10</f>
        <v>18.918724415</v>
      </c>
      <c r="V10" s="44">
        <f>[1]PM25Primary!V10</f>
        <v>16.997304695</v>
      </c>
      <c r="W10" s="44">
        <f>[1]PM25Primary!W10</f>
        <v>16.997314695</v>
      </c>
      <c r="X10" s="44">
        <f>[1]PM25Primary!X10</f>
        <v>16.997304695</v>
      </c>
      <c r="Y10" s="44">
        <f>[1]PM25Primary!Y10</f>
        <v>14.917745475</v>
      </c>
      <c r="Z10" s="44">
        <f>[1]PM25Primary!Z10</f>
        <v>13.711980684</v>
      </c>
      <c r="AA10" s="44">
        <f>[1]PM25Primary!AA10</f>
        <v>13.558869224</v>
      </c>
      <c r="AB10" s="44">
        <f>[1]PM25Primary!AB10</f>
        <v>14.245421178999999</v>
      </c>
      <c r="AC10" s="44">
        <f>[1]PM25Primary!AC10</f>
        <v>14.552901175000001</v>
      </c>
      <c r="AD10" s="44">
        <f>[1]PM25Primary!AD10</f>
        <v>15.060110622</v>
      </c>
      <c r="AE10" s="44">
        <f>[1]PM25Primary!AE10</f>
        <v>13.768874058</v>
      </c>
      <c r="AF10" s="44">
        <f>[1]PM25Primary!AF10</f>
        <v>13.327579472</v>
      </c>
      <c r="AG10" s="44">
        <f>[1]PM25Primary!AG10</f>
        <v>13.972770712999999</v>
      </c>
      <c r="AH10" s="44">
        <f>[1]PM25Primary!AH10</f>
        <v>13.428613411000001</v>
      </c>
      <c r="AI10" s="44">
        <f>[1]PM25Primary!AI10</f>
        <v>13.428613411000001</v>
      </c>
      <c r="AJ10" s="44"/>
      <c r="AK10" s="44"/>
      <c r="AL10" s="44"/>
      <c r="AM10" s="44"/>
    </row>
    <row r="11" spans="1:39">
      <c r="A11" s="14" t="str">
        <f>[1]PM25Primary!A11</f>
        <v>METALS PROCESSING</v>
      </c>
      <c r="B11" s="44">
        <f>[1]PM25Primary!B11</f>
        <v>157</v>
      </c>
      <c r="C11" s="44">
        <f>[1]PM25Primary!C11</f>
        <v>197</v>
      </c>
      <c r="D11" s="44">
        <f>[1]PM25Primary!D11</f>
        <v>198</v>
      </c>
      <c r="E11" s="44">
        <f>[1]PM25Primary!E11</f>
        <v>125</v>
      </c>
      <c r="F11" s="44">
        <f>[1]PM25Primary!F11</f>
        <v>125</v>
      </c>
      <c r="G11" s="44">
        <f>[1]PM25Primary!G11</f>
        <v>134</v>
      </c>
      <c r="H11" s="44">
        <f>[1]PM25Primary!H11</f>
        <v>100.66500000000001</v>
      </c>
      <c r="I11" s="44">
        <f>[1]PM25Primary!I11</f>
        <v>105.914</v>
      </c>
      <c r="J11" s="44">
        <f>[1]PM25Primary!J11</f>
        <v>105.32299999999999</v>
      </c>
      <c r="K11" s="44">
        <f>[1]PM25Primary!K11</f>
        <v>114.739</v>
      </c>
      <c r="L11" s="44">
        <f>[1]PM25Primary!L11</f>
        <v>118.03700000000001</v>
      </c>
      <c r="M11" s="44">
        <f>[1]PM25Primary!M11</f>
        <v>124.878</v>
      </c>
      <c r="N11" s="44">
        <f>[1]PM25Primary!N11</f>
        <v>52.937601250999997</v>
      </c>
      <c r="O11" s="44">
        <f>[1]PM25Primary!O11</f>
        <v>52.937601250999997</v>
      </c>
      <c r="P11" s="44">
        <f>[1]PM25Primary!P11</f>
        <v>59.528040482999998</v>
      </c>
      <c r="Q11" s="44">
        <f>[1]PM25Primary!Q11</f>
        <v>59.528040482999998</v>
      </c>
      <c r="R11" s="44">
        <f>[1]PM25Primary!R11</f>
        <v>63.507938138999997</v>
      </c>
      <c r="S11" s="44">
        <f>[1]PM25Primary!S11</f>
        <v>63.507938138999997</v>
      </c>
      <c r="T11" s="44">
        <f>[1]PM25Primary!T11</f>
        <v>63.507938138999997</v>
      </c>
      <c r="U11" s="44">
        <f>[1]PM25Primary!U11</f>
        <v>47.895893514000001</v>
      </c>
      <c r="V11" s="44">
        <f>[1]PM25Primary!V11</f>
        <v>48.337724092999999</v>
      </c>
      <c r="W11" s="44">
        <f>[1]PM25Primary!W11</f>
        <v>48.337724092999999</v>
      </c>
      <c r="X11" s="44">
        <f>[1]PM25Primary!X11</f>
        <v>48.337724092999999</v>
      </c>
      <c r="Y11" s="44">
        <f>[1]PM25Primary!Y11</f>
        <v>41.358046737000002</v>
      </c>
      <c r="Z11" s="44">
        <f>[1]PM25Primary!Z11</f>
        <v>44.265399164999998</v>
      </c>
      <c r="AA11" s="44">
        <f>[1]PM25Primary!AA11</f>
        <v>39.926553390999999</v>
      </c>
      <c r="AB11" s="44">
        <f>[1]PM25Primary!AB11</f>
        <v>33.945119605000002</v>
      </c>
      <c r="AC11" s="44">
        <f>[1]PM25Primary!AC11</f>
        <v>34.976909755000001</v>
      </c>
      <c r="AD11" s="44">
        <f>[1]PM25Primary!AD11</f>
        <v>35.264868297</v>
      </c>
      <c r="AE11" s="44">
        <f>[1]PM25Primary!AE11</f>
        <v>33.362582416000002</v>
      </c>
      <c r="AF11" s="44">
        <f>[1]PM25Primary!AF11</f>
        <v>26.939059930999999</v>
      </c>
      <c r="AG11" s="44">
        <f>[1]PM25Primary!AG11</f>
        <v>29.821354239000001</v>
      </c>
      <c r="AH11" s="44">
        <f>[1]PM25Primary!AH11</f>
        <v>28.773508776</v>
      </c>
      <c r="AI11" s="44">
        <f>[1]PM25Primary!AI11</f>
        <v>28.773508776</v>
      </c>
      <c r="AJ11" s="44"/>
      <c r="AK11" s="44"/>
      <c r="AL11" s="44"/>
      <c r="AM11" s="44"/>
    </row>
    <row r="12" spans="1:39">
      <c r="A12" s="14" t="str">
        <f>[1]PM25Primary!A12</f>
        <v>PETROLEUM &amp; RELATED INDUSTRIES</v>
      </c>
      <c r="B12" s="44">
        <f>[1]PM25Primary!B12</f>
        <v>27</v>
      </c>
      <c r="C12" s="44">
        <f>[1]PM25Primary!C12</f>
        <v>24</v>
      </c>
      <c r="D12" s="44">
        <f>[1]PM25Primary!D12</f>
        <v>24</v>
      </c>
      <c r="E12" s="44">
        <f>[1]PM25Primary!E12</f>
        <v>22</v>
      </c>
      <c r="F12" s="44">
        <f>[1]PM25Primary!F12</f>
        <v>22</v>
      </c>
      <c r="G12" s="44">
        <f>[1]PM25Primary!G12</f>
        <v>22</v>
      </c>
      <c r="H12" s="44">
        <f>[1]PM25Primary!H12</f>
        <v>16.515999999999998</v>
      </c>
      <c r="I12" s="44">
        <f>[1]PM25Primary!I12</f>
        <v>16.927</v>
      </c>
      <c r="J12" s="44">
        <f>[1]PM25Primary!J12</f>
        <v>16.766999999999999</v>
      </c>
      <c r="K12" s="44">
        <f>[1]PM25Primary!K12</f>
        <v>27.05</v>
      </c>
      <c r="L12" s="44">
        <f>[1]PM25Primary!L12</f>
        <v>27.341999999999999</v>
      </c>
      <c r="M12" s="44">
        <f>[1]PM25Primary!M12</f>
        <v>27.638000000000002</v>
      </c>
      <c r="N12" s="44">
        <f>[1]PM25Primary!N12</f>
        <v>31.886524334000001</v>
      </c>
      <c r="O12" s="44">
        <f>[1]PM25Primary!O12</f>
        <v>34.317410195999997</v>
      </c>
      <c r="P12" s="44">
        <f>[1]PM25Primary!P12</f>
        <v>34.023451379999997</v>
      </c>
      <c r="Q12" s="44">
        <f>[1]PM25Primary!Q12</f>
        <v>35.499662399999998</v>
      </c>
      <c r="R12" s="44">
        <f>[1]PM25Primary!R12</f>
        <v>35.965757988</v>
      </c>
      <c r="S12" s="44">
        <f>[1]PM25Primary!S12</f>
        <v>33.008281052000001</v>
      </c>
      <c r="T12" s="44">
        <f>[1]PM25Primary!T12</f>
        <v>34.579468103000004</v>
      </c>
      <c r="U12" s="44">
        <f>[1]PM25Primary!U12</f>
        <v>30.777797218</v>
      </c>
      <c r="V12" s="44">
        <f>[1]PM25Primary!V12</f>
        <v>27.319845387000001</v>
      </c>
      <c r="W12" s="44">
        <f>[1]PM25Primary!W12</f>
        <v>28.950038787</v>
      </c>
      <c r="X12" s="44">
        <f>[1]PM25Primary!X12</f>
        <v>30.654187895</v>
      </c>
      <c r="Y12" s="44">
        <f>[1]PM25Primary!Y12</f>
        <v>26.365716082999999</v>
      </c>
      <c r="Z12" s="44">
        <f>[1]PM25Primary!Z12</f>
        <v>27.604567022000001</v>
      </c>
      <c r="AA12" s="44">
        <f>[1]PM25Primary!AA12</f>
        <v>24.913917013999999</v>
      </c>
      <c r="AB12" s="44">
        <f>[1]PM25Primary!AB12</f>
        <v>25.3007493</v>
      </c>
      <c r="AC12" s="44">
        <f>[1]PM25Primary!AC12</f>
        <v>23.74320307</v>
      </c>
      <c r="AD12" s="44">
        <f>[1]PM25Primary!AD12</f>
        <v>23.439452817999999</v>
      </c>
      <c r="AE12" s="44">
        <f>[1]PM25Primary!AE12</f>
        <v>22.283785052999999</v>
      </c>
      <c r="AF12" s="44">
        <f>[1]PM25Primary!AF12</f>
        <v>21.341325369</v>
      </c>
      <c r="AG12" s="44">
        <f>[1]PM25Primary!AG12</f>
        <v>24.917894887999999</v>
      </c>
      <c r="AH12" s="44">
        <f>[1]PM25Primary!AH12</f>
        <v>24.688980054000002</v>
      </c>
      <c r="AI12" s="44">
        <f>[1]PM25Primary!AI12</f>
        <v>24.688980054000002</v>
      </c>
      <c r="AJ12" s="44"/>
      <c r="AK12" s="44"/>
      <c r="AL12" s="44"/>
      <c r="AM12" s="44"/>
    </row>
    <row r="13" spans="1:39">
      <c r="A13" s="14" t="str">
        <f>[1]PM25Primary!A13</f>
        <v>OTHER INDUSTRIAL PROCESSES</v>
      </c>
      <c r="B13" s="44">
        <f>[1]PM25Primary!B13</f>
        <v>284</v>
      </c>
      <c r="C13" s="44">
        <f>[1]PM25Primary!C13</f>
        <v>264</v>
      </c>
      <c r="D13" s="44">
        <f>[1]PM25Primary!D13</f>
        <v>259</v>
      </c>
      <c r="E13" s="44">
        <f>[1]PM25Primary!E13</f>
        <v>260</v>
      </c>
      <c r="F13" s="44">
        <f>[1]PM25Primary!F13</f>
        <v>256</v>
      </c>
      <c r="G13" s="44">
        <f>[1]PM25Primary!G13</f>
        <v>256</v>
      </c>
      <c r="H13" s="44">
        <f>[1]PM25Primary!H13</f>
        <v>179.59299999999999</v>
      </c>
      <c r="I13" s="44">
        <f>[1]PM25Primary!I13</f>
        <v>186.411</v>
      </c>
      <c r="J13" s="44">
        <f>[1]PM25Primary!J13</f>
        <v>188.989</v>
      </c>
      <c r="K13" s="44">
        <f>[1]PM25Primary!K13</f>
        <v>244.72399999999999</v>
      </c>
      <c r="L13" s="44">
        <f>[1]PM25Primary!L13</f>
        <v>253.78899999999999</v>
      </c>
      <c r="M13" s="44">
        <f>[1]PM25Primary!M13</f>
        <v>263.93099999999998</v>
      </c>
      <c r="N13" s="44">
        <f>[1]PM25Primary!N13</f>
        <v>293.93759953</v>
      </c>
      <c r="O13" s="44">
        <f>[1]PM25Primary!O13</f>
        <v>293.93759953</v>
      </c>
      <c r="P13" s="44">
        <f>[1]PM25Primary!P13</f>
        <v>325.71147431999998</v>
      </c>
      <c r="Q13" s="44">
        <f>[1]PM25Primary!Q13</f>
        <v>325.71147431999998</v>
      </c>
      <c r="R13" s="44">
        <f>[1]PM25Primary!R13</f>
        <v>316.76538176999998</v>
      </c>
      <c r="S13" s="44">
        <f>[1]PM25Primary!S13</f>
        <v>316.23144748999999</v>
      </c>
      <c r="T13" s="44">
        <f>[1]PM25Primary!T13</f>
        <v>316.23144748999999</v>
      </c>
      <c r="U13" s="44">
        <f>[1]PM25Primary!U13</f>
        <v>290.78444186000002</v>
      </c>
      <c r="V13" s="44">
        <f>[1]PM25Primary!V13</f>
        <v>281.89381682999999</v>
      </c>
      <c r="W13" s="44">
        <f>[1]PM25Primary!W13</f>
        <v>281.13106637999999</v>
      </c>
      <c r="X13" s="44">
        <f>[1]PM25Primary!X13</f>
        <v>280.93746815999998</v>
      </c>
      <c r="Y13" s="44">
        <f>[1]PM25Primary!Y13</f>
        <v>272.94161364000001</v>
      </c>
      <c r="Z13" s="44">
        <f>[1]PM25Primary!Z13</f>
        <v>272.70744171000001</v>
      </c>
      <c r="AA13" s="44">
        <f>[1]PM25Primary!AA13</f>
        <v>272.69068729000003</v>
      </c>
      <c r="AB13" s="44">
        <f>[1]PM25Primary!AB13</f>
        <v>298.83919725999999</v>
      </c>
      <c r="AC13" s="44">
        <f>[1]PM25Primary!AC13</f>
        <v>296.79173823000002</v>
      </c>
      <c r="AD13" s="44">
        <f>[1]PM25Primary!AD13</f>
        <v>296.13193670999999</v>
      </c>
      <c r="AE13" s="44">
        <f>[1]PM25Primary!AE13</f>
        <v>297.14188637000001</v>
      </c>
      <c r="AF13" s="44">
        <f>[1]PM25Primary!AF13</f>
        <v>352.21584812999998</v>
      </c>
      <c r="AG13" s="44">
        <f>[1]PM25Primary!AG13</f>
        <v>349.95083111999998</v>
      </c>
      <c r="AH13" s="44">
        <f>[1]PM25Primary!AH13</f>
        <v>349.34806843000001</v>
      </c>
      <c r="AI13" s="44">
        <f>[1]PM25Primary!AI13</f>
        <v>349.34806843000001</v>
      </c>
      <c r="AJ13" s="44"/>
      <c r="AK13" s="44"/>
      <c r="AL13" s="44"/>
      <c r="AM13" s="44"/>
    </row>
    <row r="14" spans="1:39">
      <c r="A14" s="14" t="str">
        <f>[1]PM25Primary!A14</f>
        <v>SOLVENT UTILIZATION</v>
      </c>
      <c r="B14" s="44">
        <f>[1]PM25Primary!B14</f>
        <v>4</v>
      </c>
      <c r="C14" s="44">
        <f>[1]PM25Primary!C14</f>
        <v>4</v>
      </c>
      <c r="D14" s="44">
        <f>[1]PM25Primary!D14</f>
        <v>5</v>
      </c>
      <c r="E14" s="44">
        <f>[1]PM25Primary!E14</f>
        <v>6</v>
      </c>
      <c r="F14" s="44">
        <f>[1]PM25Primary!F14</f>
        <v>6</v>
      </c>
      <c r="G14" s="44">
        <f>[1]PM25Primary!G14</f>
        <v>5</v>
      </c>
      <c r="H14" s="44">
        <f>[1]PM25Primary!H14</f>
        <v>5.1070000000000002</v>
      </c>
      <c r="I14" s="44">
        <f>[1]PM25Primary!I14</f>
        <v>5.3239999999999998</v>
      </c>
      <c r="J14" s="44">
        <f>[1]PM25Primary!J14</f>
        <v>5.4710000000000001</v>
      </c>
      <c r="K14" s="44">
        <f>[1]PM25Primary!K14</f>
        <v>16.61</v>
      </c>
      <c r="L14" s="44">
        <f>[1]PM25Primary!L14</f>
        <v>16.937999999999999</v>
      </c>
      <c r="M14" s="44">
        <f>[1]PM25Primary!M14</f>
        <v>17.396000000000001</v>
      </c>
      <c r="N14" s="44">
        <f>[1]PM25Primary!N14</f>
        <v>7.6504090000000002E-4</v>
      </c>
      <c r="O14" s="44">
        <f>[1]PM25Primary!O14</f>
        <v>7.6504090000000002E-4</v>
      </c>
      <c r="P14" s="44">
        <f>[1]PM25Primary!P14</f>
        <v>3.4092554000000001E-3</v>
      </c>
      <c r="Q14" s="44">
        <f>[1]PM25Primary!Q14</f>
        <v>3.4092554000000001E-3</v>
      </c>
      <c r="R14" s="44">
        <f>[1]PM25Primary!R14</f>
        <v>6.3885401999999999E-3</v>
      </c>
      <c r="S14" s="44">
        <f>[1]PM25Primary!S14</f>
        <v>6.3891690999999997E-3</v>
      </c>
      <c r="T14" s="44">
        <f>[1]PM25Primary!T14</f>
        <v>6.3891690999999997E-3</v>
      </c>
      <c r="U14" s="44">
        <f>[1]PM25Primary!U14</f>
        <v>2.2332701999999999E-3</v>
      </c>
      <c r="V14" s="44">
        <f>[1]PM25Primary!V14</f>
        <v>5.7766935E-3</v>
      </c>
      <c r="W14" s="44">
        <f>[1]PM25Primary!W14</f>
        <v>5.7775537000000002E-3</v>
      </c>
      <c r="X14" s="44">
        <f>[1]PM25Primary!X14</f>
        <v>5.7775537000000002E-3</v>
      </c>
      <c r="Y14" s="44">
        <f>[1]PM25Primary!Y14</f>
        <v>5.6818637999999999E-3</v>
      </c>
      <c r="Z14" s="44">
        <f>[1]PM25Primary!Z14</f>
        <v>5.7833032000000001E-3</v>
      </c>
      <c r="AA14" s="44">
        <f>[1]PM25Primary!AA14</f>
        <v>4.7050852000000004E-3</v>
      </c>
      <c r="AB14" s="44">
        <f>[1]PM25Primary!AB14</f>
        <v>3.9223191184999999</v>
      </c>
      <c r="AC14" s="44">
        <f>[1]PM25Primary!AC14</f>
        <v>1.9456479000000001E-3</v>
      </c>
      <c r="AD14" s="44">
        <f>[1]PM25Primary!AD14</f>
        <v>9.9237159999999991E-4</v>
      </c>
      <c r="AE14" s="44">
        <f>[1]PM25Primary!AE14</f>
        <v>2.3856367999999998E-3</v>
      </c>
      <c r="AF14" s="44">
        <f>[1]PM25Primary!AF14</f>
        <v>3.5846718772999999</v>
      </c>
      <c r="AG14" s="44">
        <f>[1]PM25Primary!AG14</f>
        <v>4.2710148324999997</v>
      </c>
      <c r="AH14" s="44">
        <f>[1]PM25Primary!AH14</f>
        <v>4.4434016421000004</v>
      </c>
      <c r="AI14" s="44">
        <f>[1]PM25Primary!AI14</f>
        <v>4.4434016421000004</v>
      </c>
      <c r="AJ14" s="44"/>
      <c r="AK14" s="44"/>
      <c r="AL14" s="44"/>
      <c r="AM14" s="44"/>
    </row>
    <row r="15" spans="1:39">
      <c r="A15" s="14" t="str">
        <f>[1]PM25Primary!A15</f>
        <v>STORAGE &amp; TRANSPORT</v>
      </c>
      <c r="B15" s="44">
        <f>[1]PM25Primary!B15</f>
        <v>42</v>
      </c>
      <c r="C15" s="44">
        <f>[1]PM25Primary!C15</f>
        <v>42</v>
      </c>
      <c r="D15" s="44">
        <f>[1]PM25Primary!D15</f>
        <v>50</v>
      </c>
      <c r="E15" s="44">
        <f>[1]PM25Primary!E15</f>
        <v>46</v>
      </c>
      <c r="F15" s="44">
        <f>[1]PM25Primary!F15</f>
        <v>43</v>
      </c>
      <c r="G15" s="44">
        <f>[1]PM25Primary!G15</f>
        <v>42</v>
      </c>
      <c r="H15" s="44">
        <f>[1]PM25Primary!H15</f>
        <v>29.806000000000001</v>
      </c>
      <c r="I15" s="44">
        <f>[1]PM25Primary!I15</f>
        <v>30.702999999999999</v>
      </c>
      <c r="J15" s="44">
        <f>[1]PM25Primary!J15</f>
        <v>31.004999999999999</v>
      </c>
      <c r="K15" s="44">
        <f>[1]PM25Primary!K15</f>
        <v>41.430999999999997</v>
      </c>
      <c r="L15" s="44">
        <f>[1]PM25Primary!L15</f>
        <v>41.917000000000002</v>
      </c>
      <c r="M15" s="44">
        <f>[1]PM25Primary!M15</f>
        <v>43.97</v>
      </c>
      <c r="N15" s="44">
        <f>[1]PM25Primary!N15</f>
        <v>22.877375641</v>
      </c>
      <c r="O15" s="44">
        <f>[1]PM25Primary!O15</f>
        <v>22.877375641</v>
      </c>
      <c r="P15" s="44">
        <f>[1]PM25Primary!P15</f>
        <v>24.836933087999999</v>
      </c>
      <c r="Q15" s="44">
        <f>[1]PM25Primary!Q15</f>
        <v>24.836933087999999</v>
      </c>
      <c r="R15" s="44">
        <f>[1]PM25Primary!R15</f>
        <v>21.954106863</v>
      </c>
      <c r="S15" s="44">
        <f>[1]PM25Primary!S15</f>
        <v>22.101199899000001</v>
      </c>
      <c r="T15" s="44">
        <f>[1]PM25Primary!T15</f>
        <v>22.101199899000001</v>
      </c>
      <c r="U15" s="44">
        <f>[1]PM25Primary!U15</f>
        <v>21.233022298000002</v>
      </c>
      <c r="V15" s="44">
        <f>[1]PM25Primary!V15</f>
        <v>20.802943405000001</v>
      </c>
      <c r="W15" s="44">
        <f>[1]PM25Primary!W15</f>
        <v>20.727609278999999</v>
      </c>
      <c r="X15" s="44">
        <f>[1]PM25Primary!X15</f>
        <v>20.509837997000002</v>
      </c>
      <c r="Y15" s="44">
        <f>[1]PM25Primary!Y15</f>
        <v>20.397250351</v>
      </c>
      <c r="Z15" s="44">
        <f>[1]PM25Primary!Z15</f>
        <v>17.374705423999998</v>
      </c>
      <c r="AA15" s="44">
        <f>[1]PM25Primary!AA15</f>
        <v>16.515023525</v>
      </c>
      <c r="AB15" s="44">
        <f>[1]PM25Primary!AB15</f>
        <v>16.548533446</v>
      </c>
      <c r="AC15" s="44">
        <f>[1]PM25Primary!AC15</f>
        <v>13.397645901000001</v>
      </c>
      <c r="AD15" s="44">
        <f>[1]PM25Primary!AD15</f>
        <v>13.549405928000001</v>
      </c>
      <c r="AE15" s="44">
        <f>[1]PM25Primary!AE15</f>
        <v>13.756922774</v>
      </c>
      <c r="AF15" s="44">
        <f>[1]PM25Primary!AF15</f>
        <v>13.002625921</v>
      </c>
      <c r="AG15" s="44">
        <f>[1]PM25Primary!AG15</f>
        <v>14.255822411</v>
      </c>
      <c r="AH15" s="44">
        <f>[1]PM25Primary!AH15</f>
        <v>13.509719240000001</v>
      </c>
      <c r="AI15" s="44">
        <f>[1]PM25Primary!AI15</f>
        <v>13.509719240000001</v>
      </c>
      <c r="AJ15" s="44"/>
      <c r="AK15" s="44"/>
      <c r="AL15" s="44"/>
      <c r="AM15" s="44"/>
    </row>
    <row r="16" spans="1:39">
      <c r="A16" s="14" t="str">
        <f>[1]PM25Primary!A16</f>
        <v>WASTE DISPOSAL &amp; RECYCLING</v>
      </c>
      <c r="B16" s="44">
        <f>[1]PM25Primary!B16</f>
        <v>234</v>
      </c>
      <c r="C16" s="44">
        <f>[1]PM25Primary!C16</f>
        <v>238</v>
      </c>
      <c r="D16" s="44">
        <f>[1]PM25Primary!D16</f>
        <v>239</v>
      </c>
      <c r="E16" s="44">
        <f>[1]PM25Primary!E16</f>
        <v>288</v>
      </c>
      <c r="F16" s="44">
        <f>[1]PM25Primary!F16</f>
        <v>271</v>
      </c>
      <c r="G16" s="44">
        <f>[1]PM25Primary!G16</f>
        <v>247</v>
      </c>
      <c r="H16" s="44">
        <f>[1]PM25Primary!H16</f>
        <v>426.75900000000001</v>
      </c>
      <c r="I16" s="44">
        <f>[1]PM25Primary!I16</f>
        <v>439.11099999999999</v>
      </c>
      <c r="J16" s="44">
        <f>[1]PM25Primary!J16</f>
        <v>459.29399999999998</v>
      </c>
      <c r="K16" s="44">
        <f>[1]PM25Primary!K16</f>
        <v>439.798</v>
      </c>
      <c r="L16" s="44">
        <f>[1]PM25Primary!L16</f>
        <v>333.476</v>
      </c>
      <c r="M16" s="44">
        <f>[1]PM25Primary!M16</f>
        <v>333.88600000000002</v>
      </c>
      <c r="N16" s="44">
        <f>[1]PM25Primary!N16</f>
        <v>201.9717953</v>
      </c>
      <c r="O16" s="44">
        <f>[1]PM25Primary!O16</f>
        <v>201.9717953</v>
      </c>
      <c r="P16" s="44">
        <f>[1]PM25Primary!P16</f>
        <v>202.43951368</v>
      </c>
      <c r="Q16" s="44">
        <f>[1]PM25Primary!Q16</f>
        <v>202.43951368</v>
      </c>
      <c r="R16" s="44">
        <f>[1]PM25Primary!R16</f>
        <v>202.07247280999999</v>
      </c>
      <c r="S16" s="44">
        <f>[1]PM25Primary!S16</f>
        <v>201.99754390000001</v>
      </c>
      <c r="T16" s="44">
        <f>[1]PM25Primary!T16</f>
        <v>201.99754390000001</v>
      </c>
      <c r="U16" s="44">
        <f>[1]PM25Primary!U16</f>
        <v>202.00053206999999</v>
      </c>
      <c r="V16" s="44">
        <f>[1]PM25Primary!V16</f>
        <v>202.14403164999999</v>
      </c>
      <c r="W16" s="44">
        <f>[1]PM25Primary!W16</f>
        <v>202.63219346</v>
      </c>
      <c r="X16" s="44">
        <f>[1]PM25Primary!X16</f>
        <v>202.68403162000001</v>
      </c>
      <c r="Y16" s="44">
        <f>[1]PM25Primary!Y16</f>
        <v>202.75769539999999</v>
      </c>
      <c r="Z16" s="44">
        <f>[1]PM25Primary!Z16</f>
        <v>202.52853131000001</v>
      </c>
      <c r="AA16" s="44">
        <f>[1]PM25Primary!AA16</f>
        <v>202.54990863</v>
      </c>
      <c r="AB16" s="44">
        <f>[1]PM25Primary!AB16</f>
        <v>202.08392169999999</v>
      </c>
      <c r="AC16" s="44">
        <f>[1]PM25Primary!AC16</f>
        <v>202.63599765999999</v>
      </c>
      <c r="AD16" s="44">
        <f>[1]PM25Primary!AD16</f>
        <v>202.55594163999999</v>
      </c>
      <c r="AE16" s="44">
        <f>[1]PM25Primary!AE16</f>
        <v>202.66306465</v>
      </c>
      <c r="AF16" s="44">
        <f>[1]PM25Primary!AF16</f>
        <v>227.31135273999999</v>
      </c>
      <c r="AG16" s="44">
        <f>[1]PM25Primary!AG16</f>
        <v>227.27187627000001</v>
      </c>
      <c r="AH16" s="44">
        <f>[1]PM25Primary!AH16</f>
        <v>227.48673679000001</v>
      </c>
      <c r="AI16" s="44">
        <f>[1]PM25Primary!AI16</f>
        <v>227.48673679000001</v>
      </c>
      <c r="AJ16" s="44"/>
      <c r="AK16" s="44"/>
      <c r="AL16" s="44"/>
      <c r="AM16" s="44"/>
    </row>
    <row r="17" spans="1:39">
      <c r="A17" s="14" t="str">
        <f>[1]PM25Primary!A17</f>
        <v>HIGHWAY VEHICLES</v>
      </c>
      <c r="B17" s="44">
        <f>[1]PM25Primary!B17</f>
        <v>323</v>
      </c>
      <c r="C17" s="44">
        <f>[1]PM25Primary!C17</f>
        <v>308</v>
      </c>
      <c r="D17" s="44">
        <f>[1]PM25Primary!D17</f>
        <v>292</v>
      </c>
      <c r="E17" s="44">
        <f>[1]PM25Primary!E17</f>
        <v>276</v>
      </c>
      <c r="F17" s="44">
        <f>[1]PM25Primary!F17</f>
        <v>261</v>
      </c>
      <c r="G17" s="44">
        <f>[1]PM25Primary!G17</f>
        <v>245</v>
      </c>
      <c r="H17" s="44">
        <f>[1]PM25Primary!H17</f>
        <v>228.57900000000001</v>
      </c>
      <c r="I17" s="44">
        <f>[1]PM25Primary!I17</f>
        <v>215.53899999999999</v>
      </c>
      <c r="J17" s="44">
        <f>[1]PM25Primary!J17</f>
        <v>199.13399999999999</v>
      </c>
      <c r="K17" s="44">
        <f>[1]PM25Primary!K17</f>
        <v>183.89699999999999</v>
      </c>
      <c r="L17" s="44">
        <f>[1]PM25Primary!L17</f>
        <v>173.01900000000001</v>
      </c>
      <c r="M17" s="44">
        <f>[1]PM25Primary!M17</f>
        <v>157.238</v>
      </c>
      <c r="N17" s="44">
        <f>[1]PM25Primary!N17</f>
        <v>340.35475493000001</v>
      </c>
      <c r="O17" s="44">
        <f>[1]PM25Primary!O17</f>
        <v>337.36182450000001</v>
      </c>
      <c r="P17" s="44">
        <f>[1]PM25Primary!P17</f>
        <v>330.59656937</v>
      </c>
      <c r="Q17" s="44">
        <f>[1]PM25Primary!Q17</f>
        <v>317.1681069</v>
      </c>
      <c r="R17" s="44">
        <f>[1]PM25Primary!R17</f>
        <v>310.56583033999999</v>
      </c>
      <c r="S17" s="44">
        <f>[1]PM25Primary!S17</f>
        <v>268.24543576000002</v>
      </c>
      <c r="T17" s="44">
        <f>[1]PM25Primary!T17</f>
        <v>251.81105916000001</v>
      </c>
      <c r="U17" s="44">
        <f>[1]PM25Primary!U17</f>
        <v>226.72401010999999</v>
      </c>
      <c r="V17" s="44">
        <f>[1]PM25Primary!V17</f>
        <v>237.12985452999999</v>
      </c>
      <c r="W17" s="44">
        <f>[1]PM25Primary!W17</f>
        <v>201.20258931000001</v>
      </c>
      <c r="X17" s="44">
        <f>[1]PM25Primary!X17</f>
        <v>181.75602212000001</v>
      </c>
      <c r="Y17" s="44">
        <f>[1]PM25Primary!Y17</f>
        <v>169.52159470000001</v>
      </c>
      <c r="Z17" s="44">
        <f>[1]PM25Primary!Z17</f>
        <v>150.62417203999999</v>
      </c>
      <c r="AA17" s="44">
        <f>[1]PM25Primary!AA17</f>
        <v>132.45132946999999</v>
      </c>
      <c r="AB17" s="44">
        <f>[1]PM25Primary!AB17</f>
        <v>114.87786435</v>
      </c>
      <c r="AC17" s="44">
        <f>[1]PM25Primary!AC17</f>
        <v>100.93825064000001</v>
      </c>
      <c r="AD17" s="44">
        <f>[1]PM25Primary!AD17</f>
        <v>89.512593745000004</v>
      </c>
      <c r="AE17" s="44">
        <f>[1]PM25Primary!AE17</f>
        <v>95.519725417000004</v>
      </c>
      <c r="AF17" s="44">
        <f>[1]PM25Primary!AF17</f>
        <v>79.261548262999995</v>
      </c>
      <c r="AG17" s="44">
        <f>[1]PM25Primary!AG17</f>
        <v>75.24373104</v>
      </c>
      <c r="AH17" s="44">
        <f>[1]PM25Primary!AH17</f>
        <v>69.209752108000004</v>
      </c>
      <c r="AI17" s="44">
        <f>[1]PM25Primary!AI17</f>
        <v>63.175773274999997</v>
      </c>
      <c r="AJ17" s="44"/>
      <c r="AK17" s="44"/>
      <c r="AL17" s="44"/>
      <c r="AM17" s="44"/>
    </row>
    <row r="18" spans="1:39">
      <c r="A18" s="14" t="str">
        <f>[1]PM25Primary!A18</f>
        <v>OFF-HIGHWAY</v>
      </c>
      <c r="B18" s="44">
        <f>[1]PM25Primary!B18</f>
        <v>300</v>
      </c>
      <c r="C18" s="44">
        <f>[1]PM25Primary!C18</f>
        <v>303</v>
      </c>
      <c r="D18" s="44">
        <f>[1]PM25Primary!D18</f>
        <v>305</v>
      </c>
      <c r="E18" s="44">
        <f>[1]PM25Primary!E18</f>
        <v>307</v>
      </c>
      <c r="F18" s="44">
        <f>[1]PM25Primary!F18</f>
        <v>309</v>
      </c>
      <c r="G18" s="44">
        <f>[1]PM25Primary!G18</f>
        <v>311</v>
      </c>
      <c r="H18" s="44">
        <f>[1]PM25Primary!H18</f>
        <v>312.92500000000001</v>
      </c>
      <c r="I18" s="44">
        <f>[1]PM25Primary!I18</f>
        <v>308.66199999999998</v>
      </c>
      <c r="J18" s="44">
        <f>[1]PM25Primary!J18</f>
        <v>304.28899999999999</v>
      </c>
      <c r="K18" s="44">
        <f>[1]PM25Primary!K18</f>
        <v>307.142</v>
      </c>
      <c r="L18" s="44">
        <f>[1]PM25Primary!L18</f>
        <v>295.245</v>
      </c>
      <c r="M18" s="44">
        <f>[1]PM25Primary!M18</f>
        <v>289.99</v>
      </c>
      <c r="N18" s="44">
        <f>[1]PM25Primary!N18</f>
        <v>272.28293833999999</v>
      </c>
      <c r="O18" s="44">
        <f>[1]PM25Primary!O18</f>
        <v>269.94972747000003</v>
      </c>
      <c r="P18" s="44">
        <f>[1]PM25Primary!P18</f>
        <v>258.28444435</v>
      </c>
      <c r="Q18" s="44">
        <f>[1]PM25Primary!Q18</f>
        <v>254.82802552000001</v>
      </c>
      <c r="R18" s="44">
        <f>[1]PM25Primary!R18</f>
        <v>242.14171339000001</v>
      </c>
      <c r="S18" s="44">
        <f>[1]PM25Primary!S18</f>
        <v>227.63626596</v>
      </c>
      <c r="T18" s="44">
        <f>[1]PM25Primary!T18</f>
        <v>213.52419325</v>
      </c>
      <c r="U18" s="44">
        <f>[1]PM25Primary!U18</f>
        <v>198.88111384000001</v>
      </c>
      <c r="V18" s="44">
        <f>[1]PM25Primary!V18</f>
        <v>189.88407236</v>
      </c>
      <c r="W18" s="44">
        <f>[1]PM25Primary!W18</f>
        <v>181.36456666000001</v>
      </c>
      <c r="X18" s="44">
        <f>[1]PM25Primary!X18</f>
        <v>172.32814934999999</v>
      </c>
      <c r="Y18" s="44">
        <f>[1]PM25Primary!Y18</f>
        <v>165.25918109</v>
      </c>
      <c r="Z18" s="44">
        <f>[1]PM25Primary!Z18</f>
        <v>158.86998194</v>
      </c>
      <c r="AA18" s="44">
        <f>[1]PM25Primary!AA18</f>
        <v>149.95999723</v>
      </c>
      <c r="AB18" s="44">
        <f>[1]PM25Primary!AB18</f>
        <v>137.38373206</v>
      </c>
      <c r="AC18" s="44">
        <f>[1]PM25Primary!AC18</f>
        <v>132.10903150999999</v>
      </c>
      <c r="AD18" s="44">
        <f>[1]PM25Primary!AD18</f>
        <v>126.45148976</v>
      </c>
      <c r="AE18" s="44">
        <f>[1]PM25Primary!AE18</f>
        <v>120.01661661</v>
      </c>
      <c r="AF18" s="44">
        <f>[1]PM25Primary!AF18</f>
        <v>105.19514371</v>
      </c>
      <c r="AG18" s="44">
        <f>[1]PM25Primary!AG18</f>
        <v>102.62283924</v>
      </c>
      <c r="AH18" s="44">
        <f>[1]PM25Primary!AH18</f>
        <v>98.431548194000001</v>
      </c>
      <c r="AI18" s="44">
        <f>[1]PM25Primary!AI18</f>
        <v>93.942483826</v>
      </c>
      <c r="AJ18" s="44"/>
      <c r="AK18" s="44"/>
      <c r="AL18" s="44"/>
      <c r="AM18" s="44"/>
    </row>
    <row r="19" spans="1:39">
      <c r="A19" s="14" t="str">
        <f>[1]PM25Primary!A19</f>
        <v>MISCELLANEOUS</v>
      </c>
      <c r="B19" s="44">
        <v>0</v>
      </c>
      <c r="C19" s="44">
        <v>0</v>
      </c>
      <c r="D19" s="44">
        <v>0</v>
      </c>
      <c r="E19" s="44">
        <v>0</v>
      </c>
      <c r="F19" s="44">
        <v>0</v>
      </c>
      <c r="G19" s="44">
        <v>0</v>
      </c>
      <c r="H19" s="44">
        <v>0</v>
      </c>
      <c r="I19" s="44">
        <v>0</v>
      </c>
      <c r="J19" s="44">
        <v>0</v>
      </c>
      <c r="K19" s="44">
        <v>0</v>
      </c>
      <c r="L19" s="44">
        <v>0</v>
      </c>
      <c r="M19" s="44">
        <v>0</v>
      </c>
      <c r="N19" s="44">
        <f>SUMIFS(Misc_Sector_Detail!C:C,Misc_Sector_Detail!$A:$A,"PM25-PRI")/1000</f>
        <v>802.78917499503996</v>
      </c>
      <c r="O19" s="44">
        <f>SUMIFS(Misc_Sector_Detail!D:D,Misc_Sector_Detail!$A:$A,"PM25-PRI")/1000</f>
        <v>800.88606136503995</v>
      </c>
      <c r="P19" s="44">
        <f>SUMIFS(Misc_Sector_Detail!E:E,Misc_Sector_Detail!$A:$A,"PM25-PRI")/1000</f>
        <v>797.06527308503996</v>
      </c>
      <c r="Q19" s="44">
        <f>SUMIFS(Misc_Sector_Detail!F:F,Misc_Sector_Detail!$A:$A,"PM25-PRI")/1000</f>
        <v>797.89069003503994</v>
      </c>
      <c r="R19" s="45">
        <f>SUMIFS(Misc_Sector_Detail!G:G,Misc_Sector_Detail!$A:$A,"PM25-PRI")/1000</f>
        <v>800.75252037504004</v>
      </c>
      <c r="S19" s="45">
        <f>SUMIFS(Misc_Sector_Detail!H:H,Misc_Sector_Detail!$A:$A,"PM25-PRI")/1000</f>
        <v>800.99270400503997</v>
      </c>
      <c r="T19" s="45">
        <f>SUMIFS(Misc_Sector_Detail!I:I,Misc_Sector_Detail!$A:$A,"PM25-PRI")/1000</f>
        <v>799.50066769503997</v>
      </c>
      <c r="U19" s="45">
        <f>SUMIFS(Misc_Sector_Detail!J:J,Misc_Sector_Detail!$A:$A,"PM25-PRI")/1000</f>
        <v>796.54306561503995</v>
      </c>
      <c r="V19" s="45">
        <f>SUMIFS(Misc_Sector_Detail!K:K,Misc_Sector_Detail!$A:$A,"PM25-PRI")/1000</f>
        <v>794.31162681403998</v>
      </c>
      <c r="W19" s="45">
        <f>SUMIFS(Misc_Sector_Detail!L:L,Misc_Sector_Detail!$A:$A,"PM25-PRI")/1000</f>
        <v>791.80109077403995</v>
      </c>
      <c r="X19" s="45">
        <f>SUMIFS(Misc_Sector_Detail!M:M,Misc_Sector_Detail!$A:$A,"PM25-PRI")/1000</f>
        <v>788.16219035304005</v>
      </c>
      <c r="Y19" s="45">
        <f>SUMIFS(Misc_Sector_Detail!N:N,Misc_Sector_Detail!$A:$A,"PM25-PRI")/1000</f>
        <v>784.53043330404</v>
      </c>
      <c r="Z19" s="45">
        <f>SUMIFS(Misc_Sector_Detail!O:O,Misc_Sector_Detail!$A:$A,"PM25-PRI")/1000</f>
        <v>780.27034909504005</v>
      </c>
      <c r="AA19" s="45">
        <f>SUMIFS(Misc_Sector_Detail!P:P,Misc_Sector_Detail!$A:$A,"PM25-PRI")/1000</f>
        <v>782.52966857503998</v>
      </c>
      <c r="AB19" s="45">
        <f>SUMIFS(Misc_Sector_Detail!Q:Q,Misc_Sector_Detail!$A:$A,"PM25-PRI")/1000</f>
        <v>788.65143458761997</v>
      </c>
      <c r="AC19" s="45">
        <f>SUMIFS(Misc_Sector_Detail!R:R,Misc_Sector_Detail!$A:$A,"PM25-PRI")/1000</f>
        <v>792.33215217503994</v>
      </c>
      <c r="AD19" s="45">
        <f>SUMIFS(Misc_Sector_Detail!S:S,Misc_Sector_Detail!$A:$A,"PM25-PRI")/1000</f>
        <v>794.32453423504001</v>
      </c>
      <c r="AE19" s="45">
        <f>SUMIFS(Misc_Sector_Detail!T:T,Misc_Sector_Detail!$A:$A,"PM25-PRI")/1000</f>
        <v>795.34953961503993</v>
      </c>
      <c r="AF19" s="45">
        <f>SUMIFS(Misc_Sector_Detail!U:U,Misc_Sector_Detail!$A:$A,"PM25-PRI")/1000</f>
        <v>718.96175744430002</v>
      </c>
      <c r="AG19" s="45">
        <f>SUMIFS(Misc_Sector_Detail!V:V,Misc_Sector_Detail!$A:$A,"PM25-PRI")/1000</f>
        <v>718.96203489630011</v>
      </c>
      <c r="AH19" s="45">
        <f>SUMIFS(Misc_Sector_Detail!W:W,Misc_Sector_Detail!$A:$A,"PM25-PRI")/1000</f>
        <v>718.96303082430006</v>
      </c>
      <c r="AI19" s="45">
        <f>SUMIFS(Misc_Sector_Detail!X:X,Misc_Sector_Detail!$A:$A,"PM25-PRI")/1000</f>
        <v>718.96303082430006</v>
      </c>
      <c r="AJ19" s="45"/>
      <c r="AK19" s="45"/>
      <c r="AL19" s="45"/>
      <c r="AM19" s="45"/>
    </row>
    <row r="20" spans="1:39">
      <c r="B20" s="21"/>
      <c r="C20" s="21"/>
      <c r="D20" s="21"/>
      <c r="E20" s="21"/>
      <c r="F20" s="21"/>
      <c r="G20" s="21"/>
      <c r="H20" s="21"/>
      <c r="I20" s="21"/>
      <c r="J20" s="21"/>
      <c r="K20" s="21"/>
      <c r="L20" s="21"/>
      <c r="M20" s="21"/>
      <c r="N20" s="21"/>
      <c r="O20" s="21"/>
      <c r="P20" s="21"/>
      <c r="Q20" s="21"/>
      <c r="R20" s="21"/>
      <c r="S20" s="21"/>
      <c r="T20" s="21"/>
      <c r="U20" s="21"/>
      <c r="V20" s="21"/>
      <c r="W20" s="21"/>
      <c r="X20" s="19"/>
      <c r="Y20" s="19"/>
      <c r="Z20" s="19"/>
      <c r="AA20" s="19"/>
      <c r="AB20" s="19"/>
      <c r="AC20" s="19"/>
      <c r="AD20" s="21"/>
      <c r="AE20" s="21"/>
      <c r="AF20" s="21"/>
      <c r="AG20" s="21"/>
      <c r="AH20" s="21"/>
      <c r="AI20" s="21"/>
    </row>
    <row r="21" spans="1:39">
      <c r="B21" s="21"/>
      <c r="C21" s="21"/>
      <c r="D21" s="21"/>
      <c r="E21" s="21"/>
      <c r="F21" s="21"/>
      <c r="G21" s="21"/>
      <c r="H21" s="21"/>
      <c r="I21" s="21"/>
      <c r="J21" s="21"/>
      <c r="K21" s="21"/>
      <c r="L21" s="21"/>
      <c r="M21" s="21"/>
      <c r="N21" s="21"/>
      <c r="O21" s="21"/>
      <c r="P21" s="21"/>
      <c r="Q21" s="21"/>
      <c r="R21" s="21"/>
      <c r="S21" s="21"/>
      <c r="T21" s="21"/>
      <c r="U21" s="21"/>
      <c r="V21" s="21"/>
      <c r="W21" s="21"/>
      <c r="X21" s="19"/>
      <c r="Y21" s="19"/>
      <c r="Z21" s="19"/>
      <c r="AA21" s="19"/>
      <c r="AB21" s="19"/>
      <c r="AC21" s="19"/>
      <c r="AD21" s="21"/>
      <c r="AE21" s="21"/>
      <c r="AF21" s="21"/>
      <c r="AG21" s="21"/>
      <c r="AH21" s="21"/>
      <c r="AI21" s="21"/>
    </row>
    <row r="22" spans="1:39">
      <c r="B22" s="21"/>
      <c r="C22" s="21"/>
      <c r="D22" s="21"/>
      <c r="E22" s="21"/>
      <c r="F22" s="21"/>
      <c r="G22" s="21"/>
      <c r="H22" s="21"/>
      <c r="I22" s="21"/>
      <c r="J22" s="21"/>
      <c r="K22" s="21"/>
      <c r="L22" s="21"/>
      <c r="M22" s="21"/>
      <c r="N22" s="21"/>
      <c r="O22" s="21"/>
      <c r="P22" s="21"/>
      <c r="Q22" s="21"/>
      <c r="R22" s="21"/>
      <c r="S22" s="21"/>
      <c r="T22" s="21"/>
      <c r="U22" s="21"/>
      <c r="V22" s="21"/>
      <c r="W22" s="21"/>
      <c r="X22" s="19"/>
      <c r="Y22" s="19"/>
      <c r="Z22" s="19"/>
      <c r="AA22" s="19"/>
      <c r="AB22" s="19"/>
      <c r="AC22" s="19"/>
      <c r="AD22" s="21"/>
      <c r="AE22" s="21"/>
      <c r="AF22" s="21"/>
      <c r="AG22" s="21"/>
      <c r="AH22" s="21"/>
      <c r="AI22" s="21"/>
    </row>
    <row r="23" spans="1:39">
      <c r="B23" s="21"/>
      <c r="C23" s="21"/>
      <c r="D23" s="21"/>
      <c r="E23" s="21"/>
      <c r="F23" s="21"/>
      <c r="G23" s="21"/>
      <c r="H23" s="21"/>
      <c r="I23" s="21"/>
      <c r="J23" s="21"/>
      <c r="K23" s="21"/>
      <c r="L23" s="21"/>
      <c r="M23" s="21"/>
      <c r="N23" s="21"/>
      <c r="O23" s="21"/>
      <c r="P23" s="21"/>
      <c r="Q23" s="21"/>
      <c r="R23" s="21"/>
      <c r="S23" s="21"/>
      <c r="T23" s="21"/>
      <c r="U23" s="21"/>
      <c r="V23" s="21"/>
      <c r="W23" s="21"/>
      <c r="X23" s="19"/>
      <c r="Y23" s="19"/>
      <c r="Z23" s="19"/>
      <c r="AA23" s="19"/>
      <c r="AB23" s="19"/>
      <c r="AC23" s="19"/>
      <c r="AD23" s="21"/>
      <c r="AE23" s="21"/>
      <c r="AF23" s="21"/>
      <c r="AG23" s="21"/>
      <c r="AH23" s="21"/>
      <c r="AI23" s="21"/>
    </row>
    <row r="24" spans="1:39">
      <c r="B24" s="21"/>
      <c r="C24" s="21"/>
      <c r="D24" s="21"/>
      <c r="E24" s="21"/>
      <c r="F24" s="21"/>
      <c r="G24" s="21"/>
      <c r="H24" s="21"/>
      <c r="I24" s="21"/>
      <c r="J24" s="21"/>
      <c r="K24" s="21"/>
      <c r="L24" s="21"/>
      <c r="M24" s="21"/>
      <c r="N24" s="21"/>
      <c r="O24" s="21"/>
      <c r="P24" s="21"/>
      <c r="Q24" s="21"/>
      <c r="R24" s="21"/>
      <c r="S24" s="21"/>
      <c r="T24" s="21"/>
      <c r="U24" s="21"/>
      <c r="V24" s="21"/>
      <c r="W24" s="21"/>
      <c r="X24" s="19"/>
      <c r="Y24" s="19"/>
      <c r="Z24" s="19"/>
      <c r="AA24" s="19"/>
      <c r="AB24" s="19"/>
      <c r="AC24" s="19"/>
      <c r="AD24" s="21"/>
      <c r="AE24" s="21"/>
      <c r="AF24" s="21"/>
      <c r="AG24" s="21"/>
      <c r="AH24" s="21"/>
      <c r="AI24" s="21"/>
    </row>
    <row r="25" spans="1:39">
      <c r="B25" s="21"/>
      <c r="C25" s="21"/>
      <c r="D25" s="21"/>
      <c r="E25" s="21"/>
      <c r="F25" s="21"/>
      <c r="G25" s="21"/>
      <c r="H25" s="21"/>
      <c r="I25" s="21"/>
      <c r="J25" s="21"/>
      <c r="K25" s="21"/>
      <c r="L25" s="21"/>
      <c r="M25" s="21"/>
      <c r="N25" s="21"/>
      <c r="O25" s="21"/>
      <c r="P25" s="21"/>
      <c r="Q25" s="21"/>
      <c r="R25" s="21"/>
      <c r="S25" s="21"/>
      <c r="T25" s="21"/>
      <c r="U25" s="21"/>
      <c r="V25" s="21"/>
      <c r="W25" s="21"/>
      <c r="X25" s="19"/>
      <c r="Y25" s="19"/>
      <c r="Z25" s="19"/>
      <c r="AA25" s="19"/>
      <c r="AB25" s="19"/>
      <c r="AC25" s="19"/>
      <c r="AD25" s="21"/>
      <c r="AE25" s="21"/>
      <c r="AF25" s="21"/>
      <c r="AG25" s="21"/>
      <c r="AH25" s="21"/>
      <c r="AI25" s="21"/>
    </row>
    <row r="26" spans="1:39">
      <c r="A26" s="17" t="s">
        <v>15</v>
      </c>
      <c r="B26" s="22">
        <f>[1]PM25Primary!B26</f>
        <v>7560</v>
      </c>
      <c r="C26" s="22">
        <f>[1]PM25Primary!C26</f>
        <v>7320</v>
      </c>
      <c r="D26" s="22">
        <f>[1]PM25Primary!D26</f>
        <v>7198</v>
      </c>
      <c r="E26" s="22">
        <f>[1]PM25Primary!E26</f>
        <v>7149</v>
      </c>
      <c r="F26" s="22">
        <f>[1]PM25Primary!F26</f>
        <v>7542</v>
      </c>
      <c r="G26" s="22">
        <f>[1]PM25Primary!G26</f>
        <v>6929</v>
      </c>
      <c r="H26" s="22">
        <f>[1]PM25Primary!H26</f>
        <v>6724.3439999999991</v>
      </c>
      <c r="I26" s="22">
        <f>[1]PM25Primary!I26</f>
        <v>6256.4470000000001</v>
      </c>
      <c r="J26" s="22">
        <f>[1]PM25Primary!J26</f>
        <v>6260.6260000000002</v>
      </c>
      <c r="K26" s="22">
        <f>[1]PM25Primary!K26</f>
        <v>7210.768</v>
      </c>
      <c r="L26" s="22">
        <f>[1]PM25Primary!L26</f>
        <v>7288.0150000000003</v>
      </c>
      <c r="M26" s="22">
        <f>[1]PM25Primary!M26</f>
        <v>6995.6329999999998</v>
      </c>
      <c r="N26" s="22">
        <f>[1]PM25Primary!N26</f>
        <v>5000.0899076958995</v>
      </c>
      <c r="O26" s="22">
        <f>[1]PM25Primary!O26</f>
        <v>5438.7211425979003</v>
      </c>
      <c r="P26" s="22">
        <f>[1]PM25Primary!P26</f>
        <v>5306.8292943573997</v>
      </c>
      <c r="Q26" s="22">
        <f>[1]PM25Primary!Q26</f>
        <v>5456.4159541374001</v>
      </c>
      <c r="R26" s="22">
        <f>[1]PM25Primary!R26</f>
        <v>5230.9894924142009</v>
      </c>
      <c r="S26" s="22">
        <f>[1]PM25Primary!S26</f>
        <v>5290.2768471530999</v>
      </c>
      <c r="T26" s="22">
        <f>[1]PM25Primary!T26</f>
        <v>4991.9685811140998</v>
      </c>
      <c r="U26" s="22">
        <f>[1]PM25Primary!U26</f>
        <v>4722.7845993252004</v>
      </c>
      <c r="V26" s="22">
        <f>[1]PM25Primary!V26</f>
        <v>4616.0870232935004</v>
      </c>
      <c r="W26" s="22">
        <f>[1]PM25Primary!W26</f>
        <v>4942.7172538776995</v>
      </c>
      <c r="X26" s="22">
        <f>[1]PM25Primary!X26</f>
        <v>4728.7627987337</v>
      </c>
      <c r="Y26" s="22">
        <f>[1]PM25Primary!Y26</f>
        <v>4393.8791468797999</v>
      </c>
      <c r="Z26" s="22">
        <f>[1]PM25Primary!Z26</f>
        <v>4385.7408005981997</v>
      </c>
      <c r="AA26" s="22">
        <f>[1]PM25Primary!AA26</f>
        <v>4666.8049023592002</v>
      </c>
      <c r="AB26" s="22">
        <f>[1]PM25Primary!AB26</f>
        <v>4871.9242032785005</v>
      </c>
      <c r="AC26" s="22">
        <f>[1]PM25Primary!AC26</f>
        <v>5524.2066304389</v>
      </c>
      <c r="AD26" s="22">
        <f>[1]PM25Primary!AD26</f>
        <v>5605.6896439115999</v>
      </c>
      <c r="AE26" s="22">
        <f>[1]PM25Primary!AE26</f>
        <v>4439.7458848448005</v>
      </c>
      <c r="AF26" s="22">
        <f>[1]PM25Primary!AF26</f>
        <v>5822.1564525632994</v>
      </c>
      <c r="AG26" s="22">
        <f>[1]PM25Primary!AG26</f>
        <v>8441.5112313735008</v>
      </c>
      <c r="AH26" s="22">
        <f>[1]PM25Primary!AH26</f>
        <v>6111.0748257751002</v>
      </c>
      <c r="AI26" s="22">
        <f>[1]PM25Primary!AI26</f>
        <v>6100.5517825740999</v>
      </c>
    </row>
    <row r="27" spans="1:39">
      <c r="A27" s="17" t="s">
        <v>22</v>
      </c>
      <c r="B27" s="22">
        <f>[1]PM25Primary!B27</f>
        <v>5233</v>
      </c>
      <c r="C27" s="22">
        <f>[1]PM25Primary!C27</f>
        <v>5003</v>
      </c>
      <c r="D27" s="22">
        <f>[1]PM25Primary!D27</f>
        <v>4854</v>
      </c>
      <c r="E27" s="22">
        <f>[1]PM25Primary!E27</f>
        <v>4926</v>
      </c>
      <c r="F27" s="22">
        <f>[1]PM25Primary!F27</f>
        <v>5359</v>
      </c>
      <c r="G27" s="22">
        <f>[1]PM25Primary!G27</f>
        <v>4726</v>
      </c>
      <c r="H27" s="22">
        <f>[1]PM25Primary!H27</f>
        <v>4720.9269999999997</v>
      </c>
      <c r="I27" s="22">
        <f>[1]PM25Primary!I27</f>
        <v>4243.9849999999997</v>
      </c>
      <c r="J27" s="22">
        <f>[1]PM25Primary!J27</f>
        <v>4280.1189999999997</v>
      </c>
      <c r="K27" s="22">
        <f>[1]PM25Primary!K27</f>
        <v>4510.9210000000003</v>
      </c>
      <c r="L27" s="22">
        <f>[1]PM25Primary!L27</f>
        <v>4687.9160000000002</v>
      </c>
      <c r="M27" s="22">
        <f>[1]PM25Primary!M27</f>
        <v>4389.6670000000004</v>
      </c>
      <c r="N27" s="22">
        <f>[1]PM25Primary!N27</f>
        <v>2650.7687814999999</v>
      </c>
      <c r="O27" s="22">
        <f>[1]PM25Primary!O27</f>
        <v>3077.6206539</v>
      </c>
      <c r="P27" s="22">
        <f>[1]PM25Primary!P27</f>
        <v>2903.3441085999998</v>
      </c>
      <c r="Q27" s="22">
        <f>[1]PM25Primary!Q27</f>
        <v>3054.1296634</v>
      </c>
      <c r="R27" s="22">
        <f>[1]PM25Primary!R27</f>
        <v>2969.3989915000002</v>
      </c>
      <c r="S27" s="22">
        <f>[1]PM25Primary!S27</f>
        <v>3227.2630832999998</v>
      </c>
      <c r="T27" s="22">
        <f>[1]PM25Primary!T27</f>
        <v>2923.4177138</v>
      </c>
      <c r="U27" s="22">
        <f>[1]PM25Primary!U27</f>
        <v>2847.9604813000001</v>
      </c>
      <c r="V27" s="22">
        <f>[1]PM25Primary!V27</f>
        <v>2719.3817788000001</v>
      </c>
      <c r="W27" s="22">
        <f>[1]PM25Primary!W27</f>
        <v>3104.8480451999999</v>
      </c>
      <c r="X27" s="22">
        <f>[1]PM25Primary!X27</f>
        <v>3015.8998468</v>
      </c>
      <c r="Y27" s="22">
        <f>[1]PM25Primary!Y27</f>
        <v>2623.7978214</v>
      </c>
      <c r="Z27" s="22">
        <f>[1]PM25Primary!Z27</f>
        <v>2640.4525905999999</v>
      </c>
      <c r="AA27" s="22">
        <f>[1]PM25Primary!AA27</f>
        <v>3068.2695616000001</v>
      </c>
      <c r="AB27" s="22">
        <f>[1]PM25Primary!AB27</f>
        <v>3333.1960905000001</v>
      </c>
      <c r="AC27" s="22">
        <f>[1]PM25Primary!AC27</f>
        <v>4048.5353927000001</v>
      </c>
      <c r="AD27" s="22">
        <f>[1]PM25Primary!AD27</f>
        <v>4064.0810454000002</v>
      </c>
      <c r="AE27" s="22">
        <f>[1]PM25Primary!AE27</f>
        <v>2914.4012468000001</v>
      </c>
      <c r="AF27" s="22">
        <f>[1]PM25Primary!AF27</f>
        <v>4127.8929460999998</v>
      </c>
      <c r="AG27" s="22">
        <f>[1]PM25Primary!AG27</f>
        <v>6734.9438527000002</v>
      </c>
      <c r="AH27" s="22">
        <f>[1]PM25Primary!AH27</f>
        <v>4419.5911606</v>
      </c>
      <c r="AI27" s="22">
        <f>[1]PM25Primary!AI27</f>
        <v>4419.5911606</v>
      </c>
    </row>
    <row r="28" spans="1:39">
      <c r="A28" s="6" t="s">
        <v>23</v>
      </c>
      <c r="B28" s="22">
        <f>[1]PM25Primary!B28</f>
        <v>2327</v>
      </c>
      <c r="C28" s="22">
        <f>[1]PM25Primary!C28</f>
        <v>2317</v>
      </c>
      <c r="D28" s="22">
        <f>[1]PM25Primary!D28</f>
        <v>2344</v>
      </c>
      <c r="E28" s="22">
        <f>[1]PM25Primary!E28</f>
        <v>2223</v>
      </c>
      <c r="F28" s="22">
        <f>[1]PM25Primary!F28</f>
        <v>2183</v>
      </c>
      <c r="G28" s="22">
        <f>[1]PM25Primary!G28</f>
        <v>2203</v>
      </c>
      <c r="H28" s="22">
        <f>[1]PM25Primary!H28</f>
        <v>2003.4169999999995</v>
      </c>
      <c r="I28" s="22">
        <f>[1]PM25Primary!I28</f>
        <v>2012.4620000000004</v>
      </c>
      <c r="J28" s="22">
        <f>[1]PM25Primary!J28</f>
        <v>1980.5070000000005</v>
      </c>
      <c r="K28" s="22">
        <f>[1]PM25Primary!K28</f>
        <v>2699.8469999999998</v>
      </c>
      <c r="L28" s="22">
        <f>[1]PM25Primary!L28</f>
        <v>2600.0990000000002</v>
      </c>
      <c r="M28" s="22">
        <f>[1]PM25Primary!M28</f>
        <v>2605.9659999999994</v>
      </c>
      <c r="N28" s="22">
        <f>[1]PM25Primary!N28</f>
        <v>2349.3211261958995</v>
      </c>
      <c r="O28" s="22">
        <f>[1]PM25Primary!O28</f>
        <v>2361.1004886979003</v>
      </c>
      <c r="P28" s="22">
        <f>[1]PM25Primary!P28</f>
        <v>2403.4851857573999</v>
      </c>
      <c r="Q28" s="22">
        <f>[1]PM25Primary!Q28</f>
        <v>2402.2862907374001</v>
      </c>
      <c r="R28" s="22">
        <f>[1]PM25Primary!R28</f>
        <v>2261.5905009142007</v>
      </c>
      <c r="S28" s="22">
        <f>[1]PM25Primary!S28</f>
        <v>2063.0137638531</v>
      </c>
      <c r="T28" s="22">
        <f>[1]PM25Primary!T28</f>
        <v>2068.5508673140998</v>
      </c>
      <c r="U28" s="22">
        <f>[1]PM25Primary!U28</f>
        <v>1874.8241180252003</v>
      </c>
      <c r="V28" s="22">
        <f>[1]PM25Primary!V28</f>
        <v>1896.7052444935002</v>
      </c>
      <c r="W28" s="22">
        <f>[1]PM25Primary!W28</f>
        <v>1837.8692086776996</v>
      </c>
      <c r="X28" s="22">
        <f>[1]PM25Primary!X28</f>
        <v>1712.8629519337001</v>
      </c>
      <c r="Y28" s="22">
        <f>[1]PM25Primary!Y28</f>
        <v>1770.0813254797999</v>
      </c>
      <c r="Z28" s="22">
        <f>[1]PM25Primary!Z28</f>
        <v>1745.2882099981998</v>
      </c>
      <c r="AA28" s="22">
        <f>[1]PM25Primary!AA28</f>
        <v>1598.5353407592002</v>
      </c>
      <c r="AB28" s="22">
        <f>[1]PM25Primary!AB28</f>
        <v>1538.7281127785004</v>
      </c>
      <c r="AC28" s="22">
        <f>[1]PM25Primary!AC28</f>
        <v>1475.6712377388999</v>
      </c>
      <c r="AD28" s="22">
        <f>[1]PM25Primary!AD28</f>
        <v>1541.6085985115997</v>
      </c>
      <c r="AE28" s="22">
        <f>[1]PM25Primary!AE28</f>
        <v>1525.3446380448004</v>
      </c>
      <c r="AF28" s="22">
        <f>[1]PM25Primary!AF28</f>
        <v>1694.2635064632996</v>
      </c>
      <c r="AG28" s="22">
        <f>[1]PM25Primary!AG28</f>
        <v>1706.5673786735006</v>
      </c>
      <c r="AH28" s="22">
        <f>[1]PM25Primary!AH28</f>
        <v>1691.4836651751002</v>
      </c>
      <c r="AI28" s="22">
        <f>[1]PM25Primary!AI28</f>
        <v>1680.9606219740999</v>
      </c>
    </row>
    <row r="29" spans="1:39">
      <c r="A29" s="6" t="s">
        <v>16</v>
      </c>
      <c r="B29" s="22"/>
      <c r="C29" s="22"/>
      <c r="D29" s="22"/>
      <c r="E29" s="22"/>
      <c r="F29" s="22"/>
      <c r="G29" s="22"/>
      <c r="H29" s="22"/>
      <c r="I29" s="22"/>
      <c r="J29" s="22"/>
      <c r="K29" s="22"/>
      <c r="L29" s="22"/>
      <c r="M29" s="22"/>
      <c r="N29" s="22">
        <f>[1]PM25Primary!N29</f>
        <v>557.07091235999997</v>
      </c>
      <c r="O29" s="22">
        <f>[1]PM25Primary!O29</f>
        <v>827.81205325999997</v>
      </c>
      <c r="P29" s="22">
        <f>[1]PM25Primary!P29</f>
        <v>496.90351125000001</v>
      </c>
      <c r="Q29" s="22">
        <f>[1]PM25Primary!Q29</f>
        <v>494.24451957999997</v>
      </c>
      <c r="R29" s="22">
        <f>[1]PM25Primary!R29</f>
        <v>495.88997346000002</v>
      </c>
      <c r="S29" s="22">
        <f>[1]PM25Primary!S29</f>
        <v>668.05419247999998</v>
      </c>
      <c r="T29" s="22">
        <f>[1]PM25Primary!T29</f>
        <v>373.01717915</v>
      </c>
      <c r="U29" s="22">
        <f>[1]PM25Primary!U29</f>
        <v>354.45665710999998</v>
      </c>
      <c r="V29" s="22">
        <f>[1]PM25Primary!V29</f>
        <v>160.05097903000001</v>
      </c>
      <c r="W29" s="22">
        <f>[1]PM25Primary!W29</f>
        <v>467.83593951</v>
      </c>
      <c r="X29" s="22">
        <f>[1]PM25Primary!X29</f>
        <v>505.51415982999998</v>
      </c>
      <c r="Y29" s="22">
        <f>[1]PM25Primary!Y29</f>
        <v>248.98404565000001</v>
      </c>
      <c r="Z29" s="22">
        <f>[1]PM25Primary!Z29</f>
        <v>272.47017319000003</v>
      </c>
      <c r="AA29" s="22">
        <f>[1]PM25Primary!AA29</f>
        <v>789.42235932999995</v>
      </c>
      <c r="AB29" s="22">
        <f>[1]PM25Primary!AB29</f>
        <v>840.41537206999999</v>
      </c>
      <c r="AC29" s="22">
        <f>[1]PM25Primary!AC29</f>
        <v>1185.5548804</v>
      </c>
      <c r="AD29" s="22">
        <f>[1]PM25Primary!AD29</f>
        <v>1262.4772872999999</v>
      </c>
      <c r="AE29" s="22">
        <f>[1]PM25Primary!AE29</f>
        <v>308.88609086999998</v>
      </c>
      <c r="AF29" s="22">
        <f>[1]PM25Primary!AF29</f>
        <v>1675.5430848999999</v>
      </c>
      <c r="AG29" s="22">
        <f>[1]PM25Primary!AG29</f>
        <v>3660.2568148</v>
      </c>
      <c r="AH29" s="22">
        <f>[1]PM25Primary!AH29</f>
        <v>1333.8376096</v>
      </c>
      <c r="AI29" s="22">
        <f>[1]PM25Primary!AI29</f>
        <v>1333.8376096</v>
      </c>
    </row>
    <row r="30" spans="1:39">
      <c r="A30" s="6" t="s">
        <v>17</v>
      </c>
      <c r="B30" s="22"/>
      <c r="C30" s="22"/>
      <c r="D30" s="22"/>
      <c r="E30" s="22"/>
      <c r="F30" s="22"/>
      <c r="G30" s="22"/>
      <c r="H30" s="22"/>
      <c r="I30" s="22"/>
      <c r="J30" s="22"/>
      <c r="K30" s="22"/>
      <c r="L30" s="22"/>
      <c r="M30" s="22"/>
      <c r="N30" s="22">
        <f>[1]PM25Primary!N30</f>
        <v>4443.0189953358995</v>
      </c>
      <c r="O30" s="22">
        <f>[1]PM25Primary!O30</f>
        <v>4610.9090893379007</v>
      </c>
      <c r="P30" s="22">
        <f>[1]PM25Primary!P30</f>
        <v>4809.9257831074001</v>
      </c>
      <c r="Q30" s="22">
        <f>[1]PM25Primary!Q30</f>
        <v>4962.1714345574001</v>
      </c>
      <c r="R30" s="22">
        <f>[1]PM25Primary!R30</f>
        <v>4735.0995189542009</v>
      </c>
      <c r="S30" s="22">
        <f>[1]PM25Primary!S30</f>
        <v>4622.2226546730999</v>
      </c>
      <c r="T30" s="22">
        <f>[1]PM25Primary!T30</f>
        <v>4618.9514019641001</v>
      </c>
      <c r="U30" s="22">
        <f>[1]PM25Primary!U30</f>
        <v>4368.3279422152</v>
      </c>
      <c r="V30" s="22">
        <f>[1]PM25Primary!V30</f>
        <v>4456.0360442635001</v>
      </c>
      <c r="W30" s="22">
        <f>[1]PM25Primary!W30</f>
        <v>4474.8813143676998</v>
      </c>
      <c r="X30" s="22">
        <f>[1]PM25Primary!X30</f>
        <v>4223.2486389037003</v>
      </c>
      <c r="Y30" s="22">
        <f>[1]PM25Primary!Y30</f>
        <v>4144.8951012298003</v>
      </c>
      <c r="Z30" s="22">
        <f>[1]PM25Primary!Z30</f>
        <v>4113.2706274081993</v>
      </c>
      <c r="AA30" s="22">
        <f>[1]PM25Primary!AA30</f>
        <v>3877.3825430292004</v>
      </c>
      <c r="AB30" s="22">
        <f>[1]PM25Primary!AB30</f>
        <v>4031.5088312085004</v>
      </c>
      <c r="AC30" s="22">
        <f>[1]PM25Primary!AC30</f>
        <v>4338.6517500389</v>
      </c>
      <c r="AD30" s="22">
        <f>[1]PM25Primary!AD30</f>
        <v>4343.2123566115997</v>
      </c>
      <c r="AE30" s="22">
        <f>[1]PM25Primary!AE30</f>
        <v>4130.8597939748006</v>
      </c>
      <c r="AF30" s="22">
        <f>[1]PM25Primary!AF30</f>
        <v>4146.6133676632999</v>
      </c>
      <c r="AG30" s="22">
        <f>[1]PM25Primary!AG30</f>
        <v>4781.2544165735007</v>
      </c>
      <c r="AH30" s="22">
        <f>[1]PM25Primary!AH30</f>
        <v>4777.2372161751</v>
      </c>
      <c r="AI30" s="22">
        <f>[1]PM25Primary!AI30</f>
        <v>4766.7141729740997</v>
      </c>
    </row>
    <row r="31" spans="1:39">
      <c r="A31" s="6" t="s">
        <v>18</v>
      </c>
      <c r="B31" s="22"/>
      <c r="C31" s="22"/>
      <c r="D31" s="22"/>
      <c r="E31" s="22"/>
      <c r="F31" s="22"/>
      <c r="G31" s="22"/>
      <c r="H31" s="22"/>
      <c r="I31" s="22"/>
      <c r="J31" s="22"/>
      <c r="K31" s="22"/>
      <c r="L31" s="22"/>
      <c r="M31" s="22"/>
      <c r="N31" s="22">
        <f>[1]PM25Primary!N31</f>
        <v>2093.69786914</v>
      </c>
      <c r="O31" s="22">
        <f>[1]PM25Primary!O31</f>
        <v>2249.8086006399999</v>
      </c>
      <c r="P31" s="22">
        <f>[1]PM25Primary!P31</f>
        <v>2406.4405973499997</v>
      </c>
      <c r="Q31" s="22">
        <f>[1]PM25Primary!Q31</f>
        <v>2559.8851438199999</v>
      </c>
      <c r="R31" s="22">
        <f>[1]PM25Primary!R31</f>
        <v>2473.5090180400002</v>
      </c>
      <c r="S31" s="22">
        <f>[1]PM25Primary!S31</f>
        <v>2559.2088908199999</v>
      </c>
      <c r="T31" s="22">
        <f>[1]PM25Primary!T31</f>
        <v>2550.4005346499998</v>
      </c>
      <c r="U31" s="22">
        <f>[1]PM25Primary!U31</f>
        <v>2493.5038241900002</v>
      </c>
      <c r="V31" s="22">
        <f>[1]PM25Primary!V31</f>
        <v>2559.3307997700003</v>
      </c>
      <c r="W31" s="22">
        <f>[1]PM25Primary!W31</f>
        <v>2637.0121056899998</v>
      </c>
      <c r="X31" s="22">
        <f>[1]PM25Primary!X31</f>
        <v>2510.3856869699998</v>
      </c>
      <c r="Y31" s="22">
        <f>[1]PM25Primary!Y31</f>
        <v>2374.8137757499999</v>
      </c>
      <c r="Z31" s="22">
        <f>[1]PM25Primary!Z31</f>
        <v>2367.9824174099999</v>
      </c>
      <c r="AA31" s="22">
        <f>[1]PM25Primary!AA31</f>
        <v>2278.8472022700003</v>
      </c>
      <c r="AB31" s="22">
        <f>[1]PM25Primary!AB31</f>
        <v>2492.78071843</v>
      </c>
      <c r="AC31" s="22">
        <f>[1]PM25Primary!AC31</f>
        <v>2862.9805123000001</v>
      </c>
      <c r="AD31" s="22">
        <f>[1]PM25Primary!AD31</f>
        <v>2801.6037581000001</v>
      </c>
      <c r="AE31" s="22">
        <f>[1]PM25Primary!AE31</f>
        <v>2605.5151559300002</v>
      </c>
      <c r="AF31" s="22">
        <f>[1]PM25Primary!AF31</f>
        <v>2452.3498611999999</v>
      </c>
      <c r="AG31" s="22">
        <f>[1]PM25Primary!AG31</f>
        <v>3074.6870379000002</v>
      </c>
      <c r="AH31" s="22">
        <f>[1]PM25Primary!AH31</f>
        <v>3085.7535509999998</v>
      </c>
      <c r="AI31" s="22">
        <f>[1]PM25Primary!AI31</f>
        <v>3085.7535509999998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35"/>
  <sheetViews>
    <sheetView workbookViewId="0">
      <pane xSplit="1" ySplit="6" topLeftCell="M7" activePane="bottomRight" state="frozen"/>
      <selection pane="topRight" activeCell="B1" sqref="B1"/>
      <selection pane="bottomLeft" activeCell="A2" sqref="A2"/>
      <selection pane="bottomRight" activeCell="O10" sqref="O10"/>
    </sheetView>
  </sheetViews>
  <sheetFormatPr baseColWidth="10" defaultColWidth="9.1640625" defaultRowHeight="13"/>
  <cols>
    <col min="1" max="1" width="35.5" style="17" bestFit="1" customWidth="1"/>
    <col min="2" max="21" width="11.1640625" style="17" bestFit="1" customWidth="1"/>
    <col min="22" max="35" width="10.1640625" style="17" bestFit="1" customWidth="1"/>
    <col min="36" max="39" width="9.5" style="17" bestFit="1" customWidth="1"/>
    <col min="40" max="16384" width="9.1640625" style="17"/>
  </cols>
  <sheetData>
    <row r="1" spans="1:39">
      <c r="A1" s="16" t="s">
        <v>29</v>
      </c>
    </row>
    <row r="2" spans="1:39" ht="28">
      <c r="A2" s="18" t="s">
        <v>25</v>
      </c>
    </row>
    <row r="3" spans="1:39">
      <c r="A3" s="18"/>
    </row>
    <row r="4" spans="1:39">
      <c r="A4" s="18"/>
    </row>
    <row r="6" spans="1:39">
      <c r="A6" s="3" t="s">
        <v>0</v>
      </c>
      <c r="B6" s="4">
        <v>1970</v>
      </c>
      <c r="C6" s="4">
        <v>1975</v>
      </c>
      <c r="D6" s="4">
        <v>1980</v>
      </c>
      <c r="E6" s="4">
        <v>1985</v>
      </c>
      <c r="F6" s="4">
        <v>1990</v>
      </c>
      <c r="G6" s="4">
        <v>1991</v>
      </c>
      <c r="H6" s="4">
        <v>1992</v>
      </c>
      <c r="I6" s="4">
        <v>1993</v>
      </c>
      <c r="J6" s="4">
        <v>1994</v>
      </c>
      <c r="K6" s="4">
        <v>1995</v>
      </c>
      <c r="L6" s="4">
        <v>1996</v>
      </c>
      <c r="M6" s="4">
        <v>1997</v>
      </c>
      <c r="N6" s="4">
        <v>1998</v>
      </c>
      <c r="O6" s="4">
        <v>1999</v>
      </c>
      <c r="P6" s="4">
        <v>2000</v>
      </c>
      <c r="Q6" s="4">
        <v>2001</v>
      </c>
      <c r="R6" s="4">
        <v>2002</v>
      </c>
      <c r="S6" s="4">
        <v>2003</v>
      </c>
      <c r="T6" s="4">
        <v>2004</v>
      </c>
      <c r="U6" s="4">
        <v>2005</v>
      </c>
      <c r="V6" s="4">
        <v>2006</v>
      </c>
      <c r="W6" s="4">
        <v>2007</v>
      </c>
      <c r="X6" s="4">
        <v>2008</v>
      </c>
      <c r="Y6" s="4">
        <v>2009</v>
      </c>
      <c r="Z6" s="4">
        <v>2010</v>
      </c>
      <c r="AA6" s="4">
        <v>2011</v>
      </c>
      <c r="AB6" s="4">
        <v>2012</v>
      </c>
      <c r="AC6" s="4">
        <v>2013</v>
      </c>
      <c r="AD6" s="4">
        <v>2014</v>
      </c>
      <c r="AE6" s="4">
        <v>2015</v>
      </c>
      <c r="AF6" s="4">
        <v>2016</v>
      </c>
      <c r="AG6" s="4">
        <v>2017</v>
      </c>
      <c r="AH6" s="23">
        <v>2018</v>
      </c>
      <c r="AI6" s="23">
        <v>2019</v>
      </c>
      <c r="AJ6" s="23">
        <v>2020</v>
      </c>
      <c r="AK6" s="23">
        <v>2021</v>
      </c>
      <c r="AL6" s="23">
        <f>[1]SO2!AL6</f>
        <v>2022</v>
      </c>
      <c r="AM6" s="23">
        <f>[1]SO2!AM6</f>
        <v>2023</v>
      </c>
    </row>
    <row r="7" spans="1:39">
      <c r="A7" s="14" t="str">
        <f>[1]SO2!A7</f>
        <v>FUEL COMB. ELEC. UTIL.</v>
      </c>
      <c r="B7" s="44">
        <f>[1]SO2!B7</f>
        <v>17398</v>
      </c>
      <c r="C7" s="44">
        <f>[1]SO2!C7</f>
        <v>18268</v>
      </c>
      <c r="D7" s="44">
        <f>[1]SO2!D7</f>
        <v>17469</v>
      </c>
      <c r="E7" s="44">
        <f>[1]SO2!E7</f>
        <v>16272</v>
      </c>
      <c r="F7" s="44">
        <f>[1]SO2!F7</f>
        <v>15909</v>
      </c>
      <c r="G7" s="44">
        <f>[1]SO2!G7</f>
        <v>15784</v>
      </c>
      <c r="H7" s="44">
        <f>[1]SO2!H7</f>
        <v>15416</v>
      </c>
      <c r="I7" s="44">
        <f>[1]SO2!I7</f>
        <v>15189</v>
      </c>
      <c r="J7" s="44">
        <f>[1]SO2!J7</f>
        <v>14889</v>
      </c>
      <c r="K7" s="44">
        <f>[1]SO2!K7</f>
        <v>12080</v>
      </c>
      <c r="L7" s="44">
        <f>[1]SO2!L7</f>
        <v>12767.18304</v>
      </c>
      <c r="M7" s="44">
        <f>[1]SO2!M7</f>
        <v>13195.177679999999</v>
      </c>
      <c r="N7" s="44">
        <f>[1]SO2!N7</f>
        <v>13416.00649</v>
      </c>
      <c r="O7" s="44">
        <f>[1]SO2!O7</f>
        <v>12583.438165</v>
      </c>
      <c r="P7" s="44">
        <f>[1]SO2!P7</f>
        <v>11396.178250999999</v>
      </c>
      <c r="Q7" s="44">
        <f>[1]SO2!Q7</f>
        <v>10850.383714</v>
      </c>
      <c r="R7" s="44">
        <f>[1]SO2!R7</f>
        <v>10425.924895</v>
      </c>
      <c r="S7" s="44">
        <f>[1]SO2!S7</f>
        <v>10829.739611999999</v>
      </c>
      <c r="T7" s="44">
        <f>[1]SO2!T7</f>
        <v>10434.900356</v>
      </c>
      <c r="U7" s="44">
        <f>[1]SO2!U7</f>
        <v>10401.549752000001</v>
      </c>
      <c r="V7" s="44">
        <f>[1]SO2!V7</f>
        <v>9620.1290836999997</v>
      </c>
      <c r="W7" s="44">
        <f>[1]SO2!W7</f>
        <v>9029.1659445000005</v>
      </c>
      <c r="X7" s="44">
        <f>[1]SO2!X7</f>
        <v>7726.9917240000004</v>
      </c>
      <c r="Y7" s="44">
        <f>[1]SO2!Y7</f>
        <v>5898.2683962000001</v>
      </c>
      <c r="Z7" s="44">
        <f>[1]SO2!Z7</f>
        <v>5171.5831264999997</v>
      </c>
      <c r="AA7" s="44">
        <f>[1]SO2!AA7</f>
        <v>4635.5363477999999</v>
      </c>
      <c r="AB7" s="44">
        <f>[1]SO2!AB7</f>
        <v>3412.1995674999998</v>
      </c>
      <c r="AC7" s="44">
        <f>[1]SO2!AC7</f>
        <v>3297.3221294</v>
      </c>
      <c r="AD7" s="44">
        <f>[1]SO2!AD7</f>
        <v>3252.6113598000002</v>
      </c>
      <c r="AE7" s="44">
        <f>[1]SO2!AE7</f>
        <v>2303.7803302000002</v>
      </c>
      <c r="AF7" s="44">
        <f>[1]SO2!AF7</f>
        <v>1562.1094588999999</v>
      </c>
      <c r="AG7" s="44">
        <f>[1]SO2!AG7</f>
        <v>1382.2968136</v>
      </c>
      <c r="AH7" s="44">
        <f>[1]SO2!AH7</f>
        <v>1310.4574732999999</v>
      </c>
      <c r="AI7" s="44">
        <f>[1]SO2!AI7</f>
        <v>1015.4914945</v>
      </c>
      <c r="AJ7" s="44">
        <f>[1]SO2!AJ7</f>
        <v>835.62582525000005</v>
      </c>
      <c r="AK7" s="44">
        <f>[1]SO2!AK7</f>
        <v>989.65030258000002</v>
      </c>
      <c r="AL7" s="44">
        <f>[1]SO2!AL7</f>
        <v>902.52875223000001</v>
      </c>
      <c r="AM7" s="44">
        <f>[1]SO2!AM7</f>
        <v>746.66955406</v>
      </c>
    </row>
    <row r="8" spans="1:39">
      <c r="A8" s="14" t="str">
        <f>[1]SO2!A8</f>
        <v>FUEL COMB. INDUSTRIAL</v>
      </c>
      <c r="B8" s="44">
        <f>[1]SO2!B8</f>
        <v>4568</v>
      </c>
      <c r="C8" s="44">
        <f>[1]SO2!C8</f>
        <v>3310</v>
      </c>
      <c r="D8" s="44">
        <f>[1]SO2!D8</f>
        <v>2951</v>
      </c>
      <c r="E8" s="44">
        <f>[1]SO2!E8</f>
        <v>3169</v>
      </c>
      <c r="F8" s="44">
        <f>[1]SO2!F8</f>
        <v>3550</v>
      </c>
      <c r="G8" s="44">
        <f>[1]SO2!G8</f>
        <v>3256</v>
      </c>
      <c r="H8" s="44">
        <f>[1]SO2!H8</f>
        <v>3292</v>
      </c>
      <c r="I8" s="44">
        <f>[1]SO2!I8</f>
        <v>3284</v>
      </c>
      <c r="J8" s="44">
        <f>[1]SO2!J8</f>
        <v>3218</v>
      </c>
      <c r="K8" s="44">
        <f>[1]SO2!K8</f>
        <v>3357</v>
      </c>
      <c r="L8" s="44">
        <f>[1]SO2!L8</f>
        <v>2848.7318599999999</v>
      </c>
      <c r="M8" s="44">
        <f>[1]SO2!M8</f>
        <v>2804.9977999999996</v>
      </c>
      <c r="N8" s="44">
        <f>[1]SO2!N8</f>
        <v>2740.2197000000001</v>
      </c>
      <c r="O8" s="44">
        <f>[1]SO2!O8</f>
        <v>2134.9493509999998</v>
      </c>
      <c r="P8" s="44">
        <f>[1]SO2!P8</f>
        <v>2138.846462</v>
      </c>
      <c r="Q8" s="44">
        <f>[1]SO2!Q8</f>
        <v>2242.8049819999997</v>
      </c>
      <c r="R8" s="44">
        <f>[1]SO2!R8</f>
        <v>1737.0419162999999</v>
      </c>
      <c r="S8" s="44">
        <f>[1]SO2!S8</f>
        <v>1776.8904107999999</v>
      </c>
      <c r="T8" s="44">
        <f>[1]SO2!T8</f>
        <v>1613.6168868</v>
      </c>
      <c r="U8" s="44">
        <f>[1]SO2!U8</f>
        <v>1613.1002559999999</v>
      </c>
      <c r="V8" s="44">
        <f>[1]SO2!V8</f>
        <v>848.19688700999995</v>
      </c>
      <c r="W8" s="44">
        <f>[1]SO2!W8</f>
        <v>1026.1937195</v>
      </c>
      <c r="X8" s="44">
        <f>[1]SO2!X8</f>
        <v>1000.4750303</v>
      </c>
      <c r="Y8" s="44">
        <f>[1]SO2!Y8</f>
        <v>874.36669504999998</v>
      </c>
      <c r="Z8" s="44">
        <f>[1]SO2!Z8</f>
        <v>691.53348155000003</v>
      </c>
      <c r="AA8" s="44">
        <f>[1]SO2!AA8</f>
        <v>681.69640298000002</v>
      </c>
      <c r="AB8" s="44">
        <f>[1]SO2!AB8</f>
        <v>658.35213294000005</v>
      </c>
      <c r="AC8" s="44">
        <f>[1]SO2!AC8</f>
        <v>613.55069014000003</v>
      </c>
      <c r="AD8" s="44">
        <f>[1]SO2!AD8</f>
        <v>519.92844773000002</v>
      </c>
      <c r="AE8" s="44">
        <f>[1]SO2!AE8</f>
        <v>441.35617323999998</v>
      </c>
      <c r="AF8" s="44">
        <f>[1]SO2!AF8</f>
        <v>433.14241965000002</v>
      </c>
      <c r="AG8" s="44">
        <f>[1]SO2!AG8</f>
        <v>376.36850143999999</v>
      </c>
      <c r="AH8" s="44">
        <f>[1]SO2!AH8</f>
        <v>356.59923672000002</v>
      </c>
      <c r="AI8" s="44">
        <f>[1]SO2!AI8</f>
        <v>330.78900248000002</v>
      </c>
      <c r="AJ8" s="44">
        <f>[1]SO2!AJ8</f>
        <v>247.75992787000001</v>
      </c>
      <c r="AK8" s="44">
        <f>[1]SO2!AK8</f>
        <v>247.25920846</v>
      </c>
      <c r="AL8" s="44">
        <f>[1]SO2!AL8</f>
        <v>236.36674496000001</v>
      </c>
      <c r="AM8" s="44">
        <f>[1]SO2!AM8</f>
        <v>238.12668945999999</v>
      </c>
    </row>
    <row r="9" spans="1:39">
      <c r="A9" s="14" t="str">
        <f>[1]SO2!A9</f>
        <v>FUEL COMB. OTHER</v>
      </c>
      <c r="B9" s="44">
        <f>[1]SO2!B9</f>
        <v>1490</v>
      </c>
      <c r="C9" s="44">
        <f>[1]SO2!C9</f>
        <v>1082</v>
      </c>
      <c r="D9" s="44">
        <f>[1]SO2!D9</f>
        <v>971</v>
      </c>
      <c r="E9" s="44">
        <f>[1]SO2!E9</f>
        <v>579</v>
      </c>
      <c r="F9" s="44">
        <f>[1]SO2!F9</f>
        <v>831</v>
      </c>
      <c r="G9" s="44">
        <f>[1]SO2!G9</f>
        <v>755</v>
      </c>
      <c r="H9" s="44">
        <f>[1]SO2!H9</f>
        <v>784</v>
      </c>
      <c r="I9" s="44">
        <f>[1]SO2!I9</f>
        <v>772</v>
      </c>
      <c r="J9" s="44">
        <f>[1]SO2!J9</f>
        <v>780</v>
      </c>
      <c r="K9" s="44">
        <f>[1]SO2!K9</f>
        <v>793</v>
      </c>
      <c r="L9" s="44">
        <f>[1]SO2!L9</f>
        <v>635.91254000000004</v>
      </c>
      <c r="M9" s="44">
        <f>[1]SO2!M9</f>
        <v>648.47557999999992</v>
      </c>
      <c r="N9" s="44">
        <f>[1]SO2!N9</f>
        <v>586.28953000000001</v>
      </c>
      <c r="O9" s="44">
        <f>[1]SO2!O9</f>
        <v>620.00053799999989</v>
      </c>
      <c r="P9" s="44">
        <f>[1]SO2!P9</f>
        <v>627.90006600000004</v>
      </c>
      <c r="Q9" s="44">
        <f>[1]SO2!Q9</f>
        <v>641.95841200000007</v>
      </c>
      <c r="R9" s="44">
        <f>[1]SO2!R9</f>
        <v>579.44496762000006</v>
      </c>
      <c r="S9" s="44">
        <f>[1]SO2!S9</f>
        <v>581.87483832999999</v>
      </c>
      <c r="T9" s="44">
        <f>[1]SO2!T9</f>
        <v>570.44163799</v>
      </c>
      <c r="U9" s="44">
        <f>[1]SO2!U9</f>
        <v>570.84321848000002</v>
      </c>
      <c r="V9" s="44">
        <f>[1]SO2!V9</f>
        <v>274.57102463000001</v>
      </c>
      <c r="W9" s="44">
        <f>[1]SO2!W9</f>
        <v>282.05644488000002</v>
      </c>
      <c r="X9" s="44">
        <f>[1]SO2!X9</f>
        <v>283.10029615000002</v>
      </c>
      <c r="Y9" s="44">
        <f>[1]SO2!Y9</f>
        <v>275.37134954999999</v>
      </c>
      <c r="Z9" s="44">
        <f>[1]SO2!Z9</f>
        <v>209.99049564000001</v>
      </c>
      <c r="AA9" s="44">
        <f>[1]SO2!AA9</f>
        <v>219.42535817999999</v>
      </c>
      <c r="AB9" s="44">
        <f>[1]SO2!AB9</f>
        <v>210.48132111000001</v>
      </c>
      <c r="AC9" s="44">
        <f>[1]SO2!AC9</f>
        <v>195.65027827</v>
      </c>
      <c r="AD9" s="44">
        <f>[1]SO2!AD9</f>
        <v>119.59204706</v>
      </c>
      <c r="AE9" s="44">
        <f>[1]SO2!AE9</f>
        <v>111.96798204</v>
      </c>
      <c r="AF9" s="44">
        <f>[1]SO2!AF9</f>
        <v>52.229625448999997</v>
      </c>
      <c r="AG9" s="44">
        <f>[1]SO2!AG9</f>
        <v>43.676514355999998</v>
      </c>
      <c r="AH9" s="44">
        <f>[1]SO2!AH9</f>
        <v>43.266199301999997</v>
      </c>
      <c r="AI9" s="44">
        <f>[1]SO2!AI9</f>
        <v>43.709798524999997</v>
      </c>
      <c r="AJ9" s="44">
        <f>[1]SO2!AJ9</f>
        <v>28.287684487</v>
      </c>
      <c r="AK9" s="44">
        <f>[1]SO2!AK9</f>
        <v>29.055782206</v>
      </c>
      <c r="AL9" s="44">
        <f>[1]SO2!AL9</f>
        <v>28.889899981999999</v>
      </c>
      <c r="AM9" s="44">
        <f>[1]SO2!AM9</f>
        <v>28.888331478000001</v>
      </c>
    </row>
    <row r="10" spans="1:39">
      <c r="A10" s="14" t="str">
        <f>[1]SO2!A10</f>
        <v>CHEMICAL &amp; ALLIED PRODUCT MFG</v>
      </c>
      <c r="B10" s="44">
        <f>[1]SO2!B10</f>
        <v>591</v>
      </c>
      <c r="C10" s="44">
        <f>[1]SO2!C10</f>
        <v>367</v>
      </c>
      <c r="D10" s="44">
        <f>[1]SO2!D10</f>
        <v>280</v>
      </c>
      <c r="E10" s="44">
        <f>[1]SO2!E10</f>
        <v>456</v>
      </c>
      <c r="F10" s="44">
        <f>[1]SO2!F10</f>
        <v>297</v>
      </c>
      <c r="G10" s="44">
        <f>[1]SO2!G10</f>
        <v>280</v>
      </c>
      <c r="H10" s="44">
        <f>[1]SO2!H10</f>
        <v>278</v>
      </c>
      <c r="I10" s="44">
        <f>[1]SO2!I10</f>
        <v>269</v>
      </c>
      <c r="J10" s="44">
        <f>[1]SO2!J10</f>
        <v>275</v>
      </c>
      <c r="K10" s="44">
        <f>[1]SO2!K10</f>
        <v>286</v>
      </c>
      <c r="L10" s="44">
        <f>[1]SO2!L10</f>
        <v>255.24694</v>
      </c>
      <c r="M10" s="44">
        <f>[1]SO2!M10</f>
        <v>259.12139999999999</v>
      </c>
      <c r="N10" s="44">
        <f>[1]SO2!N10</f>
        <v>261.12200000000001</v>
      </c>
      <c r="O10" s="44">
        <f>[1]SO2!O10</f>
        <v>325.46336300000002</v>
      </c>
      <c r="P10" s="44">
        <f>[1]SO2!P10</f>
        <v>338.39419099999998</v>
      </c>
      <c r="Q10" s="44">
        <f>[1]SO2!Q10</f>
        <v>342.200335</v>
      </c>
      <c r="R10" s="44">
        <f>[1]SO2!R10</f>
        <v>259.09939635000001</v>
      </c>
      <c r="S10" s="44">
        <f>[1]SO2!S10</f>
        <v>259.09939659000003</v>
      </c>
      <c r="T10" s="44">
        <f>[1]SO2!T10</f>
        <v>260.14307565000001</v>
      </c>
      <c r="U10" s="44">
        <f>[1]SO2!U10</f>
        <v>260.14286492000002</v>
      </c>
      <c r="V10" s="44">
        <f>[1]SO2!V10</f>
        <v>184.75546384</v>
      </c>
      <c r="W10" s="44">
        <f>[1]SO2!W10</f>
        <v>185.30492340000001</v>
      </c>
      <c r="X10" s="44">
        <f>[1]SO2!X10</f>
        <v>185.30492340000001</v>
      </c>
      <c r="Y10" s="44">
        <f>[1]SO2!Y10</f>
        <v>138.57739841</v>
      </c>
      <c r="Z10" s="44">
        <f>[1]SO2!Z10</f>
        <v>126.42177771</v>
      </c>
      <c r="AA10" s="44">
        <f>[1]SO2!AA10</f>
        <v>126.42213631</v>
      </c>
      <c r="AB10" s="44">
        <f>[1]SO2!AB10</f>
        <v>126.42177771</v>
      </c>
      <c r="AC10" s="44">
        <f>[1]SO2!AC10</f>
        <v>121.68992962</v>
      </c>
      <c r="AD10" s="44">
        <f>[1]SO2!AD10</f>
        <v>122.97852377</v>
      </c>
      <c r="AE10" s="44">
        <f>[1]SO2!AE10</f>
        <v>113.2040987</v>
      </c>
      <c r="AF10" s="44">
        <f>[1]SO2!AF10</f>
        <v>110.74028659</v>
      </c>
      <c r="AG10" s="44">
        <f>[1]SO2!AG10</f>
        <v>111.10046726</v>
      </c>
      <c r="AH10" s="44">
        <f>[1]SO2!AH10</f>
        <v>105.60132323000001</v>
      </c>
      <c r="AI10" s="44">
        <f>[1]SO2!AI10</f>
        <v>96.374029913000001</v>
      </c>
      <c r="AJ10" s="44">
        <f>[1]SO2!AJ10</f>
        <v>82.156800485000005</v>
      </c>
      <c r="AK10" s="44">
        <f>[1]SO2!AK10</f>
        <v>81.038961853999993</v>
      </c>
      <c r="AL10" s="44">
        <f>[1]SO2!AL10</f>
        <v>72.271839364000002</v>
      </c>
      <c r="AM10" s="44">
        <f>[1]SO2!AM10</f>
        <v>72.271839364000002</v>
      </c>
    </row>
    <row r="11" spans="1:39">
      <c r="A11" s="14" t="str">
        <f>[1]SO2!A11</f>
        <v>METALS PROCESSING</v>
      </c>
      <c r="B11" s="44">
        <f>[1]SO2!B11</f>
        <v>4775</v>
      </c>
      <c r="C11" s="44">
        <f>[1]SO2!C11</f>
        <v>2849</v>
      </c>
      <c r="D11" s="44">
        <f>[1]SO2!D11</f>
        <v>1842</v>
      </c>
      <c r="E11" s="44">
        <f>[1]SO2!E11</f>
        <v>1042</v>
      </c>
      <c r="F11" s="44">
        <f>[1]SO2!F11</f>
        <v>726</v>
      </c>
      <c r="G11" s="44">
        <f>[1]SO2!G11</f>
        <v>612</v>
      </c>
      <c r="H11" s="44">
        <f>[1]SO2!H11</f>
        <v>615</v>
      </c>
      <c r="I11" s="44">
        <f>[1]SO2!I11</f>
        <v>603</v>
      </c>
      <c r="J11" s="44">
        <f>[1]SO2!J11</f>
        <v>562</v>
      </c>
      <c r="K11" s="44">
        <f>[1]SO2!K11</f>
        <v>530</v>
      </c>
      <c r="L11" s="44">
        <f>[1]SO2!L11</f>
        <v>388.80621000000002</v>
      </c>
      <c r="M11" s="44">
        <f>[1]SO2!M11</f>
        <v>407.12083000000001</v>
      </c>
      <c r="N11" s="44">
        <f>[1]SO2!N11</f>
        <v>405.00171</v>
      </c>
      <c r="O11" s="44">
        <f>[1]SO2!O11</f>
        <v>303.51133099999998</v>
      </c>
      <c r="P11" s="44">
        <f>[1]SO2!P11</f>
        <v>312.641367</v>
      </c>
      <c r="Q11" s="44">
        <f>[1]SO2!Q11</f>
        <v>331.756955</v>
      </c>
      <c r="R11" s="44">
        <f>[1]SO2!R11</f>
        <v>212.94528890000001</v>
      </c>
      <c r="S11" s="44">
        <f>[1]SO2!S11</f>
        <v>212.94528890000001</v>
      </c>
      <c r="T11" s="44">
        <f>[1]SO2!T11</f>
        <v>174.59130924999999</v>
      </c>
      <c r="U11" s="44">
        <f>[1]SO2!U11</f>
        <v>174.59130924999999</v>
      </c>
      <c r="V11" s="44">
        <f>[1]SO2!V11</f>
        <v>177.17339999999999</v>
      </c>
      <c r="W11" s="44">
        <f>[1]SO2!W11</f>
        <v>177.17339999999999</v>
      </c>
      <c r="X11" s="44">
        <f>[1]SO2!X11</f>
        <v>177.17339999999999</v>
      </c>
      <c r="Y11" s="44">
        <f>[1]SO2!Y11</f>
        <v>133.91817997000001</v>
      </c>
      <c r="Z11" s="44">
        <f>[1]SO2!Z11</f>
        <v>144.41047201000001</v>
      </c>
      <c r="AA11" s="44">
        <f>[1]SO2!AA11</f>
        <v>144.41047201000001</v>
      </c>
      <c r="AB11" s="44">
        <f>[1]SO2!AB11</f>
        <v>144.41047201000001</v>
      </c>
      <c r="AC11" s="44">
        <f>[1]SO2!AC11</f>
        <v>114.33649935</v>
      </c>
      <c r="AD11" s="44">
        <f>[1]SO2!AD11</f>
        <v>104.84461410999999</v>
      </c>
      <c r="AE11" s="44">
        <f>[1]SO2!AE11</f>
        <v>99.362385257</v>
      </c>
      <c r="AF11" s="44">
        <f>[1]SO2!AF11</f>
        <v>84.619311886999995</v>
      </c>
      <c r="AG11" s="44">
        <f>[1]SO2!AG11</f>
        <v>84.782114050999994</v>
      </c>
      <c r="AH11" s="44">
        <f>[1]SO2!AH11</f>
        <v>73.739472692000007</v>
      </c>
      <c r="AI11" s="44">
        <f>[1]SO2!AI11</f>
        <v>64.459943175000006</v>
      </c>
      <c r="AJ11" s="44">
        <f>[1]SO2!AJ11</f>
        <v>50.258713454999999</v>
      </c>
      <c r="AK11" s="44">
        <f>[1]SO2!AK11</f>
        <v>50.681938559000002</v>
      </c>
      <c r="AL11" s="44">
        <f>[1]SO2!AL11</f>
        <v>53.216803126000002</v>
      </c>
      <c r="AM11" s="44">
        <f>[1]SO2!AM11</f>
        <v>53.216803126000002</v>
      </c>
    </row>
    <row r="12" spans="1:39">
      <c r="A12" s="14" t="str">
        <f>[1]SO2!A12</f>
        <v>PETROLEUM &amp; RELATED INDUSTRIES</v>
      </c>
      <c r="B12" s="44">
        <f>[1]SO2!B12</f>
        <v>881</v>
      </c>
      <c r="C12" s="44">
        <f>[1]SO2!C12</f>
        <v>727</v>
      </c>
      <c r="D12" s="44">
        <f>[1]SO2!D12</f>
        <v>734</v>
      </c>
      <c r="E12" s="44">
        <f>[1]SO2!E12</f>
        <v>505</v>
      </c>
      <c r="F12" s="44">
        <f>[1]SO2!F12</f>
        <v>430</v>
      </c>
      <c r="G12" s="44">
        <f>[1]SO2!G12</f>
        <v>378</v>
      </c>
      <c r="H12" s="44">
        <f>[1]SO2!H12</f>
        <v>416</v>
      </c>
      <c r="I12" s="44">
        <f>[1]SO2!I12</f>
        <v>383</v>
      </c>
      <c r="J12" s="44">
        <f>[1]SO2!J12</f>
        <v>379</v>
      </c>
      <c r="K12" s="44">
        <f>[1]SO2!K12</f>
        <v>369</v>
      </c>
      <c r="L12" s="44">
        <f>[1]SO2!L12</f>
        <v>335.05935999999997</v>
      </c>
      <c r="M12" s="44">
        <f>[1]SO2!M12</f>
        <v>344.26492999999999</v>
      </c>
      <c r="N12" s="44">
        <f>[1]SO2!N12</f>
        <v>342.27257000000003</v>
      </c>
      <c r="O12" s="44">
        <f>[1]SO2!O12</f>
        <v>311.82537199999996</v>
      </c>
      <c r="P12" s="44">
        <f>[1]SO2!P12</f>
        <v>315.76159799999999</v>
      </c>
      <c r="Q12" s="44">
        <f>[1]SO2!Q12</f>
        <v>319.01205699999997</v>
      </c>
      <c r="R12" s="44">
        <f>[1]SO2!R12</f>
        <v>289.98513643000001</v>
      </c>
      <c r="S12" s="44">
        <f>[1]SO2!S12</f>
        <v>295.74643691</v>
      </c>
      <c r="T12" s="44">
        <f>[1]SO2!T12</f>
        <v>241.97896537</v>
      </c>
      <c r="U12" s="44">
        <f>[1]SO2!U12</f>
        <v>252.70017433999999</v>
      </c>
      <c r="V12" s="44">
        <f>[1]SO2!V12</f>
        <v>205.03529197</v>
      </c>
      <c r="W12" s="44">
        <f>[1]SO2!W12</f>
        <v>188.21436077000001</v>
      </c>
      <c r="X12" s="44">
        <f>[1]SO2!X12</f>
        <v>189.14757277000001</v>
      </c>
      <c r="Y12" s="44">
        <f>[1]SO2!Y12</f>
        <v>135.54757262999999</v>
      </c>
      <c r="Z12" s="44">
        <f>[1]SO2!Z12</f>
        <v>121.25928493000001</v>
      </c>
      <c r="AA12" s="44">
        <f>[1]SO2!AA12</f>
        <v>121.96423252</v>
      </c>
      <c r="AB12" s="44">
        <f>[1]SO2!AB12</f>
        <v>120.19109821000001</v>
      </c>
      <c r="AC12" s="44">
        <f>[1]SO2!AC12</f>
        <v>94.497742492</v>
      </c>
      <c r="AD12" s="44">
        <f>[1]SO2!AD12</f>
        <v>86.005995755000001</v>
      </c>
      <c r="AE12" s="44">
        <f>[1]SO2!AE12</f>
        <v>83.613866931999993</v>
      </c>
      <c r="AF12" s="44">
        <f>[1]SO2!AF12</f>
        <v>100.90579903</v>
      </c>
      <c r="AG12" s="44">
        <f>[1]SO2!AG12</f>
        <v>85.899089715000002</v>
      </c>
      <c r="AH12" s="44">
        <f>[1]SO2!AH12</f>
        <v>94.686553094999994</v>
      </c>
      <c r="AI12" s="44">
        <f>[1]SO2!AI12</f>
        <v>90.730705581999999</v>
      </c>
      <c r="AJ12" s="44">
        <f>[1]SO2!AJ12</f>
        <v>189.48184366000001</v>
      </c>
      <c r="AK12" s="44">
        <f>[1]SO2!AK12</f>
        <v>194.89982993999999</v>
      </c>
      <c r="AL12" s="44">
        <f>[1]SO2!AL12</f>
        <v>193.95034848</v>
      </c>
      <c r="AM12" s="44">
        <f>[1]SO2!AM12</f>
        <v>193.95034848</v>
      </c>
    </row>
    <row r="13" spans="1:39">
      <c r="A13" s="14" t="str">
        <f>[1]SO2!A13</f>
        <v>OTHER INDUSTRIAL PROCESSES</v>
      </c>
      <c r="B13" s="44">
        <f>[1]SO2!B13</f>
        <v>846</v>
      </c>
      <c r="C13" s="44">
        <f>[1]SO2!C13</f>
        <v>740</v>
      </c>
      <c r="D13" s="44">
        <f>[1]SO2!D13</f>
        <v>918</v>
      </c>
      <c r="E13" s="44">
        <f>[1]SO2!E13</f>
        <v>425</v>
      </c>
      <c r="F13" s="44">
        <f>[1]SO2!F13</f>
        <v>399</v>
      </c>
      <c r="G13" s="44">
        <f>[1]SO2!G13</f>
        <v>396</v>
      </c>
      <c r="H13" s="44">
        <f>[1]SO2!H13</f>
        <v>396</v>
      </c>
      <c r="I13" s="44">
        <f>[1]SO2!I13</f>
        <v>392</v>
      </c>
      <c r="J13" s="44">
        <f>[1]SO2!J13</f>
        <v>398</v>
      </c>
      <c r="K13" s="44">
        <f>[1]SO2!K13</f>
        <v>403</v>
      </c>
      <c r="L13" s="44">
        <f>[1]SO2!L13</f>
        <v>385.99396000000002</v>
      </c>
      <c r="M13" s="44">
        <f>[1]SO2!M13</f>
        <v>409.09528</v>
      </c>
      <c r="N13" s="44">
        <f>[1]SO2!N13</f>
        <v>414.8843</v>
      </c>
      <c r="O13" s="44">
        <f>[1]SO2!O13</f>
        <v>382.06110999999999</v>
      </c>
      <c r="P13" s="44">
        <f>[1]SO2!P13</f>
        <v>409.65949899999998</v>
      </c>
      <c r="Q13" s="44">
        <f>[1]SO2!Q13</f>
        <v>429.00187900000003</v>
      </c>
      <c r="R13" s="44">
        <f>[1]SO2!R13</f>
        <v>326.53275712999999</v>
      </c>
      <c r="S13" s="44">
        <f>[1]SO2!S13</f>
        <v>328.43127258999999</v>
      </c>
      <c r="T13" s="44">
        <f>[1]SO2!T13</f>
        <v>349.86948687</v>
      </c>
      <c r="U13" s="44">
        <f>[1]SO2!U13</f>
        <v>350.57060583999998</v>
      </c>
      <c r="V13" s="44">
        <f>[1]SO2!V13</f>
        <v>264.09994584999998</v>
      </c>
      <c r="W13" s="44">
        <f>[1]SO2!W13</f>
        <v>261.06766082000001</v>
      </c>
      <c r="X13" s="44">
        <f>[1]SO2!X13</f>
        <v>261.06844139999998</v>
      </c>
      <c r="Y13" s="44">
        <f>[1]SO2!Y13</f>
        <v>222.30555756999999</v>
      </c>
      <c r="Z13" s="44">
        <f>[1]SO2!Z13</f>
        <v>185.12049772</v>
      </c>
      <c r="AA13" s="44">
        <f>[1]SO2!AA13</f>
        <v>188.42945793999999</v>
      </c>
      <c r="AB13" s="44">
        <f>[1]SO2!AB13</f>
        <v>188.33013940000001</v>
      </c>
      <c r="AC13" s="44">
        <f>[1]SO2!AC13</f>
        <v>185.64060875999999</v>
      </c>
      <c r="AD13" s="44">
        <f>[1]SO2!AD13</f>
        <v>166.84639462000001</v>
      </c>
      <c r="AE13" s="44">
        <f>[1]SO2!AE13</f>
        <v>153.03606267999999</v>
      </c>
      <c r="AF13" s="44">
        <f>[1]SO2!AF13</f>
        <v>138.93404555999999</v>
      </c>
      <c r="AG13" s="44">
        <f>[1]SO2!AG13</f>
        <v>145.91292891000001</v>
      </c>
      <c r="AH13" s="44">
        <f>[1]SO2!AH13</f>
        <v>145.29731691000001</v>
      </c>
      <c r="AI13" s="44">
        <f>[1]SO2!AI13</f>
        <v>135.68468958</v>
      </c>
      <c r="AJ13" s="44">
        <f>[1]SO2!AJ13</f>
        <v>125.1910759</v>
      </c>
      <c r="AK13" s="44">
        <f>[1]SO2!AK13</f>
        <v>130.6471851</v>
      </c>
      <c r="AL13" s="44">
        <f>[1]SO2!AL13</f>
        <v>127.01444305</v>
      </c>
      <c r="AM13" s="44">
        <f>[1]SO2!AM13</f>
        <v>126.9483345</v>
      </c>
    </row>
    <row r="14" spans="1:39">
      <c r="A14" s="14" t="str">
        <f>[1]SO2!A14</f>
        <v>SOLVENT UTILIZATION</v>
      </c>
      <c r="B14" s="44" t="str">
        <f>[1]SO2!B14</f>
        <v xml:space="preserve">NA </v>
      </c>
      <c r="C14" s="44" t="str">
        <f>[1]SO2!C14</f>
        <v xml:space="preserve">NA </v>
      </c>
      <c r="D14" s="44" t="str">
        <f>[1]SO2!D14</f>
        <v xml:space="preserve">NA </v>
      </c>
      <c r="E14" s="44">
        <f>[1]SO2!E14</f>
        <v>1</v>
      </c>
      <c r="F14" s="44">
        <f>[1]SO2!F14</f>
        <v>0</v>
      </c>
      <c r="G14" s="44">
        <f>[1]SO2!G14</f>
        <v>0</v>
      </c>
      <c r="H14" s="44">
        <f>[1]SO2!H14</f>
        <v>1</v>
      </c>
      <c r="I14" s="44">
        <f>[1]SO2!I14</f>
        <v>1</v>
      </c>
      <c r="J14" s="44">
        <f>[1]SO2!J14</f>
        <v>1</v>
      </c>
      <c r="K14" s="44">
        <f>[1]SO2!K14</f>
        <v>1</v>
      </c>
      <c r="L14" s="44">
        <f>[1]SO2!L14</f>
        <v>1.0341300000000002</v>
      </c>
      <c r="M14" s="44">
        <f>[1]SO2!M14</f>
        <v>1.0794900000000001</v>
      </c>
      <c r="N14" s="44">
        <f>[1]SO2!N14</f>
        <v>1.09717</v>
      </c>
      <c r="O14" s="44">
        <f>[1]SO2!O14</f>
        <v>1.130239</v>
      </c>
      <c r="P14" s="44">
        <f>[1]SO2!P14</f>
        <v>1.1496679999999999</v>
      </c>
      <c r="Q14" s="44">
        <f>[1]SO2!Q14</f>
        <v>1.1772529999999999</v>
      </c>
      <c r="R14" s="44">
        <f>[1]SO2!R14</f>
        <v>0</v>
      </c>
      <c r="S14" s="44">
        <f>[1]SO2!S14</f>
        <v>0</v>
      </c>
      <c r="T14" s="44">
        <f>[1]SO2!T14</f>
        <v>1.301635E-3</v>
      </c>
      <c r="U14" s="44">
        <f>[1]SO2!U14</f>
        <v>1.301635E-3</v>
      </c>
      <c r="V14" s="44">
        <f>[1]SO2!V14</f>
        <v>7.2652799999999997E-5</v>
      </c>
      <c r="W14" s="44">
        <f>[1]SO2!W14</f>
        <v>7.2652799999999997E-5</v>
      </c>
      <c r="X14" s="44">
        <f>[1]SO2!X14</f>
        <v>7.2652799999999997E-5</v>
      </c>
      <c r="Y14" s="44">
        <f>[1]SO2!Y14</f>
        <v>7.2652799999999997E-5</v>
      </c>
      <c r="Z14" s="44">
        <f>[1]SO2!Z14</f>
        <v>4.8600000000000002E-5</v>
      </c>
      <c r="AA14" s="44">
        <f>[1]SO2!AA14</f>
        <v>3.2513820000000001E-3</v>
      </c>
      <c r="AB14" s="44">
        <f>[1]SO2!AB14</f>
        <v>6.0363272999999999E-3</v>
      </c>
      <c r="AC14" s="44">
        <f>[1]SO2!AC14</f>
        <v>3.9996175999999998E-3</v>
      </c>
      <c r="AD14" s="44">
        <f>[1]SO2!AD14</f>
        <v>1.8145600000000001E-5</v>
      </c>
      <c r="AE14" s="44">
        <f>[1]SO2!AE14</f>
        <v>1.9007600000000001E-5</v>
      </c>
      <c r="AF14" s="44">
        <f>[1]SO2!AF14</f>
        <v>7.1595759499999995E-2</v>
      </c>
      <c r="AG14" s="44">
        <f>[1]SO2!AG14</f>
        <v>2.0716235E-3</v>
      </c>
      <c r="AH14" s="44">
        <f>[1]SO2!AH14</f>
        <v>2.842523E-3</v>
      </c>
      <c r="AI14" s="44">
        <f>[1]SO2!AI14</f>
        <v>3.2430877999999998E-3</v>
      </c>
      <c r="AJ14" s="44">
        <f>[1]SO2!AJ14</f>
        <v>4.34500102E-2</v>
      </c>
      <c r="AK14" s="44">
        <f>[1]SO2!AK14</f>
        <v>4.1419985700000002E-2</v>
      </c>
      <c r="AL14" s="44">
        <f>[1]SO2!AL14</f>
        <v>5.1861351600000001E-2</v>
      </c>
      <c r="AM14" s="44">
        <f>[1]SO2!AM14</f>
        <v>5.2183551600000003E-2</v>
      </c>
    </row>
    <row r="15" spans="1:39">
      <c r="A15" s="14" t="str">
        <f>[1]SO2!A15</f>
        <v>STORAGE &amp; TRANSPORT</v>
      </c>
      <c r="B15" s="44" t="str">
        <f>[1]SO2!B15</f>
        <v xml:space="preserve">NA </v>
      </c>
      <c r="C15" s="44" t="str">
        <f>[1]SO2!C15</f>
        <v xml:space="preserve">NA </v>
      </c>
      <c r="D15" s="44" t="str">
        <f>[1]SO2!D15</f>
        <v xml:space="preserve">NA </v>
      </c>
      <c r="E15" s="44">
        <f>[1]SO2!E15</f>
        <v>4</v>
      </c>
      <c r="F15" s="44">
        <f>[1]SO2!F15</f>
        <v>7</v>
      </c>
      <c r="G15" s="44">
        <f>[1]SO2!G15</f>
        <v>10</v>
      </c>
      <c r="H15" s="44">
        <f>[1]SO2!H15</f>
        <v>9</v>
      </c>
      <c r="I15" s="44">
        <f>[1]SO2!I15</f>
        <v>5</v>
      </c>
      <c r="J15" s="44">
        <f>[1]SO2!J15</f>
        <v>2</v>
      </c>
      <c r="K15" s="44">
        <f>[1]SO2!K15</f>
        <v>2</v>
      </c>
      <c r="L15" s="44">
        <f>[1]SO2!L15</f>
        <v>4.9860200000000008</v>
      </c>
      <c r="M15" s="44">
        <f>[1]SO2!M15</f>
        <v>5.2165799999999996</v>
      </c>
      <c r="N15" s="44">
        <f>[1]SO2!N15</f>
        <v>5.2868199999999996</v>
      </c>
      <c r="O15" s="44">
        <f>[1]SO2!O15</f>
        <v>5.9249520000000002</v>
      </c>
      <c r="P15" s="44">
        <f>[1]SO2!P15</f>
        <v>6.4347529999999997</v>
      </c>
      <c r="Q15" s="44">
        <f>[1]SO2!Q15</f>
        <v>6.6302989999999999</v>
      </c>
      <c r="R15" s="44">
        <f>[1]SO2!R15</f>
        <v>4.6046159550999999</v>
      </c>
      <c r="S15" s="44">
        <f>[1]SO2!S15</f>
        <v>4.6046159550999999</v>
      </c>
      <c r="T15" s="44">
        <f>[1]SO2!T15</f>
        <v>2.6966439975999998</v>
      </c>
      <c r="U15" s="44">
        <f>[1]SO2!U15</f>
        <v>2.6966435121000001</v>
      </c>
      <c r="V15" s="44">
        <f>[1]SO2!V15</f>
        <v>5.5225917481</v>
      </c>
      <c r="W15" s="44">
        <f>[1]SO2!W15</f>
        <v>5.5266890844000001</v>
      </c>
      <c r="X15" s="44">
        <f>[1]SO2!X15</f>
        <v>5.5258740263000004</v>
      </c>
      <c r="Y15" s="44">
        <f>[1]SO2!Y15</f>
        <v>6.5537405179999997</v>
      </c>
      <c r="Z15" s="44">
        <f>[1]SO2!Z15</f>
        <v>9.2779066870999998</v>
      </c>
      <c r="AA15" s="44">
        <f>[1]SO2!AA15</f>
        <v>9.2793976876999995</v>
      </c>
      <c r="AB15" s="44">
        <f>[1]SO2!AB15</f>
        <v>9.2791982598999994</v>
      </c>
      <c r="AC15" s="44">
        <f>[1]SO2!AC15</f>
        <v>7.0264446973999997</v>
      </c>
      <c r="AD15" s="44">
        <f>[1]SO2!AD15</f>
        <v>3.3013541837</v>
      </c>
      <c r="AE15" s="44">
        <f>[1]SO2!AE15</f>
        <v>1.0235341549999999</v>
      </c>
      <c r="AF15" s="44">
        <f>[1]SO2!AF15</f>
        <v>3.6364003089999999</v>
      </c>
      <c r="AG15" s="44">
        <f>[1]SO2!AG15</f>
        <v>1.020885686</v>
      </c>
      <c r="AH15" s="44">
        <f>[1]SO2!AH15</f>
        <v>0.84024559219999995</v>
      </c>
      <c r="AI15" s="44">
        <f>[1]SO2!AI15</f>
        <v>0.85058899570000002</v>
      </c>
      <c r="AJ15" s="44">
        <f>[1]SO2!AJ15</f>
        <v>0.70914895840000003</v>
      </c>
      <c r="AK15" s="44">
        <f>[1]SO2!AK15</f>
        <v>0.74330899819999996</v>
      </c>
      <c r="AL15" s="44">
        <f>[1]SO2!AL15</f>
        <v>0.57044003639999996</v>
      </c>
      <c r="AM15" s="44">
        <f>[1]SO2!AM15</f>
        <v>0.57060833639999997</v>
      </c>
    </row>
    <row r="16" spans="1:39">
      <c r="A16" s="14" t="str">
        <f>[1]SO2!A16</f>
        <v>WASTE DISPOSAL &amp; RECYCLING</v>
      </c>
      <c r="B16" s="44">
        <f>[1]SO2!B16</f>
        <v>8</v>
      </c>
      <c r="C16" s="44">
        <f>[1]SO2!C16</f>
        <v>46</v>
      </c>
      <c r="D16" s="44">
        <f>[1]SO2!D16</f>
        <v>33</v>
      </c>
      <c r="E16" s="44">
        <f>[1]SO2!E16</f>
        <v>34</v>
      </c>
      <c r="F16" s="44">
        <f>[1]SO2!F16</f>
        <v>42</v>
      </c>
      <c r="G16" s="44">
        <f>[1]SO2!G16</f>
        <v>44</v>
      </c>
      <c r="H16" s="44">
        <f>[1]SO2!H16</f>
        <v>44</v>
      </c>
      <c r="I16" s="44">
        <f>[1]SO2!I16</f>
        <v>71</v>
      </c>
      <c r="J16" s="44">
        <f>[1]SO2!J16</f>
        <v>59</v>
      </c>
      <c r="K16" s="44">
        <f>[1]SO2!K16</f>
        <v>47</v>
      </c>
      <c r="L16" s="44">
        <f>[1]SO2!L16</f>
        <v>32.31973</v>
      </c>
      <c r="M16" s="44">
        <f>[1]SO2!M16</f>
        <v>33.307589999999998</v>
      </c>
      <c r="N16" s="44">
        <f>[1]SO2!N16</f>
        <v>34.030680000000004</v>
      </c>
      <c r="O16" s="44">
        <f>[1]SO2!O16</f>
        <v>33.938901999999999</v>
      </c>
      <c r="P16" s="44">
        <f>[1]SO2!P16</f>
        <v>33.938758</v>
      </c>
      <c r="Q16" s="44">
        <f>[1]SO2!Q16</f>
        <v>34.645608999999993</v>
      </c>
      <c r="R16" s="44">
        <f>[1]SO2!R16</f>
        <v>23.336211192</v>
      </c>
      <c r="S16" s="44">
        <f>[1]SO2!S16</f>
        <v>23.336211192</v>
      </c>
      <c r="T16" s="44">
        <f>[1]SO2!T16</f>
        <v>22.546469199000001</v>
      </c>
      <c r="U16" s="44">
        <f>[1]SO2!U16</f>
        <v>22.546286666</v>
      </c>
      <c r="V16" s="44">
        <f>[1]SO2!V16</f>
        <v>22.640772070000001</v>
      </c>
      <c r="W16" s="44">
        <f>[1]SO2!W16</f>
        <v>22.543124058</v>
      </c>
      <c r="X16" s="44">
        <f>[1]SO2!X16</f>
        <v>22.543124058</v>
      </c>
      <c r="Y16" s="44">
        <f>[1]SO2!Y16</f>
        <v>22.437580445999998</v>
      </c>
      <c r="Z16" s="44">
        <f>[1]SO2!Z16</f>
        <v>22.427171904000001</v>
      </c>
      <c r="AA16" s="44">
        <f>[1]SO2!AA16</f>
        <v>24.98430287</v>
      </c>
      <c r="AB16" s="44">
        <f>[1]SO2!AB16</f>
        <v>25.066981126999998</v>
      </c>
      <c r="AC16" s="44">
        <f>[1]SO2!AC16</f>
        <v>25.047092737</v>
      </c>
      <c r="AD16" s="44">
        <f>[1]SO2!AD16</f>
        <v>25.029531407</v>
      </c>
      <c r="AE16" s="44">
        <f>[1]SO2!AE16</f>
        <v>24.778106820000001</v>
      </c>
      <c r="AF16" s="44">
        <f>[1]SO2!AF16</f>
        <v>24.424608601999999</v>
      </c>
      <c r="AG16" s="44">
        <f>[1]SO2!AG16</f>
        <v>25.338544354</v>
      </c>
      <c r="AH16" s="44">
        <f>[1]SO2!AH16</f>
        <v>25.244451156</v>
      </c>
      <c r="AI16" s="44">
        <f>[1]SO2!AI16</f>
        <v>25.356341295</v>
      </c>
      <c r="AJ16" s="44">
        <f>[1]SO2!AJ16</f>
        <v>36.154586317000003</v>
      </c>
      <c r="AK16" s="44">
        <f>[1]SO2!AK16</f>
        <v>35.894059849000001</v>
      </c>
      <c r="AL16" s="44">
        <f>[1]SO2!AL16</f>
        <v>34.539879943000003</v>
      </c>
      <c r="AM16" s="44">
        <f>[1]SO2!AM16</f>
        <v>34.539879943000003</v>
      </c>
    </row>
    <row r="17" spans="1:39">
      <c r="A17" s="14" t="str">
        <f>[1]SO2!A17</f>
        <v>HIGHWAY VEHICLES</v>
      </c>
      <c r="B17" s="44">
        <f>[1]SO2!B17</f>
        <v>273</v>
      </c>
      <c r="C17" s="44">
        <f>[1]SO2!C17</f>
        <v>334</v>
      </c>
      <c r="D17" s="44">
        <f>[1]SO2!D17</f>
        <v>394</v>
      </c>
      <c r="E17" s="44">
        <f>[1]SO2!E17</f>
        <v>455</v>
      </c>
      <c r="F17" s="44">
        <f>[1]SO2!F17</f>
        <v>503</v>
      </c>
      <c r="G17" s="44">
        <f>[1]SO2!G17</f>
        <v>469</v>
      </c>
      <c r="H17" s="44">
        <f>[1]SO2!H17</f>
        <v>436</v>
      </c>
      <c r="I17" s="44">
        <f>[1]SO2!I17</f>
        <v>402</v>
      </c>
      <c r="J17" s="44">
        <f>[1]SO2!J17</f>
        <v>369</v>
      </c>
      <c r="K17" s="44">
        <f>[1]SO2!K17</f>
        <v>335</v>
      </c>
      <c r="L17" s="44">
        <f>[1]SO2!L17</f>
        <v>301.66485999999998</v>
      </c>
      <c r="M17" s="44">
        <f>[1]SO2!M17</f>
        <v>303.66233</v>
      </c>
      <c r="N17" s="44">
        <f>[1]SO2!N17</f>
        <v>300.39059999999995</v>
      </c>
      <c r="O17" s="44">
        <f>[1]SO2!O17</f>
        <v>300.43069000000003</v>
      </c>
      <c r="P17" s="44">
        <f>[1]SO2!P17</f>
        <v>259.57540999999998</v>
      </c>
      <c r="Q17" s="44">
        <f>[1]SO2!Q17</f>
        <v>247.74441000000002</v>
      </c>
      <c r="R17" s="44">
        <f>[1]SO2!R17</f>
        <v>243.52587204</v>
      </c>
      <c r="S17" s="44">
        <f>[1]SO2!S17</f>
        <v>246.76255609</v>
      </c>
      <c r="T17" s="44">
        <f>[1]SO2!T17</f>
        <v>181.8033829</v>
      </c>
      <c r="U17" s="44">
        <f>[1]SO2!U17</f>
        <v>117.26998902</v>
      </c>
      <c r="V17" s="44">
        <f>[1]SO2!V17</f>
        <v>107.72462432</v>
      </c>
      <c r="W17" s="44">
        <f>[1]SO2!W17</f>
        <v>38.452949902</v>
      </c>
      <c r="X17" s="44">
        <f>[1]SO2!X17</f>
        <v>36.157294506</v>
      </c>
      <c r="Y17" s="44">
        <f>[1]SO2!Y17</f>
        <v>34.353475082000003</v>
      </c>
      <c r="Z17" s="44">
        <f>[1]SO2!Z17</f>
        <v>35.387409269999999</v>
      </c>
      <c r="AA17" s="44">
        <f>[1]SO2!AA17</f>
        <v>27.247588214</v>
      </c>
      <c r="AB17" s="44">
        <f>[1]SO2!AB17</f>
        <v>27.890823864000001</v>
      </c>
      <c r="AC17" s="44">
        <f>[1]SO2!AC17</f>
        <v>27.431869605999999</v>
      </c>
      <c r="AD17" s="44">
        <f>[1]SO2!AD17</f>
        <v>27.763003034</v>
      </c>
      <c r="AE17" s="44">
        <f>[1]SO2!AE17</f>
        <v>26.515952532</v>
      </c>
      <c r="AF17" s="44">
        <f>[1]SO2!AF17</f>
        <v>26.153861798000001</v>
      </c>
      <c r="AG17" s="44">
        <f>[1]SO2!AG17</f>
        <v>23.565360106</v>
      </c>
      <c r="AH17" s="44">
        <f>[1]SO2!AH17</f>
        <v>22.788507231000001</v>
      </c>
      <c r="AI17" s="44">
        <f>[1]SO2!AI17</f>
        <v>16.771441446000001</v>
      </c>
      <c r="AJ17" s="44">
        <f>[1]SO2!AJ17</f>
        <v>9.8707804774000003</v>
      </c>
      <c r="AK17" s="44">
        <f>[1]SO2!AK17</f>
        <v>8.8985386897000005</v>
      </c>
      <c r="AL17" s="44">
        <f>[1]SO2!AL17</f>
        <v>10.088341078999999</v>
      </c>
      <c r="AM17" s="44">
        <f>[1]SO2!AM17</f>
        <v>11.278144069</v>
      </c>
    </row>
    <row r="18" spans="1:39">
      <c r="A18" s="14" t="str">
        <f>[1]SO2!A18</f>
        <v>OFF-HIGHWAY</v>
      </c>
      <c r="B18" s="44">
        <f>[1]SO2!B18</f>
        <v>278</v>
      </c>
      <c r="C18" s="44">
        <f>[1]SO2!C18</f>
        <v>301</v>
      </c>
      <c r="D18" s="44">
        <f>[1]SO2!D18</f>
        <v>323</v>
      </c>
      <c r="E18" s="44">
        <f>[1]SO2!E18</f>
        <v>354</v>
      </c>
      <c r="F18" s="44">
        <f>[1]SO2!F18</f>
        <v>371</v>
      </c>
      <c r="G18" s="44">
        <f>[1]SO2!G18</f>
        <v>379</v>
      </c>
      <c r="H18" s="44">
        <f>[1]SO2!H18</f>
        <v>385</v>
      </c>
      <c r="I18" s="44">
        <f>[1]SO2!I18</f>
        <v>392</v>
      </c>
      <c r="J18" s="44">
        <f>[1]SO2!J18</f>
        <v>399</v>
      </c>
      <c r="K18" s="44">
        <f>[1]SO2!K18</f>
        <v>406</v>
      </c>
      <c r="L18" s="44">
        <f>[1]SO2!L18</f>
        <v>413.12122999999997</v>
      </c>
      <c r="M18" s="44">
        <f>[1]SO2!M18</f>
        <v>421.73505999999998</v>
      </c>
      <c r="N18" s="44">
        <f>[1]SO2!N18</f>
        <v>431.67328000000003</v>
      </c>
      <c r="O18" s="44">
        <f>[1]SO2!O18</f>
        <v>475.375519</v>
      </c>
      <c r="P18" s="44">
        <f>[1]SO2!P18</f>
        <v>436.97895500000004</v>
      </c>
      <c r="Q18" s="44">
        <f>[1]SO2!Q18</f>
        <v>440.08677</v>
      </c>
      <c r="R18" s="44">
        <f>[1]SO2!R18</f>
        <v>660.08195609999996</v>
      </c>
      <c r="S18" s="44">
        <f>[1]SO2!S18</f>
        <v>699.21803563000003</v>
      </c>
      <c r="T18" s="44">
        <f>[1]SO2!T18</f>
        <v>674.74803353000004</v>
      </c>
      <c r="U18" s="44">
        <f>[1]SO2!U18</f>
        <v>681.11055982000005</v>
      </c>
      <c r="V18" s="44">
        <f>[1]SO2!V18</f>
        <v>617.29782181999997</v>
      </c>
      <c r="W18" s="44">
        <f>[1]SO2!W18</f>
        <v>250.96246436999999</v>
      </c>
      <c r="X18" s="44">
        <f>[1]SO2!X18</f>
        <v>183.77912443</v>
      </c>
      <c r="Y18" s="44">
        <f>[1]SO2!Y18</f>
        <v>163.96500306999999</v>
      </c>
      <c r="Z18" s="44">
        <f>[1]SO2!Z18</f>
        <v>129.69642077</v>
      </c>
      <c r="AA18" s="44">
        <f>[1]SO2!AA18</f>
        <v>118.96586421000001</v>
      </c>
      <c r="AB18" s="44">
        <f>[1]SO2!AB18</f>
        <v>82.612196014000006</v>
      </c>
      <c r="AC18" s="44">
        <f>[1]SO2!AC18</f>
        <v>83.120007713000007</v>
      </c>
      <c r="AD18" s="44">
        <f>[1]SO2!AD18</f>
        <v>84.395830685000007</v>
      </c>
      <c r="AE18" s="44">
        <f>[1]SO2!AE18</f>
        <v>26.42675165</v>
      </c>
      <c r="AF18" s="44">
        <f>[1]SO2!AF18</f>
        <v>23.712814059999999</v>
      </c>
      <c r="AG18" s="44">
        <f>[1]SO2!AG18</f>
        <v>27.151388784000002</v>
      </c>
      <c r="AH18" s="44">
        <f>[1]SO2!AH18</f>
        <v>27.125179111000001</v>
      </c>
      <c r="AI18" s="44">
        <f>[1]SO2!AI18</f>
        <v>27.439129748999999</v>
      </c>
      <c r="AJ18" s="44">
        <f>[1]SO2!AJ18</f>
        <v>15.440410075000001</v>
      </c>
      <c r="AK18" s="44">
        <f>[1]SO2!AK18</f>
        <v>17.752772942</v>
      </c>
      <c r="AL18" s="44">
        <f>[1]SO2!AL18</f>
        <v>17.757305563999999</v>
      </c>
      <c r="AM18" s="44">
        <f>[1]SO2!AM18</f>
        <v>17.871200242</v>
      </c>
    </row>
    <row r="19" spans="1:39">
      <c r="A19" s="14" t="str">
        <f>[1]SO2!A19</f>
        <v>MISCELLANEOUS</v>
      </c>
      <c r="B19" s="44">
        <v>0</v>
      </c>
      <c r="C19" s="44">
        <v>0</v>
      </c>
      <c r="D19" s="44">
        <v>0</v>
      </c>
      <c r="E19" s="44">
        <v>0</v>
      </c>
      <c r="F19" s="44">
        <v>0</v>
      </c>
      <c r="G19" s="44">
        <v>0</v>
      </c>
      <c r="H19" s="44">
        <v>0</v>
      </c>
      <c r="I19" s="44">
        <v>0</v>
      </c>
      <c r="J19" s="44">
        <v>0</v>
      </c>
      <c r="K19" s="44">
        <v>0</v>
      </c>
      <c r="L19" s="44">
        <v>0</v>
      </c>
      <c r="M19" s="44">
        <v>0</v>
      </c>
      <c r="N19" s="44">
        <v>0</v>
      </c>
      <c r="O19" s="44">
        <v>0</v>
      </c>
      <c r="P19" s="44">
        <v>0</v>
      </c>
      <c r="Q19" s="44">
        <v>0</v>
      </c>
      <c r="R19" s="45">
        <f>SUMIFS(Misc_Sector_Detail!C:C,Misc_Sector_Detail!$A:$A,"so2")/1000</f>
        <v>0</v>
      </c>
      <c r="S19" s="45">
        <f>SUMIFS(Misc_Sector_Detail!D:D,Misc_Sector_Detail!$A:$A,"so2")/1000</f>
        <v>0</v>
      </c>
      <c r="T19" s="45">
        <f>SUMIFS(Misc_Sector_Detail!E:E,Misc_Sector_Detail!$A:$A,"so2")/1000</f>
        <v>0</v>
      </c>
      <c r="U19" s="45">
        <f>SUMIFS(Misc_Sector_Detail!F:F,Misc_Sector_Detail!$A:$A,"so2")/1000</f>
        <v>0</v>
      </c>
      <c r="V19" s="45">
        <f>SUMIFS(Misc_Sector_Detail!G:G,Misc_Sector_Detail!$A:$A,"so2")/1000</f>
        <v>0</v>
      </c>
      <c r="W19" s="45">
        <f>SUMIFS(Misc_Sector_Detail!H:H,Misc_Sector_Detail!$A:$A,"so2")/1000</f>
        <v>0</v>
      </c>
      <c r="X19" s="45">
        <f>SUMIFS(Misc_Sector_Detail!I:I,Misc_Sector_Detail!$A:$A,"so2")/1000</f>
        <v>0</v>
      </c>
      <c r="Y19" s="45">
        <f>SUMIFS(Misc_Sector_Detail!J:J,Misc_Sector_Detail!$A:$A,"so2")/1000</f>
        <v>0</v>
      </c>
      <c r="Z19" s="45">
        <f>SUMIFS(Misc_Sector_Detail!K:K,Misc_Sector_Detail!$A:$A,"so2")/1000</f>
        <v>3.27425E-5</v>
      </c>
      <c r="AA19" s="45">
        <f>SUMIFS(Misc_Sector_Detail!L:L,Misc_Sector_Detail!$A:$A,"so2")/1000</f>
        <v>7.4702861539E-3</v>
      </c>
      <c r="AB19" s="45">
        <f>SUMIFS(Misc_Sector_Detail!M:M,Misc_Sector_Detail!$A:$A,"so2")/1000</f>
        <v>7.6126998109999995E-3</v>
      </c>
      <c r="AC19" s="45">
        <f>SUMIFS(Misc_Sector_Detail!N:N,Misc_Sector_Detail!$A:$A,"so2")/1000</f>
        <v>8.3064114340999987E-3</v>
      </c>
      <c r="AD19" s="45">
        <f>SUMIFS(Misc_Sector_Detail!O:O,Misc_Sector_Detail!$A:$A,"so2")/1000</f>
        <v>0</v>
      </c>
      <c r="AE19" s="45">
        <f>SUMIFS(Misc_Sector_Detail!P:P,Misc_Sector_Detail!$A:$A,"so2")/1000</f>
        <v>0</v>
      </c>
      <c r="AF19" s="45">
        <f>SUMIFS(Misc_Sector_Detail!Q:Q,Misc_Sector_Detail!$A:$A,"so2")/1000</f>
        <v>0</v>
      </c>
      <c r="AG19" s="45">
        <f>SUMIFS(Misc_Sector_Detail!R:R,Misc_Sector_Detail!$A:$A,"so2")/1000</f>
        <v>0</v>
      </c>
      <c r="AH19" s="45">
        <f>SUMIFS(Misc_Sector_Detail!S:S,Misc_Sector_Detail!$A:$A,"so2")/1000</f>
        <v>0</v>
      </c>
      <c r="AI19" s="45">
        <f>SUMIFS(Misc_Sector_Detail!T:T,Misc_Sector_Detail!$A:$A,"so2")/1000</f>
        <v>0</v>
      </c>
      <c r="AJ19" s="45">
        <f>SUMIFS(Misc_Sector_Detail!U:U,Misc_Sector_Detail!$A:$A,"so2")/1000</f>
        <v>2.6710029999999999E-5</v>
      </c>
      <c r="AK19" s="45">
        <f>SUMIFS(Misc_Sector_Detail!V:V,Misc_Sector_Detail!$A:$A,"so2")/1000</f>
        <v>4.6165390000000003E-5</v>
      </c>
      <c r="AL19" s="45">
        <f>SUMIFS(Misc_Sector_Detail!W:W,Misc_Sector_Detail!$A:$A,"so2")/1000</f>
        <v>5.5728729999999996E-5</v>
      </c>
      <c r="AM19" s="45">
        <f>SUMIFS(Misc_Sector_Detail!X:X,Misc_Sector_Detail!$A:$A,"so2")/1000</f>
        <v>5.5728729999999996E-5</v>
      </c>
    </row>
    <row r="20" spans="1:39">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19"/>
      <c r="AC20" s="19"/>
      <c r="AD20" s="19"/>
      <c r="AE20" s="19"/>
      <c r="AF20" s="19"/>
      <c r="AG20" s="19"/>
      <c r="AH20" s="21"/>
      <c r="AI20" s="21"/>
      <c r="AJ20" s="21"/>
      <c r="AK20" s="21"/>
      <c r="AL20" s="21"/>
      <c r="AM20" s="21"/>
    </row>
    <row r="21" spans="1:39">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19"/>
      <c r="AC21" s="19"/>
      <c r="AD21" s="19"/>
      <c r="AE21" s="19"/>
      <c r="AF21" s="19"/>
      <c r="AG21" s="19"/>
      <c r="AH21" s="21"/>
      <c r="AI21" s="21"/>
      <c r="AJ21" s="21"/>
      <c r="AK21" s="21"/>
      <c r="AL21" s="21"/>
      <c r="AM21" s="21"/>
    </row>
    <row r="22" spans="1:39">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19"/>
      <c r="AC22" s="19"/>
      <c r="AD22" s="19"/>
      <c r="AE22" s="19"/>
      <c r="AF22" s="19"/>
      <c r="AG22" s="19"/>
      <c r="AH22" s="21"/>
      <c r="AI22" s="21"/>
      <c r="AJ22" s="21"/>
      <c r="AK22" s="21"/>
      <c r="AL22" s="21"/>
      <c r="AM22" s="21"/>
    </row>
    <row r="23" spans="1:39">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19"/>
      <c r="AC23" s="19"/>
      <c r="AD23" s="19"/>
      <c r="AE23" s="19"/>
      <c r="AF23" s="19"/>
      <c r="AG23" s="19"/>
      <c r="AH23" s="21"/>
      <c r="AI23" s="21"/>
      <c r="AJ23" s="21"/>
      <c r="AK23" s="21"/>
      <c r="AL23" s="21"/>
      <c r="AM23" s="21"/>
    </row>
    <row r="24" spans="1:39">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19"/>
      <c r="AC24" s="19"/>
      <c r="AD24" s="19"/>
      <c r="AE24" s="19"/>
      <c r="AF24" s="19"/>
      <c r="AG24" s="19"/>
      <c r="AH24" s="21"/>
      <c r="AI24" s="21"/>
      <c r="AJ24" s="21"/>
      <c r="AK24" s="21"/>
      <c r="AL24" s="21"/>
      <c r="AM24" s="21"/>
    </row>
    <row r="25" spans="1:39">
      <c r="A25" s="14" t="str">
        <f>[1]SO2!A25</f>
        <v>Total</v>
      </c>
      <c r="B25" s="22">
        <f>[1]SO2!B25</f>
        <v>31218</v>
      </c>
      <c r="C25" s="22">
        <f>[1]SO2!C25</f>
        <v>28044</v>
      </c>
      <c r="D25" s="22">
        <f>[1]SO2!D25</f>
        <v>25926</v>
      </c>
      <c r="E25" s="22">
        <f>[1]SO2!E25</f>
        <v>23307</v>
      </c>
      <c r="F25" s="22">
        <f>[1]SO2!F25</f>
        <v>23077</v>
      </c>
      <c r="G25" s="22">
        <f>[1]SO2!G25</f>
        <v>22374.850750000001</v>
      </c>
      <c r="H25" s="22">
        <f>[1]SO2!H25</f>
        <v>22082</v>
      </c>
      <c r="I25" s="22">
        <f>[1]SO2!I25</f>
        <v>21773</v>
      </c>
      <c r="J25" s="22">
        <f>[1]SO2!J25</f>
        <v>21346</v>
      </c>
      <c r="K25" s="22">
        <f>[1]SO2!K25</f>
        <v>18619</v>
      </c>
      <c r="L25" s="22">
        <f>[1]SO2!L25</f>
        <v>18385.268459999996</v>
      </c>
      <c r="M25" s="22">
        <f>[1]SO2!M25</f>
        <v>18839.865219999996</v>
      </c>
      <c r="N25" s="22">
        <f>[1]SO2!N25</f>
        <v>18944.408070000001</v>
      </c>
      <c r="O25" s="22">
        <f>[1]SO2!O25</f>
        <v>17545.485519000002</v>
      </c>
      <c r="P25" s="22">
        <f>[1]SO2!P25</f>
        <v>16346.998164999997</v>
      </c>
      <c r="Q25" s="22">
        <f>[1]SO2!Q25</f>
        <v>15931.655637999998</v>
      </c>
      <c r="R25" s="22">
        <f>[1]SO2!R25</f>
        <v>14845.483598511102</v>
      </c>
      <c r="S25" s="22">
        <f>[1]SO2!S25</f>
        <v>15372.9320217971</v>
      </c>
      <c r="T25" s="22">
        <f>[1]SO2!T25</f>
        <v>14630.867722361601</v>
      </c>
      <c r="U25" s="22">
        <f>[1]SO2!U25</f>
        <v>14562.565367093099</v>
      </c>
      <c r="V25" s="22">
        <f>[1]SO2!V25</f>
        <v>12440.667755000901</v>
      </c>
      <c r="W25" s="22">
        <f>[1]SO2!W25</f>
        <v>11597.467846967198</v>
      </c>
      <c r="X25" s="22">
        <f>[1]SO2!X25</f>
        <v>10177.7481308431</v>
      </c>
      <c r="Y25" s="22">
        <f>[1]SO2!Y25</f>
        <v>8004.2730368047996</v>
      </c>
      <c r="Z25" s="22">
        <f>[1]SO2!Z25</f>
        <v>6938.2497358840992</v>
      </c>
      <c r="AA25" s="22">
        <f>[1]SO2!AA25</f>
        <v>6428.2633396837</v>
      </c>
      <c r="AB25" s="22">
        <f>[1]SO2!AB25</f>
        <v>5116.9654326621994</v>
      </c>
      <c r="AC25" s="22">
        <f>[1]SO2!AC25</f>
        <v>4850.4215422209991</v>
      </c>
      <c r="AD25" s="22">
        <f>[1]SO2!AD25</f>
        <v>4598.3202448242992</v>
      </c>
      <c r="AE25" s="22">
        <f>[1]SO2!AE25</f>
        <v>3502.4328231636005</v>
      </c>
      <c r="AF25" s="22">
        <f>[1]SO2!AF25</f>
        <v>2695.6854702644987</v>
      </c>
      <c r="AG25" s="22">
        <f>[1]SO2!AG25</f>
        <v>2508.3501444355002</v>
      </c>
      <c r="AH25" s="22">
        <f>[1]SO2!AH25</f>
        <v>2410.9665147821997</v>
      </c>
      <c r="AI25" s="22">
        <f>[1]SO2!AI25</f>
        <v>1965.3483652884997</v>
      </c>
      <c r="AJ25" s="22">
        <f>[1]SO2!AJ25</f>
        <v>1844.5601731150002</v>
      </c>
      <c r="AK25" s="22">
        <f>[1]SO2!AK25</f>
        <v>2067.6472141236004</v>
      </c>
      <c r="AL25" s="22">
        <f>[1]SO2!AL25</f>
        <v>1853.3732941960002</v>
      </c>
      <c r="AM25" s="22">
        <f>[1]SO2!AM25</f>
        <v>1700.5105516400001</v>
      </c>
    </row>
    <row r="26" spans="1:39">
      <c r="A26" s="14" t="str">
        <f>[1]SO2!A26</f>
        <v>Wildfires</v>
      </c>
      <c r="B26" s="22" t="str">
        <f>[1]SO2!B26</f>
        <v xml:space="preserve">NA </v>
      </c>
      <c r="C26" s="22" t="str">
        <f>[1]SO2!C26</f>
        <v xml:space="preserve">NA </v>
      </c>
      <c r="D26" s="22" t="str">
        <f>[1]SO2!D26</f>
        <v xml:space="preserve">NA </v>
      </c>
      <c r="E26" s="22" t="str">
        <f>[1]SO2!E26</f>
        <v xml:space="preserve">NA </v>
      </c>
      <c r="F26" s="22">
        <f>[1]SO2!F26</f>
        <v>11.85075</v>
      </c>
      <c r="G26" s="22">
        <f>[1]SO2!G26</f>
        <v>11.85075</v>
      </c>
      <c r="H26" s="22">
        <f>[1]SO2!H26</f>
        <v>9.2590699999999995</v>
      </c>
      <c r="I26" s="22">
        <f>[1]SO2!I26</f>
        <v>8.7270199999999996</v>
      </c>
      <c r="J26" s="22">
        <f>[1]SO2!J26</f>
        <v>14.49113</v>
      </c>
      <c r="K26" s="22">
        <f>[1]SO2!K26</f>
        <v>9.652610000000001</v>
      </c>
      <c r="L26" s="22">
        <f>[1]SO2!L26</f>
        <v>14.793959999999998</v>
      </c>
      <c r="M26" s="22">
        <f>[1]SO2!M26</f>
        <v>6.1855000000000002</v>
      </c>
      <c r="N26" s="22">
        <f>[1]SO2!N26</f>
        <v>5.7008000000000001</v>
      </c>
      <c r="O26" s="22">
        <f>[1]SO2!O26</f>
        <v>67.219254000000006</v>
      </c>
      <c r="P26" s="22">
        <f>[1]SO2!P26</f>
        <v>69.321860000000001</v>
      </c>
      <c r="Q26" s="22">
        <f>[1]SO2!Q26</f>
        <v>44.031129999999997</v>
      </c>
      <c r="R26" s="22">
        <f>[1]SO2!R26</f>
        <v>46.930251857000002</v>
      </c>
      <c r="S26" s="22">
        <f>[1]SO2!S26</f>
        <v>64.528936303999998</v>
      </c>
      <c r="T26" s="22">
        <f>[1]SO2!T26</f>
        <v>38.159610200000003</v>
      </c>
      <c r="U26" s="22">
        <f>[1]SO2!U26</f>
        <v>41.009977343000003</v>
      </c>
      <c r="V26" s="22">
        <f>[1]SO2!V26</f>
        <v>45.384843015000001</v>
      </c>
      <c r="W26" s="22">
        <f>[1]SO2!W26</f>
        <v>59.833890408999999</v>
      </c>
      <c r="X26" s="22">
        <f>[1]SO2!X26</f>
        <v>33.169470021000002</v>
      </c>
      <c r="Y26" s="22">
        <f>[1]SO2!Y26</f>
        <v>28.609043489000001</v>
      </c>
      <c r="Z26" s="22">
        <f>[1]SO2!Z26</f>
        <v>13.662237273000001</v>
      </c>
      <c r="AA26" s="22">
        <f>[1]SO2!AA26</f>
        <v>44.823461547000001</v>
      </c>
      <c r="AB26" s="22">
        <f>[1]SO2!AB26</f>
        <v>44.366767031999998</v>
      </c>
      <c r="AC26" s="22">
        <f>[1]SO2!AC26</f>
        <v>20.651275416000001</v>
      </c>
      <c r="AD26" s="22">
        <f>[1]SO2!AD26</f>
        <v>23.712506694000002</v>
      </c>
      <c r="AE26" s="22">
        <f>[1]SO2!AE26</f>
        <v>65.544149653999995</v>
      </c>
      <c r="AF26" s="22">
        <f>[1]SO2!AF26</f>
        <v>72.138123457000006</v>
      </c>
      <c r="AG26" s="22">
        <f>[1]SO2!AG26</f>
        <v>101.68065203</v>
      </c>
      <c r="AH26" s="22">
        <f>[1]SO2!AH26</f>
        <v>104.17019313</v>
      </c>
      <c r="AI26" s="22">
        <f>[1]SO2!AI26</f>
        <v>25.988826250999999</v>
      </c>
      <c r="AJ26" s="22">
        <f>[1]SO2!AJ26</f>
        <v>140.86223100000001</v>
      </c>
      <c r="AK26" s="22">
        <f>[1]SO2!AK26</f>
        <v>173.82224239000001</v>
      </c>
      <c r="AL26" s="22">
        <f>[1]SO2!AL26</f>
        <v>67.468044020999997</v>
      </c>
      <c r="AM26" s="22">
        <f>[1]SO2!AM26</f>
        <v>67.468044020999997</v>
      </c>
    </row>
    <row r="27" spans="1:39">
      <c r="A27" s="6" t="str">
        <f>[1]SO2!A27</f>
        <v>Total without wildfires</v>
      </c>
      <c r="B27" s="22">
        <f>[1]SO2!B27</f>
        <v>31218</v>
      </c>
      <c r="C27" s="22">
        <f>[1]SO2!C27</f>
        <v>28044</v>
      </c>
      <c r="D27" s="22">
        <f>[1]SO2!D27</f>
        <v>25926</v>
      </c>
      <c r="E27" s="22">
        <f>[1]SO2!E27</f>
        <v>23307</v>
      </c>
      <c r="F27" s="22">
        <f>[1]SO2!F27</f>
        <v>23065.149249999999</v>
      </c>
      <c r="G27" s="22">
        <f>[1]SO2!G27</f>
        <v>22363</v>
      </c>
      <c r="H27" s="22">
        <f>[1]SO2!H27</f>
        <v>22072.74093</v>
      </c>
      <c r="I27" s="22">
        <f>[1]SO2!I27</f>
        <v>21764.272980000002</v>
      </c>
      <c r="J27" s="22">
        <f>[1]SO2!J27</f>
        <v>21331.508870000001</v>
      </c>
      <c r="K27" s="22">
        <f>[1]SO2!K27</f>
        <v>18609.347389999999</v>
      </c>
      <c r="L27" s="22">
        <f>[1]SO2!L27</f>
        <v>18370.474499999997</v>
      </c>
      <c r="M27" s="22">
        <f>[1]SO2!M27</f>
        <v>18833.679719999996</v>
      </c>
      <c r="N27" s="22">
        <f>[1]SO2!N27</f>
        <v>18938.707270000003</v>
      </c>
      <c r="O27" s="22">
        <f>[1]SO2!O27</f>
        <v>17478.266265000002</v>
      </c>
      <c r="P27" s="22">
        <f>[1]SO2!P27</f>
        <v>16277.676304999997</v>
      </c>
      <c r="Q27" s="22">
        <f>[1]SO2!Q27</f>
        <v>15887.624507999999</v>
      </c>
      <c r="R27" s="22">
        <f>[1]SO2!R27</f>
        <v>14798.553346654102</v>
      </c>
      <c r="S27" s="22">
        <f>[1]SO2!S27</f>
        <v>15308.403085493101</v>
      </c>
      <c r="T27" s="22">
        <f>[1]SO2!T27</f>
        <v>14592.708112161601</v>
      </c>
      <c r="U27" s="22">
        <f>[1]SO2!U27</f>
        <v>14521.555389750099</v>
      </c>
      <c r="V27" s="22">
        <f>[1]SO2!V27</f>
        <v>12395.282911985902</v>
      </c>
      <c r="W27" s="22">
        <f>[1]SO2!W27</f>
        <v>11537.633956558198</v>
      </c>
      <c r="X27" s="22">
        <f>[1]SO2!X27</f>
        <v>10144.578660822101</v>
      </c>
      <c r="Y27" s="22">
        <f>[1]SO2!Y27</f>
        <v>7975.6639933157994</v>
      </c>
      <c r="Z27" s="22">
        <f>[1]SO2!Z27</f>
        <v>6924.5874986110994</v>
      </c>
      <c r="AA27" s="22">
        <f>[1]SO2!AA27</f>
        <v>6383.4398781366999</v>
      </c>
      <c r="AB27" s="22">
        <f>[1]SO2!AB27</f>
        <v>5072.5986656301993</v>
      </c>
      <c r="AC27" s="22">
        <f>[1]SO2!AC27</f>
        <v>4829.7702668049988</v>
      </c>
      <c r="AD27" s="22">
        <f>[1]SO2!AD27</f>
        <v>4574.6077381302994</v>
      </c>
      <c r="AE27" s="22">
        <f>[1]SO2!AE27</f>
        <v>3436.8886735096003</v>
      </c>
      <c r="AF27" s="22">
        <f>[1]SO2!AF27</f>
        <v>2623.5473468074988</v>
      </c>
      <c r="AG27" s="22">
        <f>[1]SO2!AG27</f>
        <v>2406.6694924055</v>
      </c>
      <c r="AH27" s="22">
        <f>[1]SO2!AH27</f>
        <v>2306.7963216521998</v>
      </c>
      <c r="AI27" s="22">
        <f>[1]SO2!AI27</f>
        <v>1939.3595390374996</v>
      </c>
      <c r="AJ27" s="22">
        <f>[1]SO2!AJ27</f>
        <v>1703.6979421150002</v>
      </c>
      <c r="AK27" s="22">
        <f>[1]SO2!AK27</f>
        <v>1893.8249717336005</v>
      </c>
      <c r="AL27" s="22">
        <f>[1]SO2!AL27</f>
        <v>1785.9052501750002</v>
      </c>
      <c r="AM27" s="22">
        <f>[1]SO2!AM27</f>
        <v>1633.0425076190002</v>
      </c>
    </row>
    <row r="28" spans="1:39">
      <c r="A28" s="6" t="str">
        <f>[1]SO2!A28</f>
        <v>Miscellaneous without wildfires</v>
      </c>
      <c r="B28" s="22">
        <f>[1]SO2!B28</f>
        <v>110</v>
      </c>
      <c r="C28" s="22">
        <f>[1]SO2!C28</f>
        <v>20</v>
      </c>
      <c r="D28" s="22">
        <f>[1]SO2!D28</f>
        <v>11</v>
      </c>
      <c r="E28" s="22">
        <f>[1]SO2!E28</f>
        <v>11</v>
      </c>
      <c r="F28" s="22">
        <f>[1]SO2!F28</f>
        <v>0.14925000000000033</v>
      </c>
      <c r="G28" s="22">
        <f>[1]SO2!G28</f>
        <v>0</v>
      </c>
      <c r="H28" s="22">
        <f>[1]SO2!H28</f>
        <v>0.74093000000000053</v>
      </c>
      <c r="I28" s="22">
        <f>[1]SO2!I28</f>
        <v>1.2729800000000004</v>
      </c>
      <c r="J28" s="22">
        <f>[1]SO2!J28</f>
        <v>0.50886999999999993</v>
      </c>
      <c r="K28" s="22">
        <f>[1]SO2!K28</f>
        <v>0.34738999999999898</v>
      </c>
      <c r="L28" s="22">
        <f>[1]SO2!L28</f>
        <v>0.4146200000000011</v>
      </c>
      <c r="M28" s="22">
        <f>[1]SO2!M28</f>
        <v>0.4251699999999996</v>
      </c>
      <c r="N28" s="22">
        <f>[1]SO2!N28</f>
        <v>0.43242000000000047</v>
      </c>
      <c r="O28" s="22">
        <f>[1]SO2!O28</f>
        <v>0.21673299999999074</v>
      </c>
      <c r="P28" s="22">
        <f>[1]SO2!P28</f>
        <v>0.21732699999999738</v>
      </c>
      <c r="Q28" s="22">
        <f>[1]SO2!Q28</f>
        <v>0.22183300000000372</v>
      </c>
      <c r="R28" s="22">
        <f>[1]SO2!R28</f>
        <v>36.030333636999998</v>
      </c>
      <c r="S28" s="22">
        <f>[1]SO2!S28</f>
        <v>49.754410505999999</v>
      </c>
      <c r="T28" s="22">
        <f>[1]SO2!T28</f>
        <v>65.370562969999995</v>
      </c>
      <c r="U28" s="22">
        <f>[1]SO2!U28</f>
        <v>74.432428266999992</v>
      </c>
      <c r="V28" s="22">
        <f>[1]SO2!V28</f>
        <v>68.135932374999996</v>
      </c>
      <c r="W28" s="22">
        <f>[1]SO2!W28</f>
        <v>70.972202621000008</v>
      </c>
      <c r="X28" s="22">
        <f>[1]SO2!X28</f>
        <v>73.311783128999991</v>
      </c>
      <c r="Y28" s="22">
        <f>[1]SO2!Y28</f>
        <v>69.998972167000005</v>
      </c>
      <c r="Z28" s="22">
        <f>[1]SO2!Z28</f>
        <v>77.479405319999998</v>
      </c>
      <c r="AA28" s="22">
        <f>[1]SO2!AA28</f>
        <v>85.075066033000013</v>
      </c>
      <c r="AB28" s="22">
        <f>[1]SO2!AB28</f>
        <v>67.356921158000006</v>
      </c>
      <c r="AC28" s="22">
        <f>[1]SO2!AC28</f>
        <v>64.452974401999995</v>
      </c>
      <c r="AD28" s="22">
        <f>[1]SO2!AD28</f>
        <v>61.310617829999998</v>
      </c>
      <c r="AE28" s="22">
        <f>[1]SO2!AE28</f>
        <v>51.823410296000006</v>
      </c>
      <c r="AF28" s="22">
        <f>[1]SO2!AF28</f>
        <v>62.867119212999995</v>
      </c>
      <c r="AG28" s="22">
        <f>[1]SO2!AG28</f>
        <v>99.554812519999984</v>
      </c>
      <c r="AH28" s="22">
        <f>[1]SO2!AH28</f>
        <v>101.14752078999999</v>
      </c>
      <c r="AI28" s="22">
        <f>[1]SO2!AI28</f>
        <v>91.699130709000002</v>
      </c>
      <c r="AJ28" s="22">
        <f>[1]SO2!AJ28</f>
        <v>82.717695169999985</v>
      </c>
      <c r="AK28" s="22">
        <f>[1]SO2!AK28</f>
        <v>107.26166256999997</v>
      </c>
      <c r="AL28" s="22">
        <f>[1]SO2!AL28</f>
        <v>108.65859100899999</v>
      </c>
      <c r="AM28" s="22">
        <f>[1]SO2!AM28</f>
        <v>108.65859100899999</v>
      </c>
    </row>
    <row r="29" spans="1:39">
      <c r="A29" s="6"/>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19"/>
      <c r="AC29" s="19"/>
      <c r="AD29" s="19"/>
      <c r="AE29" s="19"/>
      <c r="AF29" s="19"/>
      <c r="AG29" s="19"/>
      <c r="AH29" s="21"/>
      <c r="AI29" s="21"/>
      <c r="AJ29" s="21"/>
      <c r="AK29" s="21"/>
      <c r="AL29" s="21"/>
      <c r="AM29" s="21"/>
    </row>
    <row r="30" spans="1:39">
      <c r="A30" s="6"/>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19"/>
      <c r="AC30" s="19"/>
      <c r="AD30" s="19"/>
      <c r="AE30" s="19"/>
      <c r="AF30" s="19"/>
      <c r="AG30" s="19"/>
      <c r="AH30" s="21"/>
      <c r="AI30" s="21"/>
      <c r="AJ30" s="21"/>
      <c r="AK30" s="21"/>
      <c r="AL30" s="21"/>
      <c r="AM30" s="21"/>
    </row>
    <row r="31" spans="1:39">
      <c r="A31" s="6" t="str">
        <f>[1]SO2!A31</f>
        <v>Stationary fuel combustion</v>
      </c>
      <c r="B31" s="22">
        <f>[1]SO2!B31</f>
        <v>23456</v>
      </c>
      <c r="C31" s="22">
        <f>[1]SO2!C31</f>
        <v>22660</v>
      </c>
      <c r="D31" s="22">
        <f>[1]SO2!D31</f>
        <v>21391</v>
      </c>
      <c r="E31" s="22">
        <f>[1]SO2!E31</f>
        <v>20020</v>
      </c>
      <c r="F31" s="22">
        <f>[1]SO2!F31</f>
        <v>20290</v>
      </c>
      <c r="G31" s="22">
        <f>[1]SO2!G31</f>
        <v>19795</v>
      </c>
      <c r="H31" s="22">
        <f>[1]SO2!H31</f>
        <v>19492</v>
      </c>
      <c r="I31" s="22">
        <f>[1]SO2!I31</f>
        <v>19245</v>
      </c>
      <c r="J31" s="22">
        <f>[1]SO2!J31</f>
        <v>18887</v>
      </c>
      <c r="K31" s="22">
        <f>[1]SO2!K31</f>
        <v>16230</v>
      </c>
      <c r="L31" s="22">
        <f>[1]SO2!L31</f>
        <v>16251.827439999999</v>
      </c>
      <c r="M31" s="22">
        <f>[1]SO2!M31</f>
        <v>16648.651059999997</v>
      </c>
      <c r="N31" s="22">
        <f>[1]SO2!N31</f>
        <v>16742.515719999999</v>
      </c>
      <c r="O31" s="22">
        <f>[1]SO2!O31</f>
        <v>15338.388053999999</v>
      </c>
      <c r="P31" s="22">
        <f>[1]SO2!P31</f>
        <v>14162.924778999999</v>
      </c>
      <c r="Q31" s="22">
        <f>[1]SO2!Q31</f>
        <v>13735.147107999999</v>
      </c>
      <c r="R31" s="22">
        <f>[1]SO2!R31</f>
        <v>12742.411778920001</v>
      </c>
      <c r="S31" s="22">
        <f>[1]SO2!S31</f>
        <v>13188.504861130001</v>
      </c>
      <c r="T31" s="22">
        <f>[1]SO2!T31</f>
        <v>12618.95888079</v>
      </c>
      <c r="U31" s="22">
        <f>[1]SO2!U31</f>
        <v>12585.493226480001</v>
      </c>
      <c r="V31" s="22">
        <f>[1]SO2!V31</f>
        <v>10742.896995340001</v>
      </c>
      <c r="W31" s="22">
        <f>[1]SO2!W31</f>
        <v>10337.416108879999</v>
      </c>
      <c r="X31" s="22">
        <f>[1]SO2!X31</f>
        <v>9010.5670504499994</v>
      </c>
      <c r="Y31" s="22">
        <f>[1]SO2!Y31</f>
        <v>7048.0064407999998</v>
      </c>
      <c r="Z31" s="22">
        <f>[1]SO2!Z31</f>
        <v>6073.1071036899993</v>
      </c>
      <c r="AA31" s="22">
        <f>[1]SO2!AA31</f>
        <v>5536.6581089600004</v>
      </c>
      <c r="AB31" s="22">
        <f>[1]SO2!AB31</f>
        <v>4281.0330215499998</v>
      </c>
      <c r="AC31" s="22">
        <f>[1]SO2!AC31</f>
        <v>4106.5230978099999</v>
      </c>
      <c r="AD31" s="22">
        <f>[1]SO2!AD31</f>
        <v>3892.1318545899999</v>
      </c>
      <c r="AE31" s="22">
        <f>[1]SO2!AE31</f>
        <v>2857.1044854800002</v>
      </c>
      <c r="AF31" s="22">
        <f>[1]SO2!AF31</f>
        <v>2047.4815039989999</v>
      </c>
      <c r="AG31" s="22">
        <f>[1]SO2!AG31</f>
        <v>1802.3418293960001</v>
      </c>
      <c r="AH31" s="22">
        <f>[1]SO2!AH31</f>
        <v>1710.322909322</v>
      </c>
      <c r="AI31" s="22">
        <f>[1]SO2!AI31</f>
        <v>1389.9902955049999</v>
      </c>
      <c r="AJ31" s="22">
        <f>[1]SO2!AJ31</f>
        <v>1111.6734376070001</v>
      </c>
      <c r="AK31" s="22">
        <f>[1]SO2!AK31</f>
        <v>1265.9652932460001</v>
      </c>
      <c r="AL31" s="22">
        <f>[1]SO2!AL31</f>
        <v>1167.7853971720001</v>
      </c>
      <c r="AM31" s="22">
        <f>[1]SO2!AM31</f>
        <v>1013.684574998</v>
      </c>
    </row>
    <row r="32" spans="1:39">
      <c r="A32" s="6" t="str">
        <f>[1]SO2!A32</f>
        <v>Industrial and other processes</v>
      </c>
      <c r="B32" s="22">
        <f>[1]SO2!B32</f>
        <v>7101</v>
      </c>
      <c r="C32" s="22">
        <f>[1]SO2!C32</f>
        <v>4729</v>
      </c>
      <c r="D32" s="22">
        <f>[1]SO2!D32</f>
        <v>3807</v>
      </c>
      <c r="E32" s="22">
        <f>[1]SO2!E32</f>
        <v>2467</v>
      </c>
      <c r="F32" s="22">
        <f>[1]SO2!F32</f>
        <v>1901</v>
      </c>
      <c r="G32" s="22">
        <f>[1]SO2!G32</f>
        <v>1720</v>
      </c>
      <c r="H32" s="22">
        <f>[1]SO2!H32</f>
        <v>1759</v>
      </c>
      <c r="I32" s="22">
        <f>[1]SO2!I32</f>
        <v>1724</v>
      </c>
      <c r="J32" s="22">
        <f>[1]SO2!J32</f>
        <v>1676</v>
      </c>
      <c r="K32" s="22">
        <f>[1]SO2!K32</f>
        <v>1638</v>
      </c>
      <c r="L32" s="22">
        <f>[1]SO2!L32</f>
        <v>1403.4463499999999</v>
      </c>
      <c r="M32" s="22">
        <f>[1]SO2!M32</f>
        <v>1459.2061000000001</v>
      </c>
      <c r="N32" s="22">
        <f>[1]SO2!N32</f>
        <v>1463.6952500000002</v>
      </c>
      <c r="O32" s="22">
        <f>[1]SO2!O32</f>
        <v>1363.8552690000001</v>
      </c>
      <c r="P32" s="22">
        <f>[1]SO2!P32</f>
        <v>1417.979834</v>
      </c>
      <c r="Q32" s="22">
        <f>[1]SO2!Q32</f>
        <v>1464.424387</v>
      </c>
      <c r="R32" s="22">
        <f>[1]SO2!R32</f>
        <v>1116.5034059571001</v>
      </c>
      <c r="S32" s="22">
        <f>[1]SO2!S32</f>
        <v>1124.1632221370999</v>
      </c>
      <c r="T32" s="22">
        <f>[1]SO2!T32</f>
        <v>1051.8272519715999</v>
      </c>
      <c r="U32" s="22">
        <f>[1]SO2!U32</f>
        <v>1063.2491861630999</v>
      </c>
      <c r="V32" s="22">
        <f>[1]SO2!V32</f>
        <v>859.22753813090003</v>
      </c>
      <c r="W32" s="22">
        <f>[1]SO2!W32</f>
        <v>839.8302307852</v>
      </c>
      <c r="X32" s="22">
        <f>[1]SO2!X32</f>
        <v>840.76340830710001</v>
      </c>
      <c r="Y32" s="22">
        <f>[1]SO2!Y32</f>
        <v>659.34010219679999</v>
      </c>
      <c r="Z32" s="22">
        <f>[1]SO2!Z32</f>
        <v>608.91715956109999</v>
      </c>
      <c r="AA32" s="22">
        <f>[1]SO2!AA32</f>
        <v>615.49325071969997</v>
      </c>
      <c r="AB32" s="22">
        <f>[1]SO2!AB32</f>
        <v>613.70570304419994</v>
      </c>
      <c r="AC32" s="22">
        <f>[1]SO2!AC32</f>
        <v>548.24231727400002</v>
      </c>
      <c r="AD32" s="22">
        <f>[1]SO2!AD32</f>
        <v>509.00643199130002</v>
      </c>
      <c r="AE32" s="22">
        <f>[1]SO2!AE32</f>
        <v>475.01807355159997</v>
      </c>
      <c r="AF32" s="22">
        <f>[1]SO2!AF32</f>
        <v>463.33204773749992</v>
      </c>
      <c r="AG32" s="22">
        <f>[1]SO2!AG32</f>
        <v>454.05610159950004</v>
      </c>
      <c r="AH32" s="22">
        <f>[1]SO2!AH32</f>
        <v>445.41220519820007</v>
      </c>
      <c r="AI32" s="22">
        <f>[1]SO2!AI32</f>
        <v>413.45954162849995</v>
      </c>
      <c r="AJ32" s="22">
        <f>[1]SO2!AJ32</f>
        <v>483.99561878560002</v>
      </c>
      <c r="AK32" s="22">
        <f>[1]SO2!AK32</f>
        <v>493.94670428589995</v>
      </c>
      <c r="AL32" s="22">
        <f>[1]SO2!AL32</f>
        <v>481.61561535100003</v>
      </c>
      <c r="AM32" s="22">
        <f>[1]SO2!AM32</f>
        <v>481.54999730100008</v>
      </c>
    </row>
    <row r="33" spans="1:39">
      <c r="A33" s="6" t="str">
        <f>[1]SO2!A33</f>
        <v>Transportation</v>
      </c>
      <c r="B33" s="22">
        <f>[1]SO2!B33</f>
        <v>551</v>
      </c>
      <c r="C33" s="22">
        <f>[1]SO2!C33</f>
        <v>635</v>
      </c>
      <c r="D33" s="22">
        <f>[1]SO2!D33</f>
        <v>717</v>
      </c>
      <c r="E33" s="22">
        <f>[1]SO2!E33</f>
        <v>809</v>
      </c>
      <c r="F33" s="22">
        <f>[1]SO2!F33</f>
        <v>874</v>
      </c>
      <c r="G33" s="22">
        <f>[1]SO2!G33</f>
        <v>848</v>
      </c>
      <c r="H33" s="22">
        <f>[1]SO2!H33</f>
        <v>821</v>
      </c>
      <c r="I33" s="22">
        <f>[1]SO2!I33</f>
        <v>794</v>
      </c>
      <c r="J33" s="22">
        <f>[1]SO2!J33</f>
        <v>768</v>
      </c>
      <c r="K33" s="22">
        <f>[1]SO2!K33</f>
        <v>741</v>
      </c>
      <c r="L33" s="22">
        <f>[1]SO2!L33</f>
        <v>714.78608999999994</v>
      </c>
      <c r="M33" s="22">
        <f>[1]SO2!M33</f>
        <v>725.39738999999997</v>
      </c>
      <c r="N33" s="22">
        <f>[1]SO2!N33</f>
        <v>732.06387999999993</v>
      </c>
      <c r="O33" s="22">
        <f>[1]SO2!O33</f>
        <v>775.80620900000008</v>
      </c>
      <c r="P33" s="22">
        <f>[1]SO2!P33</f>
        <v>696.55436499999996</v>
      </c>
      <c r="Q33" s="22">
        <f>[1]SO2!Q33</f>
        <v>687.83118000000002</v>
      </c>
      <c r="R33" s="22">
        <f>[1]SO2!R33</f>
        <v>903.60782813999992</v>
      </c>
      <c r="S33" s="22">
        <f>[1]SO2!S33</f>
        <v>945.98059172000001</v>
      </c>
      <c r="T33" s="22">
        <f>[1]SO2!T33</f>
        <v>856.55141643000002</v>
      </c>
      <c r="U33" s="22">
        <f>[1]SO2!U33</f>
        <v>798.38054884000007</v>
      </c>
      <c r="V33" s="22">
        <f>[1]SO2!V33</f>
        <v>725.02244613999994</v>
      </c>
      <c r="W33" s="22">
        <f>[1]SO2!W33</f>
        <v>289.41541427200002</v>
      </c>
      <c r="X33" s="22">
        <f>[1]SO2!X33</f>
        <v>219.936418936</v>
      </c>
      <c r="Y33" s="22">
        <f>[1]SO2!Y33</f>
        <v>198.31847815200001</v>
      </c>
      <c r="Z33" s="22">
        <f>[1]SO2!Z33</f>
        <v>165.08383004000001</v>
      </c>
      <c r="AA33" s="22">
        <f>[1]SO2!AA33</f>
        <v>146.213452424</v>
      </c>
      <c r="AB33" s="22">
        <f>[1]SO2!AB33</f>
        <v>110.503019878</v>
      </c>
      <c r="AC33" s="22">
        <f>[1]SO2!AC33</f>
        <v>110.551877319</v>
      </c>
      <c r="AD33" s="22">
        <f>[1]SO2!AD33</f>
        <v>112.158833719</v>
      </c>
      <c r="AE33" s="22">
        <f>[1]SO2!AE33</f>
        <v>52.942704182</v>
      </c>
      <c r="AF33" s="22">
        <f>[1]SO2!AF33</f>
        <v>49.866675858000001</v>
      </c>
      <c r="AG33" s="22">
        <f>[1]SO2!AG33</f>
        <v>50.716748890000005</v>
      </c>
      <c r="AH33" s="22">
        <f>[1]SO2!AH33</f>
        <v>49.913686342000005</v>
      </c>
      <c r="AI33" s="22">
        <f>[1]SO2!AI33</f>
        <v>44.210571195</v>
      </c>
      <c r="AJ33" s="22">
        <f>[1]SO2!AJ33</f>
        <v>25.311190552399999</v>
      </c>
      <c r="AK33" s="22">
        <f>[1]SO2!AK33</f>
        <v>26.651311631700001</v>
      </c>
      <c r="AL33" s="22">
        <f>[1]SO2!AL33</f>
        <v>27.845646642999998</v>
      </c>
      <c r="AM33" s="22">
        <f>[1]SO2!AM33</f>
        <v>29.149344311</v>
      </c>
    </row>
    <row r="34" spans="1:39">
      <c r="A34" s="6" t="str">
        <f>[1]SO2!A34</f>
        <v>Miscellaneous</v>
      </c>
      <c r="B34" s="22">
        <f>[1]SO2!B34</f>
        <v>110</v>
      </c>
      <c r="C34" s="22">
        <f>[1]SO2!C34</f>
        <v>20</v>
      </c>
      <c r="D34" s="22">
        <f>[1]SO2!D34</f>
        <v>11</v>
      </c>
      <c r="E34" s="22">
        <f>[1]SO2!E34</f>
        <v>11</v>
      </c>
      <c r="F34" s="22">
        <f>[1]SO2!F34</f>
        <v>12</v>
      </c>
      <c r="G34" s="22">
        <f>[1]SO2!G34</f>
        <v>11.85075</v>
      </c>
      <c r="H34" s="22">
        <f>[1]SO2!H34</f>
        <v>10</v>
      </c>
      <c r="I34" s="22">
        <f>[1]SO2!I34</f>
        <v>10</v>
      </c>
      <c r="J34" s="22">
        <f>[1]SO2!J34</f>
        <v>15</v>
      </c>
      <c r="K34" s="22">
        <f>[1]SO2!K34</f>
        <v>10</v>
      </c>
      <c r="L34" s="22">
        <f>[1]SO2!L34</f>
        <v>15.20858</v>
      </c>
      <c r="M34" s="22">
        <f>[1]SO2!M34</f>
        <v>6.6106699999999998</v>
      </c>
      <c r="N34" s="22">
        <f>[1]SO2!N34</f>
        <v>6.1332200000000006</v>
      </c>
      <c r="O34" s="22">
        <f>[1]SO2!O34</f>
        <v>67.435986999999997</v>
      </c>
      <c r="P34" s="22">
        <f>[1]SO2!P34</f>
        <v>69.539186999999998</v>
      </c>
      <c r="Q34" s="22">
        <f>[1]SO2!Q34</f>
        <v>44.252963000000001</v>
      </c>
      <c r="R34" s="22">
        <f>[1]SO2!R34</f>
        <v>82.960585494</v>
      </c>
      <c r="S34" s="22">
        <f>[1]SO2!S34</f>
        <v>114.28334681</v>
      </c>
      <c r="T34" s="22">
        <f>[1]SO2!T34</f>
        <v>103.53017317</v>
      </c>
      <c r="U34" s="22">
        <f>[1]SO2!U34</f>
        <v>115.44240560999999</v>
      </c>
      <c r="V34" s="22">
        <f>[1]SO2!V34</f>
        <v>113.52077539</v>
      </c>
      <c r="W34" s="22">
        <f>[1]SO2!W34</f>
        <v>130.80609303</v>
      </c>
      <c r="X34" s="22">
        <f>[1]SO2!X34</f>
        <v>106.48125315</v>
      </c>
      <c r="Y34" s="22">
        <f>[1]SO2!Y34</f>
        <v>98.608015656000006</v>
      </c>
      <c r="Z34" s="22">
        <f>[1]SO2!Z34</f>
        <v>91.141642593</v>
      </c>
      <c r="AA34" s="22">
        <f>[1]SO2!AA34</f>
        <v>129.89852758000001</v>
      </c>
      <c r="AB34" s="22">
        <f>[1]SO2!AB34</f>
        <v>111.72368819</v>
      </c>
      <c r="AC34" s="22">
        <f>[1]SO2!AC34</f>
        <v>85.104249818</v>
      </c>
      <c r="AD34" s="22">
        <f>[1]SO2!AD34</f>
        <v>85.023124523999996</v>
      </c>
      <c r="AE34" s="22">
        <f>[1]SO2!AE34</f>
        <v>117.36755995</v>
      </c>
      <c r="AF34" s="22">
        <f>[1]SO2!AF34</f>
        <v>135.00524267</v>
      </c>
      <c r="AG34" s="22">
        <f>[1]SO2!AG34</f>
        <v>201.23546454999999</v>
      </c>
      <c r="AH34" s="22">
        <f>[1]SO2!AH34</f>
        <v>205.31771391999999</v>
      </c>
      <c r="AI34" s="22">
        <f>[1]SO2!AI34</f>
        <v>117.68795695999999</v>
      </c>
      <c r="AJ34" s="22">
        <f>[1]SO2!AJ34</f>
        <v>223.57992616999999</v>
      </c>
      <c r="AK34" s="22">
        <f>[1]SO2!AK34</f>
        <v>281.08390495999998</v>
      </c>
      <c r="AL34" s="22">
        <f>[1]SO2!AL34</f>
        <v>176.12663502999999</v>
      </c>
      <c r="AM34" s="22">
        <f>[1]SO2!AM34</f>
        <v>176.12663502999999</v>
      </c>
    </row>
    <row r="35" spans="1:39">
      <c r="A35" s="6" t="str">
        <f>[1]SO2!A35</f>
        <v>Total</v>
      </c>
      <c r="B35" s="22">
        <f>[1]SO2!B35</f>
        <v>31218</v>
      </c>
      <c r="C35" s="22">
        <f>[1]SO2!C35</f>
        <v>28044</v>
      </c>
      <c r="D35" s="22">
        <f>[1]SO2!D35</f>
        <v>25926</v>
      </c>
      <c r="E35" s="22">
        <f>[1]SO2!E35</f>
        <v>23307</v>
      </c>
      <c r="F35" s="22">
        <f>[1]SO2!F35</f>
        <v>23077</v>
      </c>
      <c r="G35" s="22">
        <f>[1]SO2!G35</f>
        <v>22374.850750000001</v>
      </c>
      <c r="H35" s="22">
        <f>[1]SO2!H35</f>
        <v>22082</v>
      </c>
      <c r="I35" s="22">
        <f>[1]SO2!I35</f>
        <v>21773</v>
      </c>
      <c r="J35" s="22">
        <f>[1]SO2!J35</f>
        <v>21346</v>
      </c>
      <c r="K35" s="22">
        <f>[1]SO2!K35</f>
        <v>18619</v>
      </c>
      <c r="L35" s="22">
        <f>[1]SO2!L35</f>
        <v>18385.268459999999</v>
      </c>
      <c r="M35" s="22">
        <f>[1]SO2!M35</f>
        <v>18839.865219999992</v>
      </c>
      <c r="N35" s="22">
        <f>[1]SO2!N35</f>
        <v>18944.408070000001</v>
      </c>
      <c r="O35" s="22">
        <f>[1]SO2!O35</f>
        <v>17545.485518999998</v>
      </c>
      <c r="P35" s="22">
        <f>[1]SO2!P35</f>
        <v>16346.998164999999</v>
      </c>
      <c r="Q35" s="22">
        <f>[1]SO2!Q35</f>
        <v>15931.655638</v>
      </c>
      <c r="R35" s="22">
        <f>[1]SO2!R35</f>
        <v>14845.483598511102</v>
      </c>
      <c r="S35" s="22">
        <f>[1]SO2!S35</f>
        <v>15372.9320217971</v>
      </c>
      <c r="T35" s="22">
        <f>[1]SO2!T35</f>
        <v>14630.8677223616</v>
      </c>
      <c r="U35" s="22">
        <f>[1]SO2!U35</f>
        <v>14562.565367093101</v>
      </c>
      <c r="V35" s="22">
        <f>[1]SO2!V35</f>
        <v>12440.667755000901</v>
      </c>
      <c r="W35" s="22">
        <f>[1]SO2!W35</f>
        <v>11597.467846967198</v>
      </c>
      <c r="X35" s="22">
        <f>[1]SO2!X35</f>
        <v>10177.7481308431</v>
      </c>
      <c r="Y35" s="22">
        <f>[1]SO2!Y35</f>
        <v>8004.2730368048005</v>
      </c>
      <c r="Z35" s="22">
        <f>[1]SO2!Z35</f>
        <v>6938.2497358840992</v>
      </c>
      <c r="AA35" s="22">
        <f>[1]SO2!AA35</f>
        <v>6428.2633396837</v>
      </c>
      <c r="AB35" s="22">
        <f>[1]SO2!AB35</f>
        <v>5116.9654326621994</v>
      </c>
      <c r="AC35" s="22">
        <f>[1]SO2!AC35</f>
        <v>4850.421542221</v>
      </c>
      <c r="AD35" s="22">
        <f>[1]SO2!AD35</f>
        <v>4598.3202448243001</v>
      </c>
      <c r="AE35" s="22">
        <f>[1]SO2!AE35</f>
        <v>3502.4328231636005</v>
      </c>
      <c r="AF35" s="22">
        <f>[1]SO2!AF35</f>
        <v>2695.6854702644996</v>
      </c>
      <c r="AG35" s="22">
        <f>[1]SO2!AG35</f>
        <v>2508.3501444355002</v>
      </c>
      <c r="AH35" s="22">
        <f>[1]SO2!AH35</f>
        <v>2410.9665147822002</v>
      </c>
      <c r="AI35" s="22">
        <f>[1]SO2!AI35</f>
        <v>1965.3483652885</v>
      </c>
      <c r="AJ35" s="22">
        <f>[1]SO2!AJ35</f>
        <v>1844.560173115</v>
      </c>
      <c r="AK35" s="22">
        <f>[1]SO2!AK35</f>
        <v>2067.6472141236</v>
      </c>
      <c r="AL35" s="22">
        <f>[1]SO2!AL35</f>
        <v>1853.3732941960002</v>
      </c>
      <c r="AM35" s="22">
        <f>[1]SO2!AM35</f>
        <v>1700.5105516400001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_ip_UnifiedCompliancePolicyUIAction xmlns="http://schemas.microsoft.com/sharepoint/v3" xsi:nil="true"/>
    <j747ac98061d40f0aa7bd47e1db5675d xmlns="4ffa91fb-a0ff-4ac5-b2db-65c790d184a4">
      <Terms xmlns="http://schemas.microsoft.com/office/infopath/2007/PartnerControls"/>
    </j747ac98061d40f0aa7bd47e1db5675d>
    <lcf76f155ced4ddcb4097134ff3c332f xmlns="dbe56419-d50b-414a-b2f9-40973e02fd29">
      <Terms xmlns="http://schemas.microsoft.com/office/infopath/2007/PartnerControls"/>
    </lcf76f155ced4ddcb4097134ff3c332f>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_ip_UnifiedCompliancePolicyProperties xmlns="http://schemas.microsoft.com/sharepoint/v3" xsi:nil="true"/>
    <Rights xmlns="4ffa91fb-a0ff-4ac5-b2db-65c790d184a4" xsi:nil="true"/>
    <Document_x0020_Creation_x0020_Date xmlns="4ffa91fb-a0ff-4ac5-b2db-65c790d184a4">2023-04-05T18:38:41+00:00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posted xmlns="dbe56419-d50b-414a-b2f9-40973e02fd29"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598E210C2A32274E8239BAA0B65C2B15" ma:contentTypeVersion="15" ma:contentTypeDescription="Create a new document." ma:contentTypeScope="" ma:versionID="93a4a4c3542a40002b3da1cfdddae196">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dbe56419-d50b-414a-b2f9-40973e02fd29" xmlns:ns6="ed7dd8e5-4eb3-44b2-95e5-8ff76e681368" targetNamespace="http://schemas.microsoft.com/office/2006/metadata/properties" ma:root="true" ma:fieldsID="1ab2c873af323314419c9f746b4dd08b" ns1:_="" ns2:_="" ns3:_="" ns4:_="" ns5:_="" ns6:_="">
    <xsd:import namespace="http://schemas.microsoft.com/sharepoint/v3"/>
    <xsd:import namespace="4ffa91fb-a0ff-4ac5-b2db-65c790d184a4"/>
    <xsd:import namespace="http://schemas.microsoft.com/sharepoint.v3"/>
    <xsd:import namespace="http://schemas.microsoft.com/sharepoint/v3/fields"/>
    <xsd:import namespace="dbe56419-d50b-414a-b2f9-40973e02fd29"/>
    <xsd:import namespace="ed7dd8e5-4eb3-44b2-95e5-8ff76e681368"/>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6:SharedWithUsers" minOccurs="0"/>
                <xsd:element ref="ns6:SharedWithDetails" minOccurs="0"/>
                <xsd:element ref="ns5:MediaServiceAutoTags" minOccurs="0"/>
                <xsd:element ref="ns5:MediaServiceGenerationTime" minOccurs="0"/>
                <xsd:element ref="ns5:MediaServiceEventHashCode" minOccurs="0"/>
                <xsd:element ref="ns5:MediaServiceDateTaken" minOccurs="0"/>
                <xsd:element ref="ns5:MediaServiceOCR" minOccurs="0"/>
                <xsd:element ref="ns5:MediaLengthInSeconds" minOccurs="0"/>
                <xsd:element ref="ns1:_ip_UnifiedCompliancePolicyProperties" minOccurs="0"/>
                <xsd:element ref="ns1:_ip_UnifiedCompliancePolicyUIAction" minOccurs="0"/>
                <xsd:element ref="ns5:lcf76f155ced4ddcb4097134ff3c332f" minOccurs="0"/>
                <xsd:element ref="ns5:pos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38" nillable="true" ma:displayName="Unified Compliance Policy Properties" ma:hidden="true" ma:internalName="_ip_UnifiedCompliancePolicyProperties">
      <xsd:simpleType>
        <xsd:restriction base="dms:Note"/>
      </xsd:simpleType>
    </xsd:element>
    <xsd:element name="_ip_UnifiedCompliancePolicyUIAction" ma:index="3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9b8fd0c6-6ab3-4f26-8f7c-b9722175e928}" ma:internalName="TaxCatchAllLabel" ma:readOnly="true" ma:showField="CatchAllDataLabel" ma:web="ed7dd8e5-4eb3-44b2-95e5-8ff76e681368">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9b8fd0c6-6ab3-4f26-8f7c-b9722175e928}" ma:internalName="TaxCatchAll" ma:showField="CatchAllData" ma:web="ed7dd8e5-4eb3-44b2-95e5-8ff76e68136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e56419-d50b-414a-b2f9-40973e02fd29"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Tags" ma:index="32" nillable="true" ma:displayName="Tags" ma:internalName="MediaServiceAutoTags" ma:readOnly="true">
      <xsd:simpleType>
        <xsd:restriction base="dms:Text"/>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MediaServiceDateTaken" ma:index="35" nillable="true" ma:displayName="MediaServiceDateTaken" ma:hidden="true" ma:internalName="MediaServiceDateTaken"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LengthInSeconds" ma:index="37" nillable="true" ma:displayName="Length (seconds)" ma:internalName="MediaLengthInSeconds" ma:readOnly="true">
      <xsd:simpleType>
        <xsd:restriction base="dms:Unknown"/>
      </xsd:simpleType>
    </xsd:element>
    <xsd:element name="lcf76f155ced4ddcb4097134ff3c332f" ma:index="41"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posted" ma:index="42" nillable="true" ma:displayName="posted" ma:format="Dropdown" ma:internalName="posted">
      <xsd:simpleType>
        <xsd:restriction base="dms:Choice">
          <xsd:enumeration value="posted"/>
          <xsd:enumeration value="Choice 2"/>
          <xsd:enumeration value="Choice 3"/>
        </xsd:restriction>
      </xsd:simpleType>
    </xsd:element>
  </xsd:schema>
  <xsd:schema xmlns:xsd="http://www.w3.org/2001/XMLSchema" xmlns:xs="http://www.w3.org/2001/XMLSchema" xmlns:dms="http://schemas.microsoft.com/office/2006/documentManagement/types" xmlns:pc="http://schemas.microsoft.com/office/infopath/2007/PartnerControls" targetNamespace="ed7dd8e5-4eb3-44b2-95e5-8ff76e681368"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B8203EB-A1F2-43B9-AEB6-BD15D1B71085}">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dbe56419-d50b-414a-b2f9-40973e02fd29"/>
    <ds:schemaRef ds:uri="http://schemas.microsoft.com/sharepoint.v3"/>
  </ds:schemaRefs>
</ds:datastoreItem>
</file>

<file path=customXml/itemProps2.xml><?xml version="1.0" encoding="utf-8"?>
<ds:datastoreItem xmlns:ds="http://schemas.openxmlformats.org/officeDocument/2006/customXml" ds:itemID="{5BE31BE2-7C28-4106-A5D8-604FFDD49AD0}">
  <ds:schemaRefs>
    <ds:schemaRef ds:uri="http://schemas.microsoft.com/sharepoint/v3/contenttype/forms"/>
  </ds:schemaRefs>
</ds:datastoreItem>
</file>

<file path=customXml/itemProps3.xml><?xml version="1.0" encoding="utf-8"?>
<ds:datastoreItem xmlns:ds="http://schemas.openxmlformats.org/officeDocument/2006/customXml" ds:itemID="{E34BEED6-2F5A-4BC4-96C2-3B9221264796}">
  <ds:schemaRefs>
    <ds:schemaRef ds:uri="Microsoft.SharePoint.Taxonomy.ContentTypeSync"/>
  </ds:schemaRefs>
</ds:datastoreItem>
</file>

<file path=customXml/itemProps4.xml><?xml version="1.0" encoding="utf-8"?>
<ds:datastoreItem xmlns:ds="http://schemas.openxmlformats.org/officeDocument/2006/customXml" ds:itemID="{14429C33-E609-41D8-98E2-8C6D9B67AD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dbe56419-d50b-414a-b2f9-40973e02fd29"/>
    <ds:schemaRef ds:uri="ed7dd8e5-4eb3-44b2-95e5-8ff76e6813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README</vt:lpstr>
      <vt:lpstr>DevelopmentOfData</vt:lpstr>
      <vt:lpstr>Misc_Sector_Detail</vt:lpstr>
      <vt:lpstr>CO</vt:lpstr>
      <vt:lpstr>NOX-Org_and_adj</vt:lpstr>
      <vt:lpstr>NOX</vt:lpstr>
      <vt:lpstr>PM10Primary</vt:lpstr>
      <vt:lpstr>PM25Primary</vt:lpstr>
      <vt:lpstr>SO2</vt:lpstr>
      <vt:lpstr>VOC</vt:lpstr>
      <vt:lpstr>NH3</vt:lpstr>
      <vt:lpstr>Black Carbon</vt:lpstr>
      <vt:lpstr>Organic Carbon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Drukenbrod, Josh</dc:creator>
  <cp:lastModifiedBy>Smith, Steve J</cp:lastModifiedBy>
  <cp:lastPrinted>2023-03-24T21:08:31Z</cp:lastPrinted>
  <dcterms:created xsi:type="dcterms:W3CDTF">2018-03-20T12:43:27Z</dcterms:created>
  <dcterms:modified xsi:type="dcterms:W3CDTF">2025-02-24T16:34:27Z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0x010100598E210C2A32274E8239BAA0B65C2B15</vt:lpwstr>
  </property>
</Properties>
</file>