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https://pnnl-my.sharepoint.com/personal/hamza_ahsan_pnnl_gov/Documents/Desktop/"/>
    </mc:Choice>
  </mc:AlternateContent>
  <xr:revisionPtr revIDLastSave="1" documentId="13_ncr:1_{50C0C390-16EB-0542-B003-BE57A44278C3}" xr6:coauthVersionLast="47" xr6:coauthVersionMax="47" xr10:uidLastSave="{AD95E876-67D6-4DD4-A1E7-32F10F8A9306}"/>
  <bookViews>
    <workbookView xWindow="-120" yWindow="-120" windowWidth="29040" windowHeight="15840" activeTab="4" xr2:uid="{00000000-000D-0000-FFFF-FFFF00000000}"/>
  </bookViews>
  <sheets>
    <sheet name="README" sheetId="8" r:id="rId1"/>
    <sheet name="DevelopmentOfData" sheetId="10" r:id="rId2"/>
    <sheet name="CO" sheetId="1" r:id="rId3"/>
    <sheet name="NOX-Org_and_adj" sheetId="2" r:id="rId4"/>
    <sheet name="NOX" sheetId="14" r:id="rId5"/>
    <sheet name="PM10Primary" sheetId="3" r:id="rId6"/>
    <sheet name="PM25Primary" sheetId="4" r:id="rId7"/>
    <sheet name="SO2" sheetId="5" r:id="rId8"/>
    <sheet name="VOC" sheetId="6" r:id="rId9"/>
    <sheet name="NH3" sheetId="7" r:id="rId10"/>
    <sheet name="NH3_Org" sheetId="13" r:id="rId11"/>
    <sheet name="Black Carbon" sheetId="11" r:id="rId12"/>
    <sheet name="Organic Carbon" sheetId="12" r:id="rId13"/>
  </sheets>
  <externalReferences>
    <externalReference r:id="rId14"/>
    <externalReference r:id="rId15"/>
    <externalReference r:id="rId16"/>
  </externalReferences>
  <definedNames>
    <definedName name="_SAS_empty_">#REF!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17" i="14" l="1"/>
  <c r="AK17" i="14"/>
  <c r="AJ17" i="14"/>
  <c r="AI17" i="14"/>
  <c r="P17" i="14"/>
  <c r="O17" i="14"/>
  <c r="N17" i="14"/>
  <c r="M17" i="14"/>
  <c r="L17" i="14"/>
  <c r="K17" i="14"/>
  <c r="J17" i="14"/>
  <c r="I17" i="14"/>
  <c r="H17" i="14"/>
  <c r="G17" i="14"/>
  <c r="F17" i="14"/>
  <c r="E17" i="14"/>
  <c r="D17" i="14"/>
  <c r="C17" i="14"/>
  <c r="B17" i="14"/>
  <c r="Q17" i="14"/>
  <c r="AH17" i="14"/>
  <c r="AG17" i="14"/>
  <c r="AF17" i="14"/>
  <c r="AE17" i="14"/>
  <c r="AD17" i="14"/>
  <c r="AC17" i="14"/>
  <c r="AB17" i="14"/>
  <c r="AA17" i="14"/>
  <c r="Z17" i="14"/>
  <c r="Y17" i="14"/>
  <c r="X17" i="14"/>
  <c r="W17" i="14"/>
  <c r="V17" i="14"/>
  <c r="U17" i="14"/>
  <c r="T17" i="14"/>
  <c r="S17" i="14"/>
  <c r="R17" i="14"/>
  <c r="AL19" i="14" l="1"/>
  <c r="AK19" i="14"/>
  <c r="AJ19" i="14"/>
  <c r="AI19" i="14"/>
  <c r="AH19" i="14"/>
  <c r="AH34" i="14" s="1"/>
  <c r="AG19" i="14"/>
  <c r="AF19" i="14"/>
  <c r="AF28" i="14" s="1"/>
  <c r="AE19" i="14"/>
  <c r="AD19" i="14"/>
  <c r="AD28" i="14" s="1"/>
  <c r="AC19" i="14"/>
  <c r="AC28" i="14" s="1"/>
  <c r="AB19" i="14"/>
  <c r="AA19" i="14"/>
  <c r="Z19" i="14"/>
  <c r="Z28" i="14" s="1"/>
  <c r="Y19" i="14"/>
  <c r="Y34" i="14" s="1"/>
  <c r="X19" i="14"/>
  <c r="W19" i="14"/>
  <c r="V19" i="14"/>
  <c r="U19" i="14"/>
  <c r="T19" i="14"/>
  <c r="T34" i="14" s="1"/>
  <c r="S19" i="14"/>
  <c r="R19" i="14"/>
  <c r="R28" i="14" s="1"/>
  <c r="AL18" i="14"/>
  <c r="AK18" i="14"/>
  <c r="AJ18" i="14"/>
  <c r="AI18" i="14"/>
  <c r="AH18" i="14"/>
  <c r="AG18" i="14"/>
  <c r="AF18" i="14"/>
  <c r="AE18" i="14"/>
  <c r="AD18" i="14"/>
  <c r="AC18" i="14"/>
  <c r="AB18" i="14"/>
  <c r="AA18" i="14"/>
  <c r="Z18" i="14"/>
  <c r="Y18" i="14"/>
  <c r="X18" i="14"/>
  <c r="W18" i="14"/>
  <c r="V18" i="14"/>
  <c r="U18" i="14"/>
  <c r="T18" i="14"/>
  <c r="S18" i="14"/>
  <c r="R18" i="14"/>
  <c r="AL16" i="14"/>
  <c r="AK16" i="14"/>
  <c r="AJ16" i="14"/>
  <c r="AI16" i="14"/>
  <c r="AI32" i="14" s="1"/>
  <c r="AH16" i="14"/>
  <c r="AG16" i="14"/>
  <c r="AF16" i="14"/>
  <c r="AE16" i="14"/>
  <c r="AD16" i="14"/>
  <c r="AC16" i="14"/>
  <c r="AB16" i="14"/>
  <c r="AA16" i="14"/>
  <c r="Z16" i="14"/>
  <c r="Y16" i="14"/>
  <c r="X16" i="14"/>
  <c r="W16" i="14"/>
  <c r="V16" i="14"/>
  <c r="U16" i="14"/>
  <c r="U32" i="14" s="1"/>
  <c r="T16" i="14"/>
  <c r="S16" i="14"/>
  <c r="R16" i="14"/>
  <c r="AL15" i="14"/>
  <c r="AK15" i="14"/>
  <c r="AJ15" i="14"/>
  <c r="AI15" i="14"/>
  <c r="AH15" i="14"/>
  <c r="AG15" i="14"/>
  <c r="AF15" i="14"/>
  <c r="AE15" i="14"/>
  <c r="AD15" i="14"/>
  <c r="AC15" i="14"/>
  <c r="AB15" i="14"/>
  <c r="AA15" i="14"/>
  <c r="Z15" i="14"/>
  <c r="Y15" i="14"/>
  <c r="X15" i="14"/>
  <c r="W15" i="14"/>
  <c r="V15" i="14"/>
  <c r="U15" i="14"/>
  <c r="T15" i="14"/>
  <c r="S15" i="14"/>
  <c r="R15" i="14"/>
  <c r="AL14" i="14"/>
  <c r="AL32" i="14" s="1"/>
  <c r="AK14" i="14"/>
  <c r="AJ14" i="14"/>
  <c r="AI14" i="14"/>
  <c r="AH14" i="14"/>
  <c r="AG14" i="14"/>
  <c r="AF14" i="14"/>
  <c r="AE14" i="14"/>
  <c r="AD14" i="14"/>
  <c r="AC14" i="14"/>
  <c r="AB14" i="14"/>
  <c r="AA14" i="14"/>
  <c r="Z14" i="14"/>
  <c r="Y14" i="14"/>
  <c r="X14" i="14"/>
  <c r="X32" i="14" s="1"/>
  <c r="W14" i="14"/>
  <c r="V14" i="14"/>
  <c r="U14" i="14"/>
  <c r="T14" i="14"/>
  <c r="S14" i="14"/>
  <c r="R14" i="14"/>
  <c r="AL13" i="14"/>
  <c r="AK13" i="14"/>
  <c r="AJ13" i="14"/>
  <c r="AI13" i="14"/>
  <c r="AH13" i="14"/>
  <c r="AG13" i="14"/>
  <c r="AF13" i="14"/>
  <c r="AE13" i="14"/>
  <c r="AD13" i="14"/>
  <c r="AC13" i="14"/>
  <c r="AB13" i="14"/>
  <c r="AA13" i="14"/>
  <c r="Z13" i="14"/>
  <c r="Y13" i="14"/>
  <c r="X13" i="14"/>
  <c r="W13" i="14"/>
  <c r="V13" i="14"/>
  <c r="U13" i="14"/>
  <c r="T13" i="14"/>
  <c r="S13" i="14"/>
  <c r="R13" i="14"/>
  <c r="AL12" i="14"/>
  <c r="AK12" i="14"/>
  <c r="AJ12" i="14"/>
  <c r="AI12" i="14"/>
  <c r="AH12" i="14"/>
  <c r="AG12" i="14"/>
  <c r="AF12" i="14"/>
  <c r="AE12" i="14"/>
  <c r="AD12" i="14"/>
  <c r="AC12" i="14"/>
  <c r="AB12" i="14"/>
  <c r="AA12" i="14"/>
  <c r="Z12" i="14"/>
  <c r="Z32" i="14" s="1"/>
  <c r="Y12" i="14"/>
  <c r="Y32" i="14" s="1"/>
  <c r="X12" i="14"/>
  <c r="W12" i="14"/>
  <c r="V12" i="14"/>
  <c r="U12" i="14"/>
  <c r="T12" i="14"/>
  <c r="S12" i="14"/>
  <c r="R12" i="14"/>
  <c r="AL11" i="14"/>
  <c r="AK11" i="14"/>
  <c r="AK32" i="14" s="1"/>
  <c r="AJ11" i="14"/>
  <c r="AI11" i="14"/>
  <c r="AH11" i="14"/>
  <c r="AG11" i="14"/>
  <c r="AG32" i="14" s="1"/>
  <c r="AF11" i="14"/>
  <c r="AE11" i="14"/>
  <c r="AD11" i="14"/>
  <c r="AC11" i="14"/>
  <c r="AB11" i="14"/>
  <c r="AA11" i="14"/>
  <c r="Z11" i="14"/>
  <c r="Y11" i="14"/>
  <c r="X11" i="14"/>
  <c r="W11" i="14"/>
  <c r="W32" i="14" s="1"/>
  <c r="V11" i="14"/>
  <c r="U11" i="14"/>
  <c r="T11" i="14"/>
  <c r="S11" i="14"/>
  <c r="S32" i="14" s="1"/>
  <c r="R11" i="14"/>
  <c r="AL10" i="14"/>
  <c r="AK10" i="14"/>
  <c r="AJ10" i="14"/>
  <c r="AJ32" i="14" s="1"/>
  <c r="AI10" i="14"/>
  <c r="AH10" i="14"/>
  <c r="AG10" i="14"/>
  <c r="AF10" i="14"/>
  <c r="AE10" i="14"/>
  <c r="AD10" i="14"/>
  <c r="AD32" i="14" s="1"/>
  <c r="AC10" i="14"/>
  <c r="AC32" i="14" s="1"/>
  <c r="AB10" i="14"/>
  <c r="AB32" i="14" s="1"/>
  <c r="AA10" i="14"/>
  <c r="AA32" i="14" s="1"/>
  <c r="Z10" i="14"/>
  <c r="Y10" i="14"/>
  <c r="X10" i="14"/>
  <c r="W10" i="14"/>
  <c r="V10" i="14"/>
  <c r="V32" i="14" s="1"/>
  <c r="U10" i="14"/>
  <c r="T10" i="14"/>
  <c r="S10" i="14"/>
  <c r="R10" i="14"/>
  <c r="AL9" i="14"/>
  <c r="AK9" i="14"/>
  <c r="AJ9" i="14"/>
  <c r="AI9" i="14"/>
  <c r="AH9" i="14"/>
  <c r="AG9" i="14"/>
  <c r="AF9" i="14"/>
  <c r="AE9" i="14"/>
  <c r="AD9" i="14"/>
  <c r="AC9" i="14"/>
  <c r="AB9" i="14"/>
  <c r="AA9" i="14"/>
  <c r="Z9" i="14"/>
  <c r="Y9" i="14"/>
  <c r="X9" i="14"/>
  <c r="W9" i="14"/>
  <c r="V9" i="14"/>
  <c r="V31" i="14" s="1"/>
  <c r="U9" i="14"/>
  <c r="T9" i="14"/>
  <c r="S9" i="14"/>
  <c r="R9" i="14"/>
  <c r="AL8" i="14"/>
  <c r="AK8" i="14"/>
  <c r="AJ8" i="14"/>
  <c r="AI8" i="14"/>
  <c r="AH8" i="14"/>
  <c r="AG8" i="14"/>
  <c r="AG31" i="14" s="1"/>
  <c r="AF8" i="14"/>
  <c r="AE8" i="14"/>
  <c r="AD8" i="14"/>
  <c r="AD31" i="14" s="1"/>
  <c r="AC8" i="14"/>
  <c r="AC31" i="14" s="1"/>
  <c r="AB8" i="14"/>
  <c r="AA8" i="14"/>
  <c r="Z8" i="14"/>
  <c r="Y8" i="14"/>
  <c r="X8" i="14"/>
  <c r="W8" i="14"/>
  <c r="V8" i="14"/>
  <c r="U8" i="14"/>
  <c r="T8" i="14"/>
  <c r="S8" i="14"/>
  <c r="S31" i="14" s="1"/>
  <c r="R8" i="14"/>
  <c r="AL7" i="14"/>
  <c r="AK7" i="14"/>
  <c r="AK31" i="14" s="1"/>
  <c r="AJ7" i="14"/>
  <c r="AI7" i="14"/>
  <c r="AI31" i="14" s="1"/>
  <c r="AH7" i="14"/>
  <c r="AG7" i="14"/>
  <c r="AF7" i="14"/>
  <c r="AF31" i="14" s="1"/>
  <c r="AE7" i="14"/>
  <c r="AD7" i="14"/>
  <c r="AC7" i="14"/>
  <c r="AB7" i="14"/>
  <c r="AA7" i="14"/>
  <c r="AA31" i="14" s="1"/>
  <c r="Z7" i="14"/>
  <c r="Y7" i="14"/>
  <c r="X7" i="14"/>
  <c r="W7" i="14"/>
  <c r="W31" i="14" s="1"/>
  <c r="V7" i="14"/>
  <c r="U7" i="14"/>
  <c r="U31" i="14" s="1"/>
  <c r="T7" i="14"/>
  <c r="S7" i="14"/>
  <c r="R7" i="14"/>
  <c r="R31" i="14" s="1"/>
  <c r="AL34" i="14"/>
  <c r="AK34" i="14"/>
  <c r="AJ34" i="14"/>
  <c r="AI34" i="14"/>
  <c r="AG34" i="14"/>
  <c r="AE34" i="14"/>
  <c r="AD34" i="14"/>
  <c r="AB34" i="14"/>
  <c r="AA34" i="14"/>
  <c r="X34" i="14"/>
  <c r="W34" i="14"/>
  <c r="V34" i="14"/>
  <c r="U34" i="14"/>
  <c r="S34" i="14"/>
  <c r="AF32" i="14"/>
  <c r="AE32" i="14"/>
  <c r="R32" i="14"/>
  <c r="AL31" i="14"/>
  <c r="AH31" i="14"/>
  <c r="AE31" i="14"/>
  <c r="AB31" i="14"/>
  <c r="Z31" i="14"/>
  <c r="Y31" i="14"/>
  <c r="X31" i="14"/>
  <c r="T31" i="14"/>
  <c r="AL28" i="14"/>
  <c r="AK28" i="14"/>
  <c r="AJ28" i="14"/>
  <c r="AI28" i="14"/>
  <c r="AH28" i="14"/>
  <c r="AG28" i="14"/>
  <c r="AE28" i="14"/>
  <c r="AB28" i="14"/>
  <c r="AA28" i="14"/>
  <c r="X28" i="14"/>
  <c r="W28" i="14"/>
  <c r="V28" i="14"/>
  <c r="U28" i="14"/>
  <c r="T28" i="14"/>
  <c r="S28" i="14"/>
  <c r="Q19" i="6"/>
  <c r="P19" i="6"/>
  <c r="O19" i="6"/>
  <c r="N19" i="6"/>
  <c r="M19" i="6"/>
  <c r="L19" i="6"/>
  <c r="K19" i="6"/>
  <c r="J19" i="6"/>
  <c r="I19" i="6"/>
  <c r="H19" i="6"/>
  <c r="G19" i="6"/>
  <c r="F19" i="6"/>
  <c r="E19" i="6"/>
  <c r="D19" i="6"/>
  <c r="C19" i="6"/>
  <c r="Q18" i="6"/>
  <c r="P18" i="6"/>
  <c r="O18" i="6"/>
  <c r="N18" i="6"/>
  <c r="M18" i="6"/>
  <c r="L18" i="6"/>
  <c r="K18" i="6"/>
  <c r="J18" i="6"/>
  <c r="I18" i="6"/>
  <c r="H18" i="6"/>
  <c r="G18" i="6"/>
  <c r="F18" i="6"/>
  <c r="E18" i="6"/>
  <c r="D18" i="6"/>
  <c r="C18" i="6"/>
  <c r="Q17" i="6"/>
  <c r="P17" i="6"/>
  <c r="O17" i="6"/>
  <c r="N17" i="6"/>
  <c r="M17" i="6"/>
  <c r="L17" i="6"/>
  <c r="K17" i="6"/>
  <c r="J17" i="6"/>
  <c r="I17" i="6"/>
  <c r="H17" i="6"/>
  <c r="G17" i="6"/>
  <c r="F17" i="6"/>
  <c r="E17" i="6"/>
  <c r="D17" i="6"/>
  <c r="C17" i="6"/>
  <c r="Q16" i="6"/>
  <c r="P16" i="6"/>
  <c r="O16" i="6"/>
  <c r="N16" i="6"/>
  <c r="M16" i="6"/>
  <c r="L16" i="6"/>
  <c r="K16" i="6"/>
  <c r="J16" i="6"/>
  <c r="I16" i="6"/>
  <c r="H16" i="6"/>
  <c r="G16" i="6"/>
  <c r="F16" i="6"/>
  <c r="E16" i="6"/>
  <c r="D16" i="6"/>
  <c r="C16" i="6"/>
  <c r="Q15" i="6"/>
  <c r="P15" i="6"/>
  <c r="O15" i="6"/>
  <c r="N15" i="6"/>
  <c r="M15" i="6"/>
  <c r="L15" i="6"/>
  <c r="K15" i="6"/>
  <c r="J15" i="6"/>
  <c r="I15" i="6"/>
  <c r="H15" i="6"/>
  <c r="G15" i="6"/>
  <c r="F15" i="6"/>
  <c r="E15" i="6"/>
  <c r="D15" i="6"/>
  <c r="C15" i="6"/>
  <c r="Q14" i="6"/>
  <c r="P14" i="6"/>
  <c r="O14" i="6"/>
  <c r="N14" i="6"/>
  <c r="M14" i="6"/>
  <c r="L14" i="6"/>
  <c r="K14" i="6"/>
  <c r="J14" i="6"/>
  <c r="I14" i="6"/>
  <c r="H14" i="6"/>
  <c r="G14" i="6"/>
  <c r="F14" i="6"/>
  <c r="E14" i="6"/>
  <c r="D14" i="6"/>
  <c r="C14" i="6"/>
  <c r="Q13" i="6"/>
  <c r="P13" i="6"/>
  <c r="O13" i="6"/>
  <c r="N13" i="6"/>
  <c r="M13" i="6"/>
  <c r="L13" i="6"/>
  <c r="K13" i="6"/>
  <c r="J13" i="6"/>
  <c r="I13" i="6"/>
  <c r="H13" i="6"/>
  <c r="G13" i="6"/>
  <c r="F13" i="6"/>
  <c r="E13" i="6"/>
  <c r="D13" i="6"/>
  <c r="C13" i="6"/>
  <c r="Q12" i="6"/>
  <c r="P12" i="6"/>
  <c r="O12" i="6"/>
  <c r="N12" i="6"/>
  <c r="M12" i="6"/>
  <c r="L12" i="6"/>
  <c r="K12" i="6"/>
  <c r="J12" i="6"/>
  <c r="I12" i="6"/>
  <c r="H12" i="6"/>
  <c r="G12" i="6"/>
  <c r="F12" i="6"/>
  <c r="E12" i="6"/>
  <c r="D12" i="6"/>
  <c r="C12" i="6"/>
  <c r="Q11" i="6"/>
  <c r="P11" i="6"/>
  <c r="O11" i="6"/>
  <c r="N11" i="6"/>
  <c r="M11" i="6"/>
  <c r="L11" i="6"/>
  <c r="K11" i="6"/>
  <c r="J11" i="6"/>
  <c r="I11" i="6"/>
  <c r="H11" i="6"/>
  <c r="G11" i="6"/>
  <c r="F11" i="6"/>
  <c r="E11" i="6"/>
  <c r="D11" i="6"/>
  <c r="C11" i="6"/>
  <c r="Q10" i="6"/>
  <c r="P10" i="6"/>
  <c r="O10" i="6"/>
  <c r="N10" i="6"/>
  <c r="M10" i="6"/>
  <c r="L10" i="6"/>
  <c r="K10" i="6"/>
  <c r="J10" i="6"/>
  <c r="I10" i="6"/>
  <c r="H10" i="6"/>
  <c r="G10" i="6"/>
  <c r="F10" i="6"/>
  <c r="E10" i="6"/>
  <c r="D10" i="6"/>
  <c r="C10" i="6"/>
  <c r="Q9" i="6"/>
  <c r="P9" i="6"/>
  <c r="O9" i="6"/>
  <c r="N9" i="6"/>
  <c r="M9" i="6"/>
  <c r="L9" i="6"/>
  <c r="K9" i="6"/>
  <c r="J9" i="6"/>
  <c r="I9" i="6"/>
  <c r="H9" i="6"/>
  <c r="G9" i="6"/>
  <c r="F9" i="6"/>
  <c r="E9" i="6"/>
  <c r="D9" i="6"/>
  <c r="C9" i="6"/>
  <c r="Q8" i="6"/>
  <c r="P8" i="6"/>
  <c r="O8" i="6"/>
  <c r="N8" i="6"/>
  <c r="M8" i="6"/>
  <c r="L8" i="6"/>
  <c r="K8" i="6"/>
  <c r="J8" i="6"/>
  <c r="I8" i="6"/>
  <c r="H8" i="6"/>
  <c r="G8" i="6"/>
  <c r="F8" i="6"/>
  <c r="E8" i="6"/>
  <c r="D8" i="6"/>
  <c r="C8" i="6"/>
  <c r="Q7" i="6"/>
  <c r="P7" i="6"/>
  <c r="O7" i="6"/>
  <c r="N7" i="6"/>
  <c r="M7" i="6"/>
  <c r="L7" i="6"/>
  <c r="K7" i="6"/>
  <c r="J7" i="6"/>
  <c r="I7" i="6"/>
  <c r="H7" i="6"/>
  <c r="G7" i="6"/>
  <c r="F7" i="6"/>
  <c r="E7" i="6"/>
  <c r="D7" i="6"/>
  <c r="C7" i="6"/>
  <c r="B17" i="6"/>
  <c r="B19" i="6"/>
  <c r="B18" i="6"/>
  <c r="B16" i="6"/>
  <c r="B15" i="6"/>
  <c r="B14" i="6"/>
  <c r="B13" i="6"/>
  <c r="B12" i="6"/>
  <c r="B11" i="6"/>
  <c r="B10" i="6"/>
  <c r="B9" i="6"/>
  <c r="B8" i="6"/>
  <c r="B7" i="6"/>
  <c r="P17" i="2"/>
  <c r="O17" i="2"/>
  <c r="N17" i="2"/>
  <c r="M17" i="2"/>
  <c r="L17" i="2"/>
  <c r="L46" i="2" s="1"/>
  <c r="K17" i="2"/>
  <c r="K46" i="2" s="1"/>
  <c r="J17" i="2"/>
  <c r="J46" i="2" s="1"/>
  <c r="I17" i="2"/>
  <c r="I46" i="2" s="1"/>
  <c r="H17" i="2"/>
  <c r="H46" i="2" s="1"/>
  <c r="G17" i="2"/>
  <c r="G46" i="2" s="1"/>
  <c r="F17" i="2"/>
  <c r="F46" i="2" s="1"/>
  <c r="E17" i="2"/>
  <c r="E46" i="2" s="1"/>
  <c r="D17" i="2"/>
  <c r="D46" i="2" s="1"/>
  <c r="C17" i="2"/>
  <c r="C46" i="2" s="1"/>
  <c r="B17" i="2"/>
  <c r="B46" i="2" s="1"/>
  <c r="Q17" i="2"/>
  <c r="D18" i="2"/>
  <c r="D55" i="2" s="1"/>
  <c r="Q19" i="2"/>
  <c r="Q19" i="14" s="1"/>
  <c r="P19" i="2"/>
  <c r="P19" i="14" s="1"/>
  <c r="O19" i="2"/>
  <c r="O19" i="14" s="1"/>
  <c r="O28" i="14" s="1"/>
  <c r="N19" i="2"/>
  <c r="N19" i="14" s="1"/>
  <c r="M19" i="2"/>
  <c r="M19" i="14" s="1"/>
  <c r="L19" i="2"/>
  <c r="L19" i="14" s="1"/>
  <c r="K19" i="2"/>
  <c r="K19" i="14" s="1"/>
  <c r="K28" i="14" s="1"/>
  <c r="J19" i="2"/>
  <c r="J19" i="14" s="1"/>
  <c r="I19" i="2"/>
  <c r="I19" i="14" s="1"/>
  <c r="I34" i="14" s="1"/>
  <c r="H19" i="2"/>
  <c r="H19" i="14" s="1"/>
  <c r="H34" i="14" s="1"/>
  <c r="G19" i="2"/>
  <c r="G19" i="14" s="1"/>
  <c r="F19" i="2"/>
  <c r="F19" i="14" s="1"/>
  <c r="F34" i="14" s="1"/>
  <c r="E19" i="2"/>
  <c r="E19" i="14" s="1"/>
  <c r="E34" i="14" s="1"/>
  <c r="D19" i="2"/>
  <c r="D19" i="14" s="1"/>
  <c r="D34" i="14" s="1"/>
  <c r="C19" i="2"/>
  <c r="C19" i="14" s="1"/>
  <c r="C34" i="14" s="1"/>
  <c r="N18" i="2"/>
  <c r="N18" i="14" s="1"/>
  <c r="M18" i="2"/>
  <c r="M18" i="14" s="1"/>
  <c r="L18" i="2"/>
  <c r="L55" i="2" s="1"/>
  <c r="K18" i="2"/>
  <c r="K55" i="2" s="1"/>
  <c r="J18" i="2"/>
  <c r="J55" i="2" s="1"/>
  <c r="I18" i="2"/>
  <c r="I55" i="2" s="1"/>
  <c r="H18" i="2"/>
  <c r="H55" i="2" s="1"/>
  <c r="G18" i="2"/>
  <c r="G55" i="2" s="1"/>
  <c r="F18" i="2"/>
  <c r="F55" i="2" s="1"/>
  <c r="E18" i="2"/>
  <c r="E55" i="2" s="1"/>
  <c r="Q16" i="2"/>
  <c r="Q16" i="14" s="1"/>
  <c r="P16" i="2"/>
  <c r="P16" i="14" s="1"/>
  <c r="O16" i="2"/>
  <c r="O16" i="14" s="1"/>
  <c r="N16" i="2"/>
  <c r="N16" i="14" s="1"/>
  <c r="M16" i="2"/>
  <c r="M16" i="14" s="1"/>
  <c r="L16" i="2"/>
  <c r="L16" i="14" s="1"/>
  <c r="K16" i="2"/>
  <c r="K16" i="14" s="1"/>
  <c r="J16" i="2"/>
  <c r="J16" i="14" s="1"/>
  <c r="I16" i="2"/>
  <c r="I16" i="14" s="1"/>
  <c r="H16" i="2"/>
  <c r="H16" i="14" s="1"/>
  <c r="G16" i="2"/>
  <c r="G16" i="14" s="1"/>
  <c r="F16" i="2"/>
  <c r="F16" i="14" s="1"/>
  <c r="E16" i="2"/>
  <c r="E16" i="14" s="1"/>
  <c r="D16" i="2"/>
  <c r="D16" i="14" s="1"/>
  <c r="C16" i="2"/>
  <c r="C16" i="14" s="1"/>
  <c r="Q15" i="2"/>
  <c r="Q15" i="14" s="1"/>
  <c r="P15" i="2"/>
  <c r="P15" i="14" s="1"/>
  <c r="O15" i="2"/>
  <c r="O15" i="14" s="1"/>
  <c r="N15" i="2"/>
  <c r="N15" i="14" s="1"/>
  <c r="M15" i="2"/>
  <c r="M15" i="14" s="1"/>
  <c r="L15" i="2"/>
  <c r="L15" i="14" s="1"/>
  <c r="K15" i="2"/>
  <c r="K15" i="14" s="1"/>
  <c r="J15" i="2"/>
  <c r="J15" i="14" s="1"/>
  <c r="I15" i="2"/>
  <c r="I15" i="14" s="1"/>
  <c r="H15" i="2"/>
  <c r="H15" i="14" s="1"/>
  <c r="G15" i="2"/>
  <c r="G15" i="14" s="1"/>
  <c r="F15" i="2"/>
  <c r="F15" i="14" s="1"/>
  <c r="E15" i="2"/>
  <c r="E15" i="14" s="1"/>
  <c r="D15" i="2"/>
  <c r="D15" i="14" s="1"/>
  <c r="C15" i="2"/>
  <c r="C15" i="14" s="1"/>
  <c r="Q14" i="2"/>
  <c r="Q14" i="14" s="1"/>
  <c r="P14" i="2"/>
  <c r="P14" i="14" s="1"/>
  <c r="O14" i="2"/>
  <c r="O14" i="14" s="1"/>
  <c r="N14" i="2"/>
  <c r="N14" i="14" s="1"/>
  <c r="M14" i="2"/>
  <c r="M14" i="14" s="1"/>
  <c r="L14" i="2"/>
  <c r="L14" i="14" s="1"/>
  <c r="K14" i="2"/>
  <c r="K14" i="14" s="1"/>
  <c r="J14" i="2"/>
  <c r="J14" i="14" s="1"/>
  <c r="I14" i="2"/>
  <c r="I14" i="14" s="1"/>
  <c r="H14" i="2"/>
  <c r="H14" i="14" s="1"/>
  <c r="G14" i="2"/>
  <c r="G14" i="14" s="1"/>
  <c r="F14" i="2"/>
  <c r="F14" i="14" s="1"/>
  <c r="E14" i="2"/>
  <c r="E14" i="14" s="1"/>
  <c r="D14" i="2"/>
  <c r="D14" i="14" s="1"/>
  <c r="C14" i="2"/>
  <c r="C14" i="14" s="1"/>
  <c r="Q13" i="2"/>
  <c r="Q13" i="14" s="1"/>
  <c r="P13" i="2"/>
  <c r="P13" i="14" s="1"/>
  <c r="O13" i="2"/>
  <c r="O13" i="14" s="1"/>
  <c r="N13" i="2"/>
  <c r="N13" i="14" s="1"/>
  <c r="M13" i="2"/>
  <c r="M13" i="14" s="1"/>
  <c r="L13" i="2"/>
  <c r="L13" i="14" s="1"/>
  <c r="K13" i="2"/>
  <c r="K13" i="14" s="1"/>
  <c r="J13" i="2"/>
  <c r="J13" i="14" s="1"/>
  <c r="I13" i="2"/>
  <c r="I13" i="14" s="1"/>
  <c r="H13" i="2"/>
  <c r="H13" i="14" s="1"/>
  <c r="G13" i="2"/>
  <c r="G13" i="14" s="1"/>
  <c r="F13" i="2"/>
  <c r="F13" i="14" s="1"/>
  <c r="E13" i="2"/>
  <c r="E13" i="14" s="1"/>
  <c r="D13" i="2"/>
  <c r="D13" i="14" s="1"/>
  <c r="C13" i="2"/>
  <c r="C13" i="14" s="1"/>
  <c r="Q12" i="2"/>
  <c r="Q12" i="14" s="1"/>
  <c r="P12" i="2"/>
  <c r="P12" i="14" s="1"/>
  <c r="O12" i="2"/>
  <c r="O12" i="14" s="1"/>
  <c r="N12" i="2"/>
  <c r="N12" i="14" s="1"/>
  <c r="M12" i="2"/>
  <c r="M12" i="14" s="1"/>
  <c r="L12" i="2"/>
  <c r="L12" i="14" s="1"/>
  <c r="K12" i="2"/>
  <c r="K12" i="14" s="1"/>
  <c r="J12" i="2"/>
  <c r="J12" i="14" s="1"/>
  <c r="I12" i="2"/>
  <c r="I12" i="14" s="1"/>
  <c r="H12" i="2"/>
  <c r="H12" i="14" s="1"/>
  <c r="G12" i="2"/>
  <c r="G12" i="14" s="1"/>
  <c r="F12" i="2"/>
  <c r="F12" i="14" s="1"/>
  <c r="E12" i="2"/>
  <c r="E12" i="14" s="1"/>
  <c r="D12" i="2"/>
  <c r="D12" i="14" s="1"/>
  <c r="C12" i="2"/>
  <c r="C12" i="14" s="1"/>
  <c r="Q11" i="2"/>
  <c r="Q11" i="14" s="1"/>
  <c r="P11" i="2"/>
  <c r="P11" i="14" s="1"/>
  <c r="O11" i="2"/>
  <c r="O11" i="14" s="1"/>
  <c r="N11" i="2"/>
  <c r="N11" i="14" s="1"/>
  <c r="M11" i="2"/>
  <c r="M11" i="14" s="1"/>
  <c r="L11" i="2"/>
  <c r="L11" i="14" s="1"/>
  <c r="K11" i="2"/>
  <c r="K11" i="14" s="1"/>
  <c r="J11" i="2"/>
  <c r="J11" i="14" s="1"/>
  <c r="I11" i="2"/>
  <c r="I11" i="14" s="1"/>
  <c r="H11" i="2"/>
  <c r="H11" i="14" s="1"/>
  <c r="G11" i="2"/>
  <c r="G11" i="14" s="1"/>
  <c r="F11" i="2"/>
  <c r="F11" i="14" s="1"/>
  <c r="E11" i="2"/>
  <c r="E11" i="14" s="1"/>
  <c r="D11" i="2"/>
  <c r="D11" i="14" s="1"/>
  <c r="C11" i="2"/>
  <c r="C11" i="14" s="1"/>
  <c r="Q10" i="2"/>
  <c r="Q10" i="14" s="1"/>
  <c r="P10" i="2"/>
  <c r="P10" i="14" s="1"/>
  <c r="O10" i="2"/>
  <c r="O10" i="14" s="1"/>
  <c r="N10" i="2"/>
  <c r="N10" i="14" s="1"/>
  <c r="M10" i="2"/>
  <c r="M10" i="14" s="1"/>
  <c r="L10" i="2"/>
  <c r="L10" i="14" s="1"/>
  <c r="K10" i="2"/>
  <c r="K10" i="14" s="1"/>
  <c r="J10" i="2"/>
  <c r="J10" i="14" s="1"/>
  <c r="I10" i="2"/>
  <c r="I10" i="14" s="1"/>
  <c r="H10" i="2"/>
  <c r="H10" i="14" s="1"/>
  <c r="G10" i="2"/>
  <c r="G10" i="14" s="1"/>
  <c r="F10" i="2"/>
  <c r="F10" i="14" s="1"/>
  <c r="E10" i="2"/>
  <c r="E10" i="14" s="1"/>
  <c r="D10" i="2"/>
  <c r="D10" i="14" s="1"/>
  <c r="C10" i="2"/>
  <c r="C10" i="14" s="1"/>
  <c r="Q9" i="2"/>
  <c r="Q9" i="14" s="1"/>
  <c r="P9" i="2"/>
  <c r="P9" i="14" s="1"/>
  <c r="O9" i="2"/>
  <c r="O9" i="14" s="1"/>
  <c r="N9" i="2"/>
  <c r="N9" i="14" s="1"/>
  <c r="M9" i="2"/>
  <c r="M9" i="14" s="1"/>
  <c r="L9" i="2"/>
  <c r="L9" i="14" s="1"/>
  <c r="K9" i="2"/>
  <c r="K9" i="14" s="1"/>
  <c r="J9" i="2"/>
  <c r="J9" i="14" s="1"/>
  <c r="I9" i="2"/>
  <c r="I9" i="14" s="1"/>
  <c r="H9" i="2"/>
  <c r="H9" i="14" s="1"/>
  <c r="G9" i="2"/>
  <c r="G9" i="14" s="1"/>
  <c r="F9" i="2"/>
  <c r="F9" i="14" s="1"/>
  <c r="E9" i="2"/>
  <c r="E9" i="14" s="1"/>
  <c r="D9" i="2"/>
  <c r="D9" i="14" s="1"/>
  <c r="C9" i="2"/>
  <c r="C9" i="14" s="1"/>
  <c r="Q8" i="2"/>
  <c r="Q8" i="14" s="1"/>
  <c r="P8" i="2"/>
  <c r="P8" i="14" s="1"/>
  <c r="O8" i="2"/>
  <c r="O8" i="14" s="1"/>
  <c r="N8" i="2"/>
  <c r="N8" i="14" s="1"/>
  <c r="M8" i="2"/>
  <c r="M8" i="14" s="1"/>
  <c r="L8" i="2"/>
  <c r="L8" i="14" s="1"/>
  <c r="K8" i="2"/>
  <c r="K8" i="14" s="1"/>
  <c r="J8" i="2"/>
  <c r="J8" i="14" s="1"/>
  <c r="I8" i="2"/>
  <c r="I8" i="14" s="1"/>
  <c r="H8" i="2"/>
  <c r="H8" i="14" s="1"/>
  <c r="G8" i="2"/>
  <c r="G8" i="14" s="1"/>
  <c r="F8" i="2"/>
  <c r="F8" i="14" s="1"/>
  <c r="E8" i="2"/>
  <c r="E8" i="14" s="1"/>
  <c r="D8" i="2"/>
  <c r="D8" i="14" s="1"/>
  <c r="C8" i="2"/>
  <c r="C8" i="14" s="1"/>
  <c r="Q7" i="2"/>
  <c r="Q7" i="14" s="1"/>
  <c r="P7" i="2"/>
  <c r="P7" i="14" s="1"/>
  <c r="O7" i="2"/>
  <c r="O7" i="14" s="1"/>
  <c r="N7" i="2"/>
  <c r="N7" i="14" s="1"/>
  <c r="M7" i="2"/>
  <c r="M7" i="14" s="1"/>
  <c r="L7" i="2"/>
  <c r="L7" i="14" s="1"/>
  <c r="K7" i="2"/>
  <c r="K7" i="14" s="1"/>
  <c r="J7" i="2"/>
  <c r="J7" i="14" s="1"/>
  <c r="I7" i="2"/>
  <c r="I7" i="14" s="1"/>
  <c r="H7" i="2"/>
  <c r="H7" i="14" s="1"/>
  <c r="G7" i="2"/>
  <c r="G7" i="14" s="1"/>
  <c r="F7" i="2"/>
  <c r="F7" i="14" s="1"/>
  <c r="E7" i="2"/>
  <c r="E7" i="14" s="1"/>
  <c r="D7" i="2"/>
  <c r="D7" i="14" s="1"/>
  <c r="C7" i="2"/>
  <c r="C7" i="14" s="1"/>
  <c r="B18" i="2"/>
  <c r="B55" i="2" s="1"/>
  <c r="P18" i="1"/>
  <c r="O18" i="1"/>
  <c r="N18" i="1"/>
  <c r="M18" i="1"/>
  <c r="L18" i="1"/>
  <c r="K18" i="1"/>
  <c r="J18" i="1"/>
  <c r="I18" i="1"/>
  <c r="H18" i="1"/>
  <c r="G18" i="1"/>
  <c r="F18" i="1"/>
  <c r="E18" i="1"/>
  <c r="D18" i="1"/>
  <c r="C18" i="1"/>
  <c r="B18" i="1"/>
  <c r="P17" i="1"/>
  <c r="O17" i="1"/>
  <c r="N17" i="1"/>
  <c r="L17" i="1"/>
  <c r="K17" i="1"/>
  <c r="J17" i="1"/>
  <c r="I17" i="1"/>
  <c r="H17" i="1"/>
  <c r="F17" i="1"/>
  <c r="E17" i="1"/>
  <c r="D17" i="1"/>
  <c r="C17" i="1"/>
  <c r="B17" i="1"/>
  <c r="Q18" i="1"/>
  <c r="Q17" i="1"/>
  <c r="AG55" i="2"/>
  <c r="B19" i="2"/>
  <c r="B19" i="14" s="1"/>
  <c r="B34" i="14" s="1"/>
  <c r="B16" i="2"/>
  <c r="B16" i="14" s="1"/>
  <c r="B15" i="2"/>
  <c r="B15" i="14" s="1"/>
  <c r="B14" i="2"/>
  <c r="B14" i="14" s="1"/>
  <c r="B13" i="2"/>
  <c r="B13" i="14" s="1"/>
  <c r="B12" i="2"/>
  <c r="B12" i="14" s="1"/>
  <c r="B11" i="2"/>
  <c r="B11" i="14" s="1"/>
  <c r="B10" i="2"/>
  <c r="B10" i="14" s="1"/>
  <c r="B9" i="2"/>
  <c r="B9" i="14" s="1"/>
  <c r="B8" i="2"/>
  <c r="B8" i="14" s="1"/>
  <c r="B7" i="2"/>
  <c r="B7" i="14" s="1"/>
  <c r="Q19" i="1"/>
  <c r="P19" i="1"/>
  <c r="O19" i="1"/>
  <c r="N19" i="1"/>
  <c r="M19" i="1"/>
  <c r="L19" i="1"/>
  <c r="K19" i="1"/>
  <c r="J19" i="1"/>
  <c r="I19" i="1"/>
  <c r="H19" i="1"/>
  <c r="G19" i="1"/>
  <c r="F19" i="1"/>
  <c r="E19" i="1"/>
  <c r="D19" i="1"/>
  <c r="C19" i="1"/>
  <c r="B19" i="1"/>
  <c r="Q16" i="1"/>
  <c r="P16" i="1"/>
  <c r="O16" i="1"/>
  <c r="N16" i="1"/>
  <c r="M16" i="1"/>
  <c r="L16" i="1"/>
  <c r="K16" i="1"/>
  <c r="J16" i="1"/>
  <c r="I16" i="1"/>
  <c r="H16" i="1"/>
  <c r="G16" i="1"/>
  <c r="F16" i="1"/>
  <c r="E16" i="1"/>
  <c r="D16" i="1"/>
  <c r="C16" i="1"/>
  <c r="B16" i="1"/>
  <c r="Q15" i="1"/>
  <c r="P15" i="1"/>
  <c r="O15" i="1"/>
  <c r="N15" i="1"/>
  <c r="M15" i="1"/>
  <c r="L15" i="1"/>
  <c r="K15" i="1"/>
  <c r="J15" i="1"/>
  <c r="I15" i="1"/>
  <c r="H15" i="1"/>
  <c r="G15" i="1"/>
  <c r="F15" i="1"/>
  <c r="E15" i="1"/>
  <c r="D15" i="1"/>
  <c r="C15" i="1"/>
  <c r="B15" i="1"/>
  <c r="Q14" i="1"/>
  <c r="P14" i="1"/>
  <c r="O14" i="1"/>
  <c r="N14" i="1"/>
  <c r="M14" i="1"/>
  <c r="L14" i="1"/>
  <c r="K14" i="1"/>
  <c r="J14" i="1"/>
  <c r="I14" i="1"/>
  <c r="H14" i="1"/>
  <c r="G14" i="1"/>
  <c r="F14" i="1"/>
  <c r="E14" i="1"/>
  <c r="D14" i="1"/>
  <c r="C14" i="1"/>
  <c r="Q13" i="1"/>
  <c r="P13" i="1"/>
  <c r="O13" i="1"/>
  <c r="N13" i="1"/>
  <c r="M13" i="1"/>
  <c r="L13" i="1"/>
  <c r="K13" i="1"/>
  <c r="J13" i="1"/>
  <c r="I13" i="1"/>
  <c r="H13" i="1"/>
  <c r="G13" i="1"/>
  <c r="F13" i="1"/>
  <c r="E13" i="1"/>
  <c r="D13" i="1"/>
  <c r="C13" i="1"/>
  <c r="B13" i="1"/>
  <c r="Q12" i="1"/>
  <c r="P12" i="1"/>
  <c r="O12" i="1"/>
  <c r="N12" i="1"/>
  <c r="M12" i="1"/>
  <c r="L12" i="1"/>
  <c r="K12" i="1"/>
  <c r="J12" i="1"/>
  <c r="I12" i="1"/>
  <c r="H12" i="1"/>
  <c r="G12" i="1"/>
  <c r="F12" i="1"/>
  <c r="E12" i="1"/>
  <c r="D12" i="1"/>
  <c r="C12" i="1"/>
  <c r="B12" i="1"/>
  <c r="Q11" i="1"/>
  <c r="P11" i="1"/>
  <c r="O11" i="1"/>
  <c r="N11" i="1"/>
  <c r="M11" i="1"/>
  <c r="L11" i="1"/>
  <c r="K11" i="1"/>
  <c r="J11" i="1"/>
  <c r="I11" i="1"/>
  <c r="H11" i="1"/>
  <c r="G11" i="1"/>
  <c r="F11" i="1"/>
  <c r="E11" i="1"/>
  <c r="D11" i="1"/>
  <c r="C11" i="1"/>
  <c r="B11" i="1"/>
  <c r="Q10" i="1"/>
  <c r="P10" i="1"/>
  <c r="O10" i="1"/>
  <c r="N10" i="1"/>
  <c r="M10" i="1"/>
  <c r="L10" i="1"/>
  <c r="K10" i="1"/>
  <c r="J10" i="1"/>
  <c r="I10" i="1"/>
  <c r="H10" i="1"/>
  <c r="G10" i="1"/>
  <c r="F10" i="1"/>
  <c r="E10" i="1"/>
  <c r="D10" i="1"/>
  <c r="C10" i="1"/>
  <c r="B10" i="1"/>
  <c r="B14" i="1"/>
  <c r="P7" i="1"/>
  <c r="P9" i="1"/>
  <c r="O9" i="1"/>
  <c r="N9" i="1"/>
  <c r="M9" i="1"/>
  <c r="L9" i="1"/>
  <c r="K9" i="1"/>
  <c r="J9" i="1"/>
  <c r="I9" i="1"/>
  <c r="H9" i="1"/>
  <c r="G9" i="1"/>
  <c r="F9" i="1"/>
  <c r="E9" i="1"/>
  <c r="D9" i="1"/>
  <c r="C9" i="1"/>
  <c r="B9" i="1"/>
  <c r="P8" i="1"/>
  <c r="O8" i="1"/>
  <c r="N8" i="1"/>
  <c r="M8" i="1"/>
  <c r="L8" i="1"/>
  <c r="K8" i="1"/>
  <c r="J8" i="1"/>
  <c r="I8" i="1"/>
  <c r="H8" i="1"/>
  <c r="G8" i="1"/>
  <c r="F8" i="1"/>
  <c r="E8" i="1"/>
  <c r="D8" i="1"/>
  <c r="C8" i="1"/>
  <c r="B8" i="1"/>
  <c r="O7" i="1"/>
  <c r="N7" i="1"/>
  <c r="M7" i="1"/>
  <c r="L7" i="1"/>
  <c r="K7" i="1"/>
  <c r="J7" i="1"/>
  <c r="I7" i="1"/>
  <c r="H7" i="1"/>
  <c r="G7" i="1"/>
  <c r="F7" i="1"/>
  <c r="E7" i="1"/>
  <c r="D7" i="1"/>
  <c r="C7" i="1"/>
  <c r="B7" i="1"/>
  <c r="Q9" i="1"/>
  <c r="Q8" i="1"/>
  <c r="Q7" i="1"/>
  <c r="G17" i="1"/>
  <c r="W40" i="2"/>
  <c r="R50" i="2"/>
  <c r="A55" i="2"/>
  <c r="Y50" i="2"/>
  <c r="X50" i="2"/>
  <c r="W50" i="2"/>
  <c r="V50" i="2"/>
  <c r="U50" i="2"/>
  <c r="T50" i="2"/>
  <c r="S50" i="2"/>
  <c r="Q50" i="2"/>
  <c r="A46" i="2"/>
  <c r="Y40" i="2"/>
  <c r="X40" i="2"/>
  <c r="V40" i="2"/>
  <c r="U40" i="2"/>
  <c r="T40" i="2"/>
  <c r="S40" i="2"/>
  <c r="R40" i="2"/>
  <c r="Q40" i="2"/>
  <c r="M36" i="7"/>
  <c r="M26" i="7"/>
  <c r="M20" i="7"/>
  <c r="Z37" i="13"/>
  <c r="R37" i="13"/>
  <c r="J37" i="13"/>
  <c r="B37" i="13"/>
  <c r="AH36" i="13"/>
  <c r="AG36" i="13"/>
  <c r="AF36" i="13"/>
  <c r="AE36" i="13"/>
  <c r="AD36" i="13"/>
  <c r="AC36" i="13"/>
  <c r="AB36" i="13"/>
  <c r="AA36" i="13"/>
  <c r="Z36" i="13"/>
  <c r="Y36" i="13"/>
  <c r="X36" i="13"/>
  <c r="W36" i="13"/>
  <c r="V36" i="13"/>
  <c r="U36" i="13"/>
  <c r="T36" i="13"/>
  <c r="S36" i="13"/>
  <c r="S37" i="13" s="1"/>
  <c r="R36" i="13"/>
  <c r="Q36" i="13"/>
  <c r="P36" i="13"/>
  <c r="O36" i="13"/>
  <c r="N36" i="13"/>
  <c r="M36" i="13"/>
  <c r="L36" i="13"/>
  <c r="K36" i="13"/>
  <c r="K37" i="13" s="1"/>
  <c r="J36" i="13"/>
  <c r="I36" i="13"/>
  <c r="H36" i="13"/>
  <c r="G36" i="13"/>
  <c r="F36" i="13"/>
  <c r="E36" i="13"/>
  <c r="D36" i="13"/>
  <c r="C36" i="13"/>
  <c r="C37" i="13" s="1"/>
  <c r="B36" i="13"/>
  <c r="AH35" i="13"/>
  <c r="AG35" i="13"/>
  <c r="AF35" i="13"/>
  <c r="AE35" i="13"/>
  <c r="AD35" i="13"/>
  <c r="AC35" i="13"/>
  <c r="AB35" i="13"/>
  <c r="AA35" i="13"/>
  <c r="Z35" i="13"/>
  <c r="Y35" i="13"/>
  <c r="X35" i="13"/>
  <c r="W35" i="13"/>
  <c r="V35" i="13"/>
  <c r="U35" i="13"/>
  <c r="T35" i="13"/>
  <c r="T37" i="13" s="1"/>
  <c r="S35" i="13"/>
  <c r="R35" i="13"/>
  <c r="Q35" i="13"/>
  <c r="P35" i="13"/>
  <c r="O35" i="13"/>
  <c r="N35" i="13"/>
  <c r="M35" i="13"/>
  <c r="L35" i="13"/>
  <c r="L37" i="13" s="1"/>
  <c r="K35" i="13"/>
  <c r="J35" i="13"/>
  <c r="I35" i="13"/>
  <c r="H35" i="13"/>
  <c r="G35" i="13"/>
  <c r="F35" i="13"/>
  <c r="E35" i="13"/>
  <c r="D35" i="13"/>
  <c r="D37" i="13" s="1"/>
  <c r="C35" i="13"/>
  <c r="B35" i="13"/>
  <c r="AH34" i="13"/>
  <c r="AG34" i="13"/>
  <c r="AF34" i="13"/>
  <c r="AE34" i="13"/>
  <c r="AD34" i="13"/>
  <c r="AC34" i="13"/>
  <c r="AB34" i="13"/>
  <c r="AA34" i="13"/>
  <c r="Z34" i="13"/>
  <c r="Y34" i="13"/>
  <c r="X34" i="13"/>
  <c r="W34" i="13"/>
  <c r="V34" i="13"/>
  <c r="U34" i="13"/>
  <c r="U37" i="13" s="1"/>
  <c r="T34" i="13"/>
  <c r="S34" i="13"/>
  <c r="R34" i="13"/>
  <c r="Q34" i="13"/>
  <c r="P34" i="13"/>
  <c r="O34" i="13"/>
  <c r="N34" i="13"/>
  <c r="M34" i="13"/>
  <c r="M37" i="13" s="1"/>
  <c r="L34" i="13"/>
  <c r="K34" i="13"/>
  <c r="J34" i="13"/>
  <c r="I34" i="13"/>
  <c r="H34" i="13"/>
  <c r="G34" i="13"/>
  <c r="F34" i="13"/>
  <c r="E34" i="13"/>
  <c r="E37" i="13" s="1"/>
  <c r="D34" i="13"/>
  <c r="C34" i="13"/>
  <c r="B34" i="13"/>
  <c r="AH33" i="13"/>
  <c r="AH37" i="13" s="1"/>
  <c r="AG33" i="13"/>
  <c r="AG37" i="13" s="1"/>
  <c r="AF33" i="13"/>
  <c r="AF37" i="13" s="1"/>
  <c r="AE33" i="13"/>
  <c r="AE37" i="13" s="1"/>
  <c r="AD33" i="13"/>
  <c r="AD37" i="13" s="1"/>
  <c r="AC33" i="13"/>
  <c r="AC37" i="13" s="1"/>
  <c r="AB33" i="13"/>
  <c r="AB37" i="13" s="1"/>
  <c r="AA33" i="13"/>
  <c r="AA37" i="13" s="1"/>
  <c r="Z33" i="13"/>
  <c r="Y33" i="13"/>
  <c r="Y37" i="13" s="1"/>
  <c r="X33" i="13"/>
  <c r="X37" i="13" s="1"/>
  <c r="W33" i="13"/>
  <c r="W37" i="13" s="1"/>
  <c r="V33" i="13"/>
  <c r="V37" i="13" s="1"/>
  <c r="U33" i="13"/>
  <c r="T33" i="13"/>
  <c r="S33" i="13"/>
  <c r="R33" i="13"/>
  <c r="Q33" i="13"/>
  <c r="Q37" i="13" s="1"/>
  <c r="P33" i="13"/>
  <c r="P37" i="13" s="1"/>
  <c r="O33" i="13"/>
  <c r="O37" i="13" s="1"/>
  <c r="N33" i="13"/>
  <c r="N37" i="13" s="1"/>
  <c r="M33" i="13"/>
  <c r="L33" i="13"/>
  <c r="K33" i="13"/>
  <c r="J33" i="13"/>
  <c r="I33" i="13"/>
  <c r="I37" i="13" s="1"/>
  <c r="H33" i="13"/>
  <c r="H37" i="13" s="1"/>
  <c r="G33" i="13"/>
  <c r="G37" i="13" s="1"/>
  <c r="F33" i="13"/>
  <c r="F37" i="13" s="1"/>
  <c r="E33" i="13"/>
  <c r="D33" i="13"/>
  <c r="C33" i="13"/>
  <c r="B33" i="13"/>
  <c r="AG30" i="13"/>
  <c r="AF30" i="13"/>
  <c r="AE30" i="13"/>
  <c r="Y30" i="13"/>
  <c r="X30" i="13"/>
  <c r="W30" i="13"/>
  <c r="Q30" i="13"/>
  <c r="P30" i="13"/>
  <c r="O30" i="13"/>
  <c r="AH29" i="13"/>
  <c r="AF29" i="13"/>
  <c r="AE29" i="13"/>
  <c r="AD29" i="13"/>
  <c r="AC29" i="13"/>
  <c r="AB29" i="13"/>
  <c r="Z29" i="13"/>
  <c r="X29" i="13"/>
  <c r="W29" i="13"/>
  <c r="V29" i="13"/>
  <c r="U29" i="13"/>
  <c r="T29" i="13"/>
  <c r="R29" i="13"/>
  <c r="P29" i="13"/>
  <c r="O29" i="13"/>
  <c r="N29" i="13"/>
  <c r="AG27" i="13"/>
  <c r="Y27" i="13"/>
  <c r="Q27" i="13"/>
  <c r="I27" i="13"/>
  <c r="AH26" i="13"/>
  <c r="AH30" i="13" s="1"/>
  <c r="AG26" i="13"/>
  <c r="AF26" i="13"/>
  <c r="AE26" i="13"/>
  <c r="AD26" i="13"/>
  <c r="AD30" i="13" s="1"/>
  <c r="AC26" i="13"/>
  <c r="AC30" i="13" s="1"/>
  <c r="AB26" i="13"/>
  <c r="AB30" i="13" s="1"/>
  <c r="AA26" i="13"/>
  <c r="AA30" i="13" s="1"/>
  <c r="Z26" i="13"/>
  <c r="Z27" i="13" s="1"/>
  <c r="Y26" i="13"/>
  <c r="X26" i="13"/>
  <c r="W26" i="13"/>
  <c r="V26" i="13"/>
  <c r="V30" i="13" s="1"/>
  <c r="U26" i="13"/>
  <c r="U30" i="13" s="1"/>
  <c r="T26" i="13"/>
  <c r="T30" i="13" s="1"/>
  <c r="S26" i="13"/>
  <c r="S30" i="13" s="1"/>
  <c r="R26" i="13"/>
  <c r="R30" i="13" s="1"/>
  <c r="Q26" i="13"/>
  <c r="P26" i="13"/>
  <c r="O26" i="13"/>
  <c r="N26" i="13"/>
  <c r="N30" i="13" s="1"/>
  <c r="M26" i="13"/>
  <c r="L26" i="13"/>
  <c r="K26" i="13"/>
  <c r="J26" i="13"/>
  <c r="J27" i="13" s="1"/>
  <c r="I26" i="13"/>
  <c r="H26" i="13"/>
  <c r="G26" i="13"/>
  <c r="F26" i="13"/>
  <c r="E26" i="13"/>
  <c r="D26" i="13"/>
  <c r="C26" i="13"/>
  <c r="B26" i="13"/>
  <c r="B27" i="13" s="1"/>
  <c r="AH25" i="13"/>
  <c r="AG25" i="13"/>
  <c r="AG29" i="13" s="1"/>
  <c r="AF25" i="13"/>
  <c r="AF27" i="13" s="1"/>
  <c r="AE25" i="13"/>
  <c r="AE27" i="13" s="1"/>
  <c r="AD25" i="13"/>
  <c r="AD27" i="13" s="1"/>
  <c r="AC25" i="13"/>
  <c r="AC27" i="13" s="1"/>
  <c r="AB25" i="13"/>
  <c r="AB27" i="13" s="1"/>
  <c r="AA25" i="13"/>
  <c r="AA29" i="13" s="1"/>
  <c r="Z25" i="13"/>
  <c r="Y25" i="13"/>
  <c r="Y29" i="13" s="1"/>
  <c r="X25" i="13"/>
  <c r="X27" i="13" s="1"/>
  <c r="W25" i="13"/>
  <c r="W27" i="13" s="1"/>
  <c r="V25" i="13"/>
  <c r="V27" i="13" s="1"/>
  <c r="U25" i="13"/>
  <c r="U27" i="13" s="1"/>
  <c r="T25" i="13"/>
  <c r="T27" i="13" s="1"/>
  <c r="S25" i="13"/>
  <c r="S29" i="13" s="1"/>
  <c r="R25" i="13"/>
  <c r="Q25" i="13"/>
  <c r="Q29" i="13" s="1"/>
  <c r="P25" i="13"/>
  <c r="P27" i="13" s="1"/>
  <c r="O25" i="13"/>
  <c r="O27" i="13" s="1"/>
  <c r="N25" i="13"/>
  <c r="N27" i="13" s="1"/>
  <c r="M25" i="13"/>
  <c r="M27" i="13" s="1"/>
  <c r="L25" i="13"/>
  <c r="L27" i="13" s="1"/>
  <c r="K25" i="13"/>
  <c r="K27" i="13" s="1"/>
  <c r="J25" i="13"/>
  <c r="I25" i="13"/>
  <c r="H25" i="13"/>
  <c r="H27" i="13" s="1"/>
  <c r="G25" i="13"/>
  <c r="G27" i="13" s="1"/>
  <c r="F25" i="13"/>
  <c r="F27" i="13" s="1"/>
  <c r="E25" i="13"/>
  <c r="E27" i="13" s="1"/>
  <c r="D25" i="13"/>
  <c r="D27" i="13" s="1"/>
  <c r="C25" i="13"/>
  <c r="C27" i="13" s="1"/>
  <c r="B25" i="13"/>
  <c r="G31" i="14" l="1"/>
  <c r="D31" i="14"/>
  <c r="P32" i="14"/>
  <c r="C32" i="14"/>
  <c r="Q32" i="14"/>
  <c r="B32" i="14"/>
  <c r="V39" i="2"/>
  <c r="M31" i="14"/>
  <c r="L34" i="14"/>
  <c r="L28" i="14"/>
  <c r="B31" i="14"/>
  <c r="C31" i="14"/>
  <c r="Q31" i="14"/>
  <c r="L32" i="14"/>
  <c r="J34" i="14"/>
  <c r="J28" i="14"/>
  <c r="O32" i="14"/>
  <c r="E31" i="14"/>
  <c r="I31" i="14"/>
  <c r="E32" i="14"/>
  <c r="P28" i="14"/>
  <c r="P34" i="14"/>
  <c r="N32" i="14"/>
  <c r="F31" i="14"/>
  <c r="F35" i="14" s="1"/>
  <c r="D32" i="14"/>
  <c r="Q28" i="14"/>
  <c r="Q34" i="14"/>
  <c r="G33" i="14"/>
  <c r="G35" i="14" s="1"/>
  <c r="G32" i="14"/>
  <c r="M34" i="14"/>
  <c r="M28" i="14"/>
  <c r="N28" i="14"/>
  <c r="N34" i="14"/>
  <c r="L31" i="14"/>
  <c r="K31" i="14"/>
  <c r="G34" i="14"/>
  <c r="G28" i="14"/>
  <c r="I32" i="14"/>
  <c r="J32" i="14"/>
  <c r="M32" i="14"/>
  <c r="K32" i="14"/>
  <c r="D18" i="14"/>
  <c r="D33" i="14" s="1"/>
  <c r="E18" i="14"/>
  <c r="E25" i="14" s="1"/>
  <c r="P31" i="14"/>
  <c r="H31" i="14"/>
  <c r="F32" i="14"/>
  <c r="F18" i="14"/>
  <c r="F33" i="14" s="1"/>
  <c r="G18" i="14"/>
  <c r="G25" i="14" s="1"/>
  <c r="G27" i="14" s="1"/>
  <c r="H18" i="14"/>
  <c r="H25" i="14" s="1"/>
  <c r="H27" i="14" s="1"/>
  <c r="I18" i="14"/>
  <c r="I33" i="14" s="1"/>
  <c r="B18" i="14"/>
  <c r="B25" i="14" s="1"/>
  <c r="J18" i="14"/>
  <c r="J25" i="14" s="1"/>
  <c r="J27" i="14" s="1"/>
  <c r="K18" i="14"/>
  <c r="K33" i="14" s="1"/>
  <c r="J31" i="14"/>
  <c r="L18" i="14"/>
  <c r="L33" i="14" s="1"/>
  <c r="K34" i="14"/>
  <c r="T32" i="14"/>
  <c r="AH32" i="14"/>
  <c r="F28" i="14"/>
  <c r="Z34" i="14"/>
  <c r="Y28" i="14"/>
  <c r="O31" i="14"/>
  <c r="O34" i="14"/>
  <c r="AC34" i="14"/>
  <c r="R34" i="14"/>
  <c r="AF34" i="14"/>
  <c r="AJ31" i="14"/>
  <c r="H28" i="14"/>
  <c r="I28" i="14"/>
  <c r="N31" i="14"/>
  <c r="H32" i="14"/>
  <c r="S39" i="2"/>
  <c r="S41" i="2" s="1"/>
  <c r="S42" i="2" s="1"/>
  <c r="O18" i="2"/>
  <c r="O18" i="14" s="1"/>
  <c r="P18" i="2"/>
  <c r="P18" i="14" s="1"/>
  <c r="C18" i="2"/>
  <c r="Q18" i="2"/>
  <c r="W39" i="2"/>
  <c r="L39" i="2"/>
  <c r="M39" i="2"/>
  <c r="Q39" i="2"/>
  <c r="R39" i="2"/>
  <c r="R41" i="2" s="1"/>
  <c r="N39" i="2"/>
  <c r="P39" i="2"/>
  <c r="M17" i="1"/>
  <c r="O39" i="2"/>
  <c r="T39" i="2"/>
  <c r="U39" i="2"/>
  <c r="R27" i="13"/>
  <c r="AH27" i="13"/>
  <c r="S27" i="13"/>
  <c r="Z30" i="13"/>
  <c r="AA27" i="13"/>
  <c r="I35" i="14" l="1"/>
  <c r="D35" i="14"/>
  <c r="K25" i="14"/>
  <c r="K27" i="14" s="1"/>
  <c r="J33" i="14"/>
  <c r="J35" i="14" s="1"/>
  <c r="D25" i="14"/>
  <c r="H33" i="14"/>
  <c r="L35" i="14"/>
  <c r="C55" i="2"/>
  <c r="C18" i="14"/>
  <c r="P49" i="2"/>
  <c r="B33" i="14"/>
  <c r="B35" i="14" s="1"/>
  <c r="I25" i="14"/>
  <c r="I27" i="14" s="1"/>
  <c r="E33" i="14"/>
  <c r="E35" i="14" s="1"/>
  <c r="F25" i="14"/>
  <c r="F27" i="14" s="1"/>
  <c r="N49" i="2"/>
  <c r="L25" i="14"/>
  <c r="L27" i="14" s="1"/>
  <c r="O49" i="2"/>
  <c r="M49" i="2"/>
  <c r="K35" i="14"/>
  <c r="L49" i="2"/>
  <c r="Q49" i="2"/>
  <c r="Q18" i="14"/>
  <c r="H35" i="14"/>
  <c r="R49" i="2"/>
  <c r="R51" i="2" s="1"/>
  <c r="R52" i="2" s="1"/>
  <c r="R54" i="2" s="1"/>
  <c r="R55" i="2" s="1"/>
  <c r="S49" i="2"/>
  <c r="S51" i="2" s="1"/>
  <c r="S52" i="2" s="1"/>
  <c r="S54" i="2" s="1"/>
  <c r="T54" i="2" s="1"/>
  <c r="U54" i="2" s="1"/>
  <c r="V54" i="2" s="1"/>
  <c r="W54" i="2" s="1"/>
  <c r="X54" i="2" s="1"/>
  <c r="X55" i="2" s="1"/>
  <c r="S44" i="2"/>
  <c r="U44" i="2"/>
  <c r="R42" i="2"/>
  <c r="R44" i="2" s="1"/>
  <c r="V27" i="12"/>
  <c r="V31" i="12" s="1"/>
  <c r="U27" i="12"/>
  <c r="U31" i="12" s="1"/>
  <c r="T27" i="12"/>
  <c r="T31" i="12" s="1"/>
  <c r="S27" i="12"/>
  <c r="S31" i="12" s="1"/>
  <c r="R27" i="12"/>
  <c r="R31" i="12" s="1"/>
  <c r="Q27" i="12"/>
  <c r="Q31" i="12" s="1"/>
  <c r="P27" i="12"/>
  <c r="P31" i="12" s="1"/>
  <c r="O27" i="12"/>
  <c r="O31" i="12" s="1"/>
  <c r="N27" i="12"/>
  <c r="N31" i="12" s="1"/>
  <c r="M27" i="12"/>
  <c r="M31" i="12" s="1"/>
  <c r="L27" i="12"/>
  <c r="L31" i="12" s="1"/>
  <c r="K27" i="12"/>
  <c r="K31" i="12" s="1"/>
  <c r="J27" i="12"/>
  <c r="J31" i="12" s="1"/>
  <c r="I27" i="12"/>
  <c r="I31" i="12" s="1"/>
  <c r="H27" i="12"/>
  <c r="H31" i="12" s="1"/>
  <c r="G27" i="12"/>
  <c r="G31" i="12" s="1"/>
  <c r="F27" i="12"/>
  <c r="F31" i="12" s="1"/>
  <c r="E27" i="12"/>
  <c r="E31" i="12" s="1"/>
  <c r="D27" i="12"/>
  <c r="D31" i="12" s="1"/>
  <c r="C27" i="12"/>
  <c r="C31" i="12" s="1"/>
  <c r="B27" i="12"/>
  <c r="B31" i="12" s="1"/>
  <c r="V26" i="12"/>
  <c r="V28" i="12" s="1"/>
  <c r="U26" i="12"/>
  <c r="U28" i="12" s="1"/>
  <c r="T26" i="12"/>
  <c r="T28" i="12" s="1"/>
  <c r="S26" i="12"/>
  <c r="S30" i="12" s="1"/>
  <c r="R26" i="12"/>
  <c r="R30" i="12" s="1"/>
  <c r="Q26" i="12"/>
  <c r="Q30" i="12" s="1"/>
  <c r="P26" i="12"/>
  <c r="O26" i="12"/>
  <c r="N26" i="12"/>
  <c r="N28" i="12" s="1"/>
  <c r="M26" i="12"/>
  <c r="M28" i="12" s="1"/>
  <c r="L26" i="12"/>
  <c r="L28" i="12" s="1"/>
  <c r="K26" i="12"/>
  <c r="K30" i="12" s="1"/>
  <c r="J26" i="12"/>
  <c r="J30" i="12" s="1"/>
  <c r="I26" i="12"/>
  <c r="I30" i="12" s="1"/>
  <c r="H26" i="12"/>
  <c r="G26" i="12"/>
  <c r="F26" i="12"/>
  <c r="F28" i="12" s="1"/>
  <c r="E26" i="12"/>
  <c r="E28" i="12" s="1"/>
  <c r="D26" i="12"/>
  <c r="D28" i="12" s="1"/>
  <c r="C26" i="12"/>
  <c r="C30" i="12" s="1"/>
  <c r="B26" i="12"/>
  <c r="B30" i="12" s="1"/>
  <c r="N30" i="11"/>
  <c r="V27" i="11"/>
  <c r="V31" i="11" s="1"/>
  <c r="U27" i="11"/>
  <c r="U31" i="11" s="1"/>
  <c r="T27" i="11"/>
  <c r="T31" i="11" s="1"/>
  <c r="S27" i="11"/>
  <c r="S31" i="11" s="1"/>
  <c r="R27" i="11"/>
  <c r="R31" i="11" s="1"/>
  <c r="Q27" i="11"/>
  <c r="Q31" i="11" s="1"/>
  <c r="P27" i="11"/>
  <c r="P31" i="11" s="1"/>
  <c r="O27" i="11"/>
  <c r="O28" i="11" s="1"/>
  <c r="N27" i="11"/>
  <c r="M27" i="11"/>
  <c r="M31" i="11" s="1"/>
  <c r="L27" i="11"/>
  <c r="L31" i="11" s="1"/>
  <c r="K27" i="11"/>
  <c r="K31" i="11" s="1"/>
  <c r="J27" i="11"/>
  <c r="J31" i="11" s="1"/>
  <c r="I27" i="11"/>
  <c r="I31" i="11" s="1"/>
  <c r="H27" i="11"/>
  <c r="H31" i="11" s="1"/>
  <c r="G27" i="11"/>
  <c r="G28" i="11" s="1"/>
  <c r="F27" i="11"/>
  <c r="F31" i="11" s="1"/>
  <c r="E27" i="11"/>
  <c r="E31" i="11" s="1"/>
  <c r="D27" i="11"/>
  <c r="D31" i="11" s="1"/>
  <c r="C27" i="11"/>
  <c r="C31" i="11" s="1"/>
  <c r="B27" i="11"/>
  <c r="B31" i="11" s="1"/>
  <c r="V26" i="11"/>
  <c r="V30" i="11" s="1"/>
  <c r="U26" i="11"/>
  <c r="T26" i="11"/>
  <c r="T28" i="11" s="1"/>
  <c r="S26" i="11"/>
  <c r="S30" i="11" s="1"/>
  <c r="R26" i="11"/>
  <c r="R30" i="11" s="1"/>
  <c r="Q26" i="11"/>
  <c r="Q30" i="11" s="1"/>
  <c r="P26" i="11"/>
  <c r="O26" i="11"/>
  <c r="O30" i="11" s="1"/>
  <c r="N26" i="11"/>
  <c r="M26" i="11"/>
  <c r="L26" i="11"/>
  <c r="L28" i="11" s="1"/>
  <c r="K26" i="11"/>
  <c r="K30" i="11" s="1"/>
  <c r="J26" i="11"/>
  <c r="J30" i="11" s="1"/>
  <c r="I26" i="11"/>
  <c r="I30" i="11" s="1"/>
  <c r="H26" i="11"/>
  <c r="G26" i="11"/>
  <c r="G30" i="11" s="1"/>
  <c r="F26" i="11"/>
  <c r="F30" i="11" s="1"/>
  <c r="E26" i="11"/>
  <c r="D26" i="11"/>
  <c r="D28" i="11" s="1"/>
  <c r="C26" i="11"/>
  <c r="C30" i="11" s="1"/>
  <c r="B26" i="11"/>
  <c r="B30" i="11" s="1"/>
  <c r="AH36" i="7"/>
  <c r="AH35" i="7"/>
  <c r="AH34" i="7"/>
  <c r="AH33" i="7"/>
  <c r="AH26" i="7"/>
  <c r="AH30" i="7" s="1"/>
  <c r="AH25" i="7"/>
  <c r="AH29" i="7" s="1"/>
  <c r="AL33" i="6"/>
  <c r="AL32" i="6"/>
  <c r="AL31" i="6"/>
  <c r="AL30" i="6"/>
  <c r="AL27" i="6"/>
  <c r="AL24" i="6"/>
  <c r="AL26" i="6" s="1"/>
  <c r="AL34" i="5"/>
  <c r="AL33" i="5"/>
  <c r="AL32" i="5"/>
  <c r="AL31" i="5"/>
  <c r="AL28" i="5"/>
  <c r="AL25" i="5"/>
  <c r="AL27" i="5" s="1"/>
  <c r="AH27" i="4"/>
  <c r="AH31" i="4" s="1"/>
  <c r="AH26" i="4"/>
  <c r="AH28" i="4" s="1"/>
  <c r="AL27" i="3"/>
  <c r="AL31" i="3" s="1"/>
  <c r="AL26" i="3"/>
  <c r="AL30" i="3" s="1"/>
  <c r="AL34" i="2"/>
  <c r="AL33" i="2"/>
  <c r="AL32" i="2"/>
  <c r="AL31" i="2"/>
  <c r="AL28" i="2"/>
  <c r="AL25" i="2"/>
  <c r="AL27" i="2" s="1"/>
  <c r="AL34" i="1"/>
  <c r="AL33" i="1"/>
  <c r="AL32" i="1"/>
  <c r="AL31" i="1"/>
  <c r="AL35" i="1" s="1"/>
  <c r="AL28" i="1"/>
  <c r="AL27" i="1"/>
  <c r="AL25" i="1"/>
  <c r="C25" i="14" l="1"/>
  <c r="C33" i="14"/>
  <c r="C35" i="14" s="1"/>
  <c r="Q54" i="2"/>
  <c r="P54" i="2" s="1"/>
  <c r="T55" i="2"/>
  <c r="Q55" i="2"/>
  <c r="O54" i="2"/>
  <c r="N54" i="2" s="1"/>
  <c r="P55" i="2"/>
  <c r="R46" i="2"/>
  <c r="Q44" i="2"/>
  <c r="P44" i="2" s="1"/>
  <c r="AJ44" i="2"/>
  <c r="AL44" i="2"/>
  <c r="AK44" i="2"/>
  <c r="AL55" i="2"/>
  <c r="AK55" i="2"/>
  <c r="AJ55" i="2"/>
  <c r="AB55" i="2"/>
  <c r="W44" i="2"/>
  <c r="AA55" i="2"/>
  <c r="AE44" i="2"/>
  <c r="Z55" i="2"/>
  <c r="AI44" i="2"/>
  <c r="AH44" i="2"/>
  <c r="AG44" i="2"/>
  <c r="AF44" i="2"/>
  <c r="AI55" i="2"/>
  <c r="AD44" i="2"/>
  <c r="AH55" i="2"/>
  <c r="AC44" i="2"/>
  <c r="AB44" i="2"/>
  <c r="AF55" i="2"/>
  <c r="AA44" i="2"/>
  <c r="AE55" i="2"/>
  <c r="Z44" i="2"/>
  <c r="AD55" i="2"/>
  <c r="Y44" i="2"/>
  <c r="AC55" i="2"/>
  <c r="X44" i="2"/>
  <c r="U55" i="2"/>
  <c r="Y55" i="2"/>
  <c r="V55" i="2"/>
  <c r="W55" i="2"/>
  <c r="V44" i="2"/>
  <c r="T44" i="2"/>
  <c r="S55" i="2"/>
  <c r="N28" i="11"/>
  <c r="G28" i="12"/>
  <c r="P28" i="12"/>
  <c r="H28" i="12"/>
  <c r="O28" i="12"/>
  <c r="I28" i="12"/>
  <c r="Q28" i="12"/>
  <c r="D30" i="12"/>
  <c r="L30" i="12"/>
  <c r="T30" i="12"/>
  <c r="B28" i="12"/>
  <c r="J28" i="12"/>
  <c r="R28" i="12"/>
  <c r="E30" i="12"/>
  <c r="M30" i="12"/>
  <c r="U30" i="12"/>
  <c r="C28" i="12"/>
  <c r="K28" i="12"/>
  <c r="S28" i="12"/>
  <c r="F30" i="12"/>
  <c r="N30" i="12"/>
  <c r="V30" i="12"/>
  <c r="G30" i="12"/>
  <c r="O30" i="12"/>
  <c r="H30" i="12"/>
  <c r="P30" i="12"/>
  <c r="T30" i="11"/>
  <c r="N31" i="11"/>
  <c r="V28" i="11"/>
  <c r="F28" i="11"/>
  <c r="M28" i="11"/>
  <c r="U28" i="11"/>
  <c r="E28" i="11"/>
  <c r="D30" i="11"/>
  <c r="H28" i="11"/>
  <c r="P28" i="11"/>
  <c r="L30" i="11"/>
  <c r="I28" i="11"/>
  <c r="Q28" i="11"/>
  <c r="G31" i="11"/>
  <c r="O31" i="11"/>
  <c r="B28" i="11"/>
  <c r="J28" i="11"/>
  <c r="R28" i="11"/>
  <c r="E30" i="11"/>
  <c r="M30" i="11"/>
  <c r="U30" i="11"/>
  <c r="C28" i="11"/>
  <c r="K28" i="11"/>
  <c r="S28" i="11"/>
  <c r="H30" i="11"/>
  <c r="P30" i="11"/>
  <c r="AH37" i="7"/>
  <c r="AH27" i="7"/>
  <c r="AL34" i="6"/>
  <c r="AL35" i="5"/>
  <c r="AH30" i="4"/>
  <c r="AL28" i="3"/>
  <c r="AL35" i="2"/>
  <c r="AG36" i="7"/>
  <c r="AF36" i="7"/>
  <c r="AE36" i="7"/>
  <c r="AD36" i="7"/>
  <c r="AG35" i="7"/>
  <c r="AF35" i="7"/>
  <c r="AE35" i="7"/>
  <c r="AD35" i="7"/>
  <c r="AG34" i="7"/>
  <c r="AF34" i="7"/>
  <c r="AE34" i="7"/>
  <c r="AD34" i="7"/>
  <c r="AG33" i="7"/>
  <c r="AF33" i="7"/>
  <c r="AE33" i="7"/>
  <c r="AD33" i="7"/>
  <c r="AD37" i="7" s="1"/>
  <c r="AG26" i="7"/>
  <c r="AG30" i="7" s="1"/>
  <c r="AF26" i="7"/>
  <c r="AF30" i="7" s="1"/>
  <c r="AE26" i="7"/>
  <c r="AE30" i="7" s="1"/>
  <c r="AD26" i="7"/>
  <c r="AD30" i="7" s="1"/>
  <c r="AG25" i="7"/>
  <c r="AF25" i="7"/>
  <c r="AE25" i="7"/>
  <c r="AD25" i="7"/>
  <c r="AD27" i="7" s="1"/>
  <c r="AK33" i="6"/>
  <c r="AJ33" i="6"/>
  <c r="AI33" i="6"/>
  <c r="AH33" i="6"/>
  <c r="AK32" i="6"/>
  <c r="AJ32" i="6"/>
  <c r="AI32" i="6"/>
  <c r="AH32" i="6"/>
  <c r="AK31" i="6"/>
  <c r="AJ31" i="6"/>
  <c r="AI31" i="6"/>
  <c r="AH31" i="6"/>
  <c r="AK30" i="6"/>
  <c r="AK34" i="6" s="1"/>
  <c r="AJ30" i="6"/>
  <c r="AI30" i="6"/>
  <c r="AH30" i="6"/>
  <c r="AK27" i="6"/>
  <c r="AJ27" i="6"/>
  <c r="AI27" i="6"/>
  <c r="AH27" i="6"/>
  <c r="AJ26" i="6"/>
  <c r="AI26" i="6"/>
  <c r="AK24" i="6"/>
  <c r="AK26" i="6" s="1"/>
  <c r="AJ24" i="6"/>
  <c r="AI24" i="6"/>
  <c r="AH24" i="6"/>
  <c r="AH26" i="6" s="1"/>
  <c r="AK34" i="5"/>
  <c r="AJ34" i="5"/>
  <c r="AI34" i="5"/>
  <c r="AH34" i="5"/>
  <c r="AK33" i="5"/>
  <c r="AJ33" i="5"/>
  <c r="AI33" i="5"/>
  <c r="AH33" i="5"/>
  <c r="AK32" i="5"/>
  <c r="AJ32" i="5"/>
  <c r="AI32" i="5"/>
  <c r="AH32" i="5"/>
  <c r="AK31" i="5"/>
  <c r="AJ31" i="5"/>
  <c r="AI31" i="5"/>
  <c r="AH31" i="5"/>
  <c r="AK28" i="5"/>
  <c r="AJ28" i="5"/>
  <c r="AI28" i="5"/>
  <c r="AH28" i="5"/>
  <c r="AK27" i="5"/>
  <c r="AK25" i="5"/>
  <c r="AJ25" i="5"/>
  <c r="AJ27" i="5" s="1"/>
  <c r="AI25" i="5"/>
  <c r="AI27" i="5" s="1"/>
  <c r="AH25" i="5"/>
  <c r="AH27" i="5" s="1"/>
  <c r="AG27" i="4"/>
  <c r="AG31" i="4" s="1"/>
  <c r="AF27" i="4"/>
  <c r="AF31" i="4" s="1"/>
  <c r="AE27" i="4"/>
  <c r="AE31" i="4" s="1"/>
  <c r="AD27" i="4"/>
  <c r="AD31" i="4" s="1"/>
  <c r="AG26" i="4"/>
  <c r="AF26" i="4"/>
  <c r="AF28" i="4" s="1"/>
  <c r="AE26" i="4"/>
  <c r="AE28" i="4" s="1"/>
  <c r="AD26" i="4"/>
  <c r="AD28" i="4" s="1"/>
  <c r="AK27" i="3"/>
  <c r="AK31" i="3" s="1"/>
  <c r="AJ27" i="3"/>
  <c r="AJ31" i="3" s="1"/>
  <c r="AI27" i="3"/>
  <c r="AI31" i="3" s="1"/>
  <c r="AH27" i="3"/>
  <c r="AH31" i="3" s="1"/>
  <c r="AK26" i="3"/>
  <c r="AJ26" i="3"/>
  <c r="AJ28" i="3" s="1"/>
  <c r="AI26" i="3"/>
  <c r="AH26" i="3"/>
  <c r="AH28" i="3" s="1"/>
  <c r="AK34" i="2"/>
  <c r="AJ34" i="2"/>
  <c r="AI34" i="2"/>
  <c r="AH34" i="2"/>
  <c r="AK33" i="2"/>
  <c r="AJ33" i="2"/>
  <c r="AI33" i="2"/>
  <c r="AH33" i="2"/>
  <c r="AK32" i="2"/>
  <c r="AJ32" i="2"/>
  <c r="AI32" i="2"/>
  <c r="AH32" i="2"/>
  <c r="AK31" i="2"/>
  <c r="AJ31" i="2"/>
  <c r="AI31" i="2"/>
  <c r="AH31" i="2"/>
  <c r="AK28" i="2"/>
  <c r="AJ28" i="2"/>
  <c r="AI28" i="2"/>
  <c r="AH28" i="2"/>
  <c r="AK25" i="2"/>
  <c r="AK27" i="2" s="1"/>
  <c r="AJ25" i="2"/>
  <c r="AJ27" i="2" s="1"/>
  <c r="AI25" i="2"/>
  <c r="AI27" i="2" s="1"/>
  <c r="AH25" i="2"/>
  <c r="AH27" i="2" s="1"/>
  <c r="AK34" i="1"/>
  <c r="AJ34" i="1"/>
  <c r="AI34" i="1"/>
  <c r="AH34" i="1"/>
  <c r="AK33" i="1"/>
  <c r="AJ33" i="1"/>
  <c r="AI33" i="1"/>
  <c r="AH33" i="1"/>
  <c r="AK32" i="1"/>
  <c r="AJ32" i="1"/>
  <c r="AI32" i="1"/>
  <c r="AH32" i="1"/>
  <c r="AK31" i="1"/>
  <c r="AJ31" i="1"/>
  <c r="AI31" i="1"/>
  <c r="AI35" i="1" s="1"/>
  <c r="AH31" i="1"/>
  <c r="AK28" i="1"/>
  <c r="AJ28" i="1"/>
  <c r="AI28" i="1"/>
  <c r="AH28" i="1"/>
  <c r="AI27" i="1"/>
  <c r="AH27" i="1"/>
  <c r="AK25" i="1"/>
  <c r="AK27" i="1" s="1"/>
  <c r="AJ25" i="1"/>
  <c r="AJ27" i="1" s="1"/>
  <c r="AI25" i="1"/>
  <c r="AH25" i="1"/>
  <c r="Q46" i="2" l="1"/>
  <c r="O55" i="2"/>
  <c r="R33" i="14"/>
  <c r="R35" i="14" s="1"/>
  <c r="R25" i="14"/>
  <c r="R27" i="14" s="1"/>
  <c r="V46" i="2"/>
  <c r="AG46" i="2"/>
  <c r="W46" i="2"/>
  <c r="AC46" i="2"/>
  <c r="T46" i="2"/>
  <c r="Y46" i="2"/>
  <c r="Z46" i="2"/>
  <c r="AD46" i="2"/>
  <c r="AA46" i="2"/>
  <c r="U46" i="2"/>
  <c r="AK46" i="2"/>
  <c r="AB46" i="2"/>
  <c r="X46" i="2"/>
  <c r="AF46" i="2"/>
  <c r="AL46" i="2"/>
  <c r="AH46" i="2"/>
  <c r="AI46" i="2"/>
  <c r="AE46" i="2"/>
  <c r="S46" i="2"/>
  <c r="AJ46" i="2"/>
  <c r="P46" i="2"/>
  <c r="O44" i="2"/>
  <c r="M54" i="2"/>
  <c r="M55" i="2" s="1"/>
  <c r="N55" i="2"/>
  <c r="AE27" i="7"/>
  <c r="AE37" i="7"/>
  <c r="AF27" i="7"/>
  <c r="AG37" i="7"/>
  <c r="AH34" i="6"/>
  <c r="AI34" i="6"/>
  <c r="AH35" i="5"/>
  <c r="AK35" i="5"/>
  <c r="AH35" i="2"/>
  <c r="AI35" i="2"/>
  <c r="AJ35" i="2"/>
  <c r="AE29" i="7"/>
  <c r="AF29" i="7"/>
  <c r="AG27" i="7"/>
  <c r="AF37" i="7"/>
  <c r="AG29" i="7"/>
  <c r="AD29" i="7"/>
  <c r="AJ34" i="6"/>
  <c r="AI35" i="5"/>
  <c r="AJ35" i="5"/>
  <c r="AE30" i="4"/>
  <c r="AF30" i="4"/>
  <c r="AG28" i="4"/>
  <c r="AG30" i="4"/>
  <c r="AD30" i="4"/>
  <c r="AI28" i="3"/>
  <c r="AH30" i="3"/>
  <c r="AI30" i="3"/>
  <c r="AJ30" i="3"/>
  <c r="AK28" i="3"/>
  <c r="AK30" i="3"/>
  <c r="AK35" i="2"/>
  <c r="AJ35" i="1"/>
  <c r="AK35" i="1"/>
  <c r="AH35" i="1"/>
  <c r="U33" i="14" l="1"/>
  <c r="U35" i="14" s="1"/>
  <c r="U25" i="14"/>
  <c r="U27" i="14" s="1"/>
  <c r="AD33" i="14"/>
  <c r="AD35" i="14" s="1"/>
  <c r="AD25" i="14"/>
  <c r="AD27" i="14" s="1"/>
  <c r="AA33" i="14"/>
  <c r="AA35" i="14" s="1"/>
  <c r="AA25" i="14"/>
  <c r="AA27" i="14" s="1"/>
  <c r="AJ33" i="14"/>
  <c r="AJ35" i="14" s="1"/>
  <c r="AJ25" i="14"/>
  <c r="AJ27" i="14" s="1"/>
  <c r="P33" i="14"/>
  <c r="P35" i="14" s="1"/>
  <c r="P25" i="14"/>
  <c r="P27" i="14" s="1"/>
  <c r="S33" i="14"/>
  <c r="S35" i="14" s="1"/>
  <c r="S25" i="14"/>
  <c r="S27" i="14" s="1"/>
  <c r="AE33" i="14"/>
  <c r="AE35" i="14" s="1"/>
  <c r="AE25" i="14"/>
  <c r="AE27" i="14" s="1"/>
  <c r="AH25" i="14"/>
  <c r="AH27" i="14" s="1"/>
  <c r="AH33" i="14"/>
  <c r="AH35" i="14" s="1"/>
  <c r="AL33" i="14"/>
  <c r="AL35" i="14" s="1"/>
  <c r="AL25" i="14"/>
  <c r="AL27" i="14" s="1"/>
  <c r="Z33" i="14"/>
  <c r="Z35" i="14" s="1"/>
  <c r="Z25" i="14"/>
  <c r="Z27" i="14" s="1"/>
  <c r="Y33" i="14"/>
  <c r="Y35" i="14" s="1"/>
  <c r="Y25" i="14"/>
  <c r="Y27" i="14" s="1"/>
  <c r="T25" i="14"/>
  <c r="T27" i="14" s="1"/>
  <c r="T33" i="14"/>
  <c r="T35" i="14" s="1"/>
  <c r="AC33" i="14"/>
  <c r="AC35" i="14" s="1"/>
  <c r="AC25" i="14"/>
  <c r="AC27" i="14" s="1"/>
  <c r="AI33" i="14"/>
  <c r="AI35" i="14" s="1"/>
  <c r="AI25" i="14"/>
  <c r="AI27" i="14" s="1"/>
  <c r="W33" i="14"/>
  <c r="W35" i="14" s="1"/>
  <c r="W25" i="14"/>
  <c r="W27" i="14" s="1"/>
  <c r="V33" i="14"/>
  <c r="V35" i="14" s="1"/>
  <c r="V25" i="14"/>
  <c r="V27" i="14" s="1"/>
  <c r="AB33" i="14"/>
  <c r="AB35" i="14" s="1"/>
  <c r="AB25" i="14"/>
  <c r="AB27" i="14" s="1"/>
  <c r="AG33" i="14"/>
  <c r="AG35" i="14" s="1"/>
  <c r="AG25" i="14"/>
  <c r="AG27" i="14" s="1"/>
  <c r="AF33" i="14"/>
  <c r="AF35" i="14" s="1"/>
  <c r="AF25" i="14"/>
  <c r="AF27" i="14" s="1"/>
  <c r="X33" i="14"/>
  <c r="X35" i="14" s="1"/>
  <c r="X25" i="14"/>
  <c r="X27" i="14" s="1"/>
  <c r="AK33" i="14"/>
  <c r="AK35" i="14" s="1"/>
  <c r="AK25" i="14"/>
  <c r="AK27" i="14" s="1"/>
  <c r="Q33" i="14"/>
  <c r="Q35" i="14" s="1"/>
  <c r="Q25" i="14"/>
  <c r="Q27" i="14" s="1"/>
  <c r="O46" i="2"/>
  <c r="N44" i="2"/>
  <c r="A32" i="8"/>
  <c r="O33" i="14" l="1"/>
  <c r="O35" i="14" s="1"/>
  <c r="O25" i="14"/>
  <c r="O27" i="14" s="1"/>
  <c r="N46" i="2"/>
  <c r="M44" i="2"/>
  <c r="W36" i="7"/>
  <c r="V36" i="7"/>
  <c r="U36" i="7"/>
  <c r="T36" i="7"/>
  <c r="S36" i="7"/>
  <c r="R36" i="7"/>
  <c r="Q36" i="7"/>
  <c r="P36" i="7"/>
  <c r="O36" i="7"/>
  <c r="N36" i="7"/>
  <c r="L36" i="7"/>
  <c r="K36" i="7"/>
  <c r="J36" i="7"/>
  <c r="I36" i="7"/>
  <c r="H36" i="7"/>
  <c r="G36" i="7"/>
  <c r="F36" i="7"/>
  <c r="E36" i="7"/>
  <c r="D36" i="7"/>
  <c r="C36" i="7"/>
  <c r="B36" i="7"/>
  <c r="W35" i="7"/>
  <c r="V35" i="7"/>
  <c r="U35" i="7"/>
  <c r="T35" i="7"/>
  <c r="S35" i="7"/>
  <c r="R35" i="7"/>
  <c r="Q35" i="7"/>
  <c r="P35" i="7"/>
  <c r="O35" i="7"/>
  <c r="N35" i="7"/>
  <c r="M35" i="7"/>
  <c r="L35" i="7"/>
  <c r="K35" i="7"/>
  <c r="J35" i="7"/>
  <c r="I35" i="7"/>
  <c r="H35" i="7"/>
  <c r="G35" i="7"/>
  <c r="F35" i="7"/>
  <c r="E35" i="7"/>
  <c r="D35" i="7"/>
  <c r="C35" i="7"/>
  <c r="B35" i="7"/>
  <c r="W34" i="7"/>
  <c r="V34" i="7"/>
  <c r="U34" i="7"/>
  <c r="T34" i="7"/>
  <c r="S34" i="7"/>
  <c r="R34" i="7"/>
  <c r="Q34" i="7"/>
  <c r="P34" i="7"/>
  <c r="O34" i="7"/>
  <c r="N34" i="7"/>
  <c r="M34" i="7"/>
  <c r="L34" i="7"/>
  <c r="K34" i="7"/>
  <c r="J34" i="7"/>
  <c r="I34" i="7"/>
  <c r="H34" i="7"/>
  <c r="G34" i="7"/>
  <c r="F34" i="7"/>
  <c r="E34" i="7"/>
  <c r="D34" i="7"/>
  <c r="C34" i="7"/>
  <c r="B34" i="7"/>
  <c r="W33" i="7"/>
  <c r="V33" i="7"/>
  <c r="U33" i="7"/>
  <c r="T33" i="7"/>
  <c r="S33" i="7"/>
  <c r="R33" i="7"/>
  <c r="Q33" i="7"/>
  <c r="P33" i="7"/>
  <c r="O33" i="7"/>
  <c r="N33" i="7"/>
  <c r="M33" i="7"/>
  <c r="L33" i="7"/>
  <c r="K33" i="7"/>
  <c r="J33" i="7"/>
  <c r="J37" i="7" s="1"/>
  <c r="I33" i="7"/>
  <c r="H33" i="7"/>
  <c r="G33" i="7"/>
  <c r="F33" i="7"/>
  <c r="E33" i="7"/>
  <c r="D33" i="7"/>
  <c r="C33" i="7"/>
  <c r="B33" i="7"/>
  <c r="B37" i="7" s="1"/>
  <c r="N30" i="7"/>
  <c r="W26" i="7"/>
  <c r="W30" i="7" s="1"/>
  <c r="V26" i="7"/>
  <c r="V30" i="7" s="1"/>
  <c r="U26" i="7"/>
  <c r="U30" i="7" s="1"/>
  <c r="T26" i="7"/>
  <c r="T30" i="7" s="1"/>
  <c r="S26" i="7"/>
  <c r="S30" i="7" s="1"/>
  <c r="R26" i="7"/>
  <c r="R30" i="7" s="1"/>
  <c r="Q26" i="7"/>
  <c r="Q30" i="7" s="1"/>
  <c r="P26" i="7"/>
  <c r="P30" i="7" s="1"/>
  <c r="O26" i="7"/>
  <c r="O30" i="7" s="1"/>
  <c r="N26" i="7"/>
  <c r="L26" i="7"/>
  <c r="K26" i="7"/>
  <c r="J26" i="7"/>
  <c r="I26" i="7"/>
  <c r="H26" i="7"/>
  <c r="G26" i="7"/>
  <c r="F26" i="7"/>
  <c r="E26" i="7"/>
  <c r="D26" i="7"/>
  <c r="C26" i="7"/>
  <c r="B26" i="7"/>
  <c r="W25" i="7"/>
  <c r="W29" i="7" s="1"/>
  <c r="V25" i="7"/>
  <c r="V27" i="7" s="1"/>
  <c r="U25" i="7"/>
  <c r="U27" i="7" s="1"/>
  <c r="T25" i="7"/>
  <c r="S25" i="7"/>
  <c r="R25" i="7"/>
  <c r="R29" i="7" s="1"/>
  <c r="Q25" i="7"/>
  <c r="P25" i="7"/>
  <c r="P29" i="7" s="1"/>
  <c r="O25" i="7"/>
  <c r="O29" i="7" s="1"/>
  <c r="N25" i="7"/>
  <c r="N27" i="7" s="1"/>
  <c r="M25" i="7"/>
  <c r="L25" i="7"/>
  <c r="K25" i="7"/>
  <c r="K27" i="7" s="1"/>
  <c r="J25" i="7"/>
  <c r="I25" i="7"/>
  <c r="H25" i="7"/>
  <c r="G25" i="7"/>
  <c r="F25" i="7"/>
  <c r="F27" i="7" s="1"/>
  <c r="E25" i="7"/>
  <c r="E27" i="7" s="1"/>
  <c r="D25" i="7"/>
  <c r="C25" i="7"/>
  <c r="C27" i="7" s="1"/>
  <c r="B25" i="7"/>
  <c r="AA33" i="6"/>
  <c r="Z33" i="6"/>
  <c r="Y33" i="6"/>
  <c r="X33" i="6"/>
  <c r="W33" i="6"/>
  <c r="V33" i="6"/>
  <c r="U33" i="6"/>
  <c r="T33" i="6"/>
  <c r="S33" i="6"/>
  <c r="R33" i="6"/>
  <c r="Q33" i="6"/>
  <c r="P33" i="6"/>
  <c r="O33" i="6"/>
  <c r="N33" i="6"/>
  <c r="M33" i="6"/>
  <c r="L33" i="6"/>
  <c r="K33" i="6"/>
  <c r="J33" i="6"/>
  <c r="I33" i="6"/>
  <c r="H33" i="6"/>
  <c r="G33" i="6"/>
  <c r="F33" i="6"/>
  <c r="E33" i="6"/>
  <c r="D33" i="6"/>
  <c r="C33" i="6"/>
  <c r="B33" i="6"/>
  <c r="AA32" i="6"/>
  <c r="Z32" i="6"/>
  <c r="Y32" i="6"/>
  <c r="X32" i="6"/>
  <c r="W32" i="6"/>
  <c r="V32" i="6"/>
  <c r="U32" i="6"/>
  <c r="T32" i="6"/>
  <c r="S32" i="6"/>
  <c r="R32" i="6"/>
  <c r="Q32" i="6"/>
  <c r="P32" i="6"/>
  <c r="O32" i="6"/>
  <c r="N32" i="6"/>
  <c r="M32" i="6"/>
  <c r="L32" i="6"/>
  <c r="K32" i="6"/>
  <c r="J32" i="6"/>
  <c r="I32" i="6"/>
  <c r="H32" i="6"/>
  <c r="G32" i="6"/>
  <c r="F32" i="6"/>
  <c r="E32" i="6"/>
  <c r="D32" i="6"/>
  <c r="C32" i="6"/>
  <c r="B32" i="6"/>
  <c r="AA31" i="6"/>
  <c r="Z31" i="6"/>
  <c r="Y31" i="6"/>
  <c r="X31" i="6"/>
  <c r="W31" i="6"/>
  <c r="V31" i="6"/>
  <c r="U31" i="6"/>
  <c r="T31" i="6"/>
  <c r="S31" i="6"/>
  <c r="R31" i="6"/>
  <c r="Q31" i="6"/>
  <c r="P31" i="6"/>
  <c r="O31" i="6"/>
  <c r="N31" i="6"/>
  <c r="M31" i="6"/>
  <c r="L31" i="6"/>
  <c r="K31" i="6"/>
  <c r="J31" i="6"/>
  <c r="I31" i="6"/>
  <c r="H31" i="6"/>
  <c r="G31" i="6"/>
  <c r="F31" i="6"/>
  <c r="E31" i="6"/>
  <c r="D31" i="6"/>
  <c r="C31" i="6"/>
  <c r="B31" i="6"/>
  <c r="AA30" i="6"/>
  <c r="Z30" i="6"/>
  <c r="Y30" i="6"/>
  <c r="X30" i="6"/>
  <c r="W30" i="6"/>
  <c r="V30" i="6"/>
  <c r="U30" i="6"/>
  <c r="T30" i="6"/>
  <c r="S30" i="6"/>
  <c r="R30" i="6"/>
  <c r="Q30" i="6"/>
  <c r="P30" i="6"/>
  <c r="O30" i="6"/>
  <c r="N30" i="6"/>
  <c r="M30" i="6"/>
  <c r="L30" i="6"/>
  <c r="K30" i="6"/>
  <c r="J30" i="6"/>
  <c r="I30" i="6"/>
  <c r="H30" i="6"/>
  <c r="G30" i="6"/>
  <c r="F30" i="6"/>
  <c r="E30" i="6"/>
  <c r="D30" i="6"/>
  <c r="C30" i="6"/>
  <c r="B30" i="6"/>
  <c r="AA27" i="6"/>
  <c r="Z27" i="6"/>
  <c r="Y27" i="6"/>
  <c r="X27" i="6"/>
  <c r="W27" i="6"/>
  <c r="V27" i="6"/>
  <c r="U27" i="6"/>
  <c r="T27" i="6"/>
  <c r="S27" i="6"/>
  <c r="R27" i="6"/>
  <c r="Q27" i="6"/>
  <c r="P27" i="6"/>
  <c r="O27" i="6"/>
  <c r="N27" i="6"/>
  <c r="M27" i="6"/>
  <c r="L27" i="6"/>
  <c r="K27" i="6"/>
  <c r="J27" i="6"/>
  <c r="I27" i="6"/>
  <c r="H27" i="6"/>
  <c r="G27" i="6"/>
  <c r="F27" i="6"/>
  <c r="E27" i="6"/>
  <c r="D27" i="6"/>
  <c r="C27" i="6"/>
  <c r="B27" i="6"/>
  <c r="AA24" i="6"/>
  <c r="AA26" i="6" s="1"/>
  <c r="Z24" i="6"/>
  <c r="Z26" i="6" s="1"/>
  <c r="Y24" i="6"/>
  <c r="Y26" i="6" s="1"/>
  <c r="X24" i="6"/>
  <c r="X26" i="6" s="1"/>
  <c r="W24" i="6"/>
  <c r="W26" i="6" s="1"/>
  <c r="V24" i="6"/>
  <c r="V26" i="6" s="1"/>
  <c r="U24" i="6"/>
  <c r="U26" i="6" s="1"/>
  <c r="T24" i="6"/>
  <c r="T26" i="6" s="1"/>
  <c r="S24" i="6"/>
  <c r="S26" i="6" s="1"/>
  <c r="R24" i="6"/>
  <c r="R26" i="6" s="1"/>
  <c r="Q24" i="6"/>
  <c r="Q26" i="6" s="1"/>
  <c r="P24" i="6"/>
  <c r="P26" i="6" s="1"/>
  <c r="O24" i="6"/>
  <c r="O26" i="6" s="1"/>
  <c r="N24" i="6"/>
  <c r="N26" i="6" s="1"/>
  <c r="M24" i="6"/>
  <c r="M26" i="6" s="1"/>
  <c r="L24" i="6"/>
  <c r="L26" i="6" s="1"/>
  <c r="K24" i="6"/>
  <c r="K26" i="6" s="1"/>
  <c r="J24" i="6"/>
  <c r="J26" i="6" s="1"/>
  <c r="I24" i="6"/>
  <c r="I26" i="6" s="1"/>
  <c r="H24" i="6"/>
  <c r="H26" i="6" s="1"/>
  <c r="G24" i="6"/>
  <c r="G26" i="6" s="1"/>
  <c r="F24" i="6"/>
  <c r="F26" i="6" s="1"/>
  <c r="E24" i="6"/>
  <c r="E26" i="6" s="1"/>
  <c r="D24" i="6"/>
  <c r="D26" i="6" s="1"/>
  <c r="C24" i="6"/>
  <c r="C26" i="6" s="1"/>
  <c r="B24" i="6"/>
  <c r="B26" i="6" s="1"/>
  <c r="AA34" i="5"/>
  <c r="Z34" i="5"/>
  <c r="Y34" i="5"/>
  <c r="X34" i="5"/>
  <c r="W34" i="5"/>
  <c r="V34" i="5"/>
  <c r="U34" i="5"/>
  <c r="T34" i="5"/>
  <c r="S34" i="5"/>
  <c r="R34" i="5"/>
  <c r="Q34" i="5"/>
  <c r="P34" i="5"/>
  <c r="O34" i="5"/>
  <c r="N34" i="5"/>
  <c r="M34" i="5"/>
  <c r="L34" i="5"/>
  <c r="K34" i="5"/>
  <c r="J34" i="5"/>
  <c r="I34" i="5"/>
  <c r="H34" i="5"/>
  <c r="G34" i="5"/>
  <c r="F34" i="5"/>
  <c r="E34" i="5"/>
  <c r="D34" i="5"/>
  <c r="C34" i="5"/>
  <c r="B34" i="5"/>
  <c r="AA33" i="5"/>
  <c r="Z33" i="5"/>
  <c r="Y33" i="5"/>
  <c r="X33" i="5"/>
  <c r="W33" i="5"/>
  <c r="V33" i="5"/>
  <c r="U33" i="5"/>
  <c r="T33" i="5"/>
  <c r="S33" i="5"/>
  <c r="R33" i="5"/>
  <c r="Q33" i="5"/>
  <c r="P33" i="5"/>
  <c r="O33" i="5"/>
  <c r="N33" i="5"/>
  <c r="M33" i="5"/>
  <c r="L33" i="5"/>
  <c r="K33" i="5"/>
  <c r="J33" i="5"/>
  <c r="I33" i="5"/>
  <c r="H33" i="5"/>
  <c r="G33" i="5"/>
  <c r="F33" i="5"/>
  <c r="E33" i="5"/>
  <c r="D33" i="5"/>
  <c r="C33" i="5"/>
  <c r="B33" i="5"/>
  <c r="AA32" i="5"/>
  <c r="Z32" i="5"/>
  <c r="Y32" i="5"/>
  <c r="X32" i="5"/>
  <c r="W32" i="5"/>
  <c r="V32" i="5"/>
  <c r="U32" i="5"/>
  <c r="T32" i="5"/>
  <c r="S32" i="5"/>
  <c r="R32" i="5"/>
  <c r="Q32" i="5"/>
  <c r="P32" i="5"/>
  <c r="O32" i="5"/>
  <c r="N32" i="5"/>
  <c r="M32" i="5"/>
  <c r="L32" i="5"/>
  <c r="K32" i="5"/>
  <c r="J32" i="5"/>
  <c r="I32" i="5"/>
  <c r="H32" i="5"/>
  <c r="G32" i="5"/>
  <c r="F32" i="5"/>
  <c r="E32" i="5"/>
  <c r="D32" i="5"/>
  <c r="C32" i="5"/>
  <c r="B32" i="5"/>
  <c r="AA31" i="5"/>
  <c r="Z31" i="5"/>
  <c r="Y31" i="5"/>
  <c r="X31" i="5"/>
  <c r="W31" i="5"/>
  <c r="V31" i="5"/>
  <c r="U31" i="5"/>
  <c r="T31" i="5"/>
  <c r="S31" i="5"/>
  <c r="R31" i="5"/>
  <c r="Q31" i="5"/>
  <c r="P31" i="5"/>
  <c r="O31" i="5"/>
  <c r="N31" i="5"/>
  <c r="M31" i="5"/>
  <c r="L31" i="5"/>
  <c r="K31" i="5"/>
  <c r="J31" i="5"/>
  <c r="I31" i="5"/>
  <c r="H31" i="5"/>
  <c r="G31" i="5"/>
  <c r="F31" i="5"/>
  <c r="E31" i="5"/>
  <c r="D31" i="5"/>
  <c r="C31" i="5"/>
  <c r="B31" i="5"/>
  <c r="AA28" i="5"/>
  <c r="Z28" i="5"/>
  <c r="Y28" i="5"/>
  <c r="X28" i="5"/>
  <c r="W28" i="5"/>
  <c r="V28" i="5"/>
  <c r="U28" i="5"/>
  <c r="T28" i="5"/>
  <c r="S28" i="5"/>
  <c r="R28" i="5"/>
  <c r="Q28" i="5"/>
  <c r="P28" i="5"/>
  <c r="O28" i="5"/>
  <c r="N28" i="5"/>
  <c r="M28" i="5"/>
  <c r="L28" i="5"/>
  <c r="K28" i="5"/>
  <c r="J28" i="5"/>
  <c r="I28" i="5"/>
  <c r="H28" i="5"/>
  <c r="G28" i="5"/>
  <c r="F28" i="5"/>
  <c r="S27" i="5"/>
  <c r="AA25" i="5"/>
  <c r="AA27" i="5" s="1"/>
  <c r="Z25" i="5"/>
  <c r="Z27" i="5" s="1"/>
  <c r="Y25" i="5"/>
  <c r="Y27" i="5" s="1"/>
  <c r="X25" i="5"/>
  <c r="X27" i="5" s="1"/>
  <c r="W25" i="5"/>
  <c r="W27" i="5" s="1"/>
  <c r="V25" i="5"/>
  <c r="V27" i="5" s="1"/>
  <c r="U25" i="5"/>
  <c r="U27" i="5" s="1"/>
  <c r="T25" i="5"/>
  <c r="T27" i="5" s="1"/>
  <c r="S25" i="5"/>
  <c r="R25" i="5"/>
  <c r="R27" i="5" s="1"/>
  <c r="Q25" i="5"/>
  <c r="Q27" i="5" s="1"/>
  <c r="P25" i="5"/>
  <c r="P27" i="5" s="1"/>
  <c r="O25" i="5"/>
  <c r="O27" i="5" s="1"/>
  <c r="N25" i="5"/>
  <c r="N27" i="5" s="1"/>
  <c r="M25" i="5"/>
  <c r="M27" i="5" s="1"/>
  <c r="L25" i="5"/>
  <c r="L27" i="5" s="1"/>
  <c r="K25" i="5"/>
  <c r="K27" i="5" s="1"/>
  <c r="J25" i="5"/>
  <c r="J27" i="5" s="1"/>
  <c r="I25" i="5"/>
  <c r="I27" i="5" s="1"/>
  <c r="H25" i="5"/>
  <c r="H27" i="5" s="1"/>
  <c r="G25" i="5"/>
  <c r="G27" i="5" s="1"/>
  <c r="F25" i="5"/>
  <c r="F27" i="5" s="1"/>
  <c r="E25" i="5"/>
  <c r="D25" i="5"/>
  <c r="C25" i="5"/>
  <c r="B25" i="5"/>
  <c r="W27" i="4"/>
  <c r="W31" i="4" s="1"/>
  <c r="V27" i="4"/>
  <c r="V31" i="4" s="1"/>
  <c r="U27" i="4"/>
  <c r="U31" i="4" s="1"/>
  <c r="T27" i="4"/>
  <c r="T31" i="4" s="1"/>
  <c r="S27" i="4"/>
  <c r="S31" i="4" s="1"/>
  <c r="R27" i="4"/>
  <c r="R31" i="4" s="1"/>
  <c r="Q27" i="4"/>
  <c r="Q31" i="4" s="1"/>
  <c r="P27" i="4"/>
  <c r="P31" i="4" s="1"/>
  <c r="O27" i="4"/>
  <c r="O31" i="4" s="1"/>
  <c r="N27" i="4"/>
  <c r="N31" i="4" s="1"/>
  <c r="M27" i="4"/>
  <c r="L27" i="4"/>
  <c r="K27" i="4"/>
  <c r="J27" i="4"/>
  <c r="I27" i="4"/>
  <c r="H27" i="4"/>
  <c r="G27" i="4"/>
  <c r="F27" i="4"/>
  <c r="E27" i="4"/>
  <c r="D27" i="4"/>
  <c r="C27" i="4"/>
  <c r="B27" i="4"/>
  <c r="W26" i="4"/>
  <c r="W30" i="4" s="1"/>
  <c r="V26" i="4"/>
  <c r="U26" i="4"/>
  <c r="T26" i="4"/>
  <c r="S26" i="4"/>
  <c r="R26" i="4"/>
  <c r="Q26" i="4"/>
  <c r="P26" i="4"/>
  <c r="P30" i="4" s="1"/>
  <c r="O26" i="4"/>
  <c r="O30" i="4" s="1"/>
  <c r="N26" i="4"/>
  <c r="M26" i="4"/>
  <c r="L26" i="4"/>
  <c r="K26" i="4"/>
  <c r="J26" i="4"/>
  <c r="I26" i="4"/>
  <c r="H26" i="4"/>
  <c r="G26" i="4"/>
  <c r="F26" i="4"/>
  <c r="E26" i="4"/>
  <c r="D26" i="4"/>
  <c r="C26" i="4"/>
  <c r="B26" i="4"/>
  <c r="W30" i="3"/>
  <c r="AA27" i="3"/>
  <c r="AA31" i="3" s="1"/>
  <c r="Z27" i="3"/>
  <c r="Z31" i="3" s="1"/>
  <c r="Y27" i="3"/>
  <c r="Y31" i="3" s="1"/>
  <c r="X27" i="3"/>
  <c r="X31" i="3" s="1"/>
  <c r="W27" i="3"/>
  <c r="W31" i="3" s="1"/>
  <c r="V27" i="3"/>
  <c r="V31" i="3" s="1"/>
  <c r="U27" i="3"/>
  <c r="U31" i="3" s="1"/>
  <c r="T27" i="3"/>
  <c r="T31" i="3" s="1"/>
  <c r="S27" i="3"/>
  <c r="S31" i="3" s="1"/>
  <c r="R27" i="3"/>
  <c r="R31" i="3" s="1"/>
  <c r="Q27" i="3"/>
  <c r="P27" i="3"/>
  <c r="O27" i="3"/>
  <c r="N27" i="3"/>
  <c r="M27" i="3"/>
  <c r="L27" i="3"/>
  <c r="K27" i="3"/>
  <c r="J27" i="3"/>
  <c r="I27" i="3"/>
  <c r="H27" i="3"/>
  <c r="G27" i="3"/>
  <c r="F27" i="3"/>
  <c r="E27" i="3"/>
  <c r="D27" i="3"/>
  <c r="C27" i="3"/>
  <c r="B27" i="3"/>
  <c r="AA26" i="3"/>
  <c r="AA30" i="3" s="1"/>
  <c r="Z26" i="3"/>
  <c r="Y26" i="3"/>
  <c r="X26" i="3"/>
  <c r="X30" i="3" s="1"/>
  <c r="W26" i="3"/>
  <c r="V26" i="3"/>
  <c r="U26" i="3"/>
  <c r="U28" i="3" s="1"/>
  <c r="T26" i="3"/>
  <c r="S26" i="3"/>
  <c r="S30" i="3" s="1"/>
  <c r="R26" i="3"/>
  <c r="R30" i="3" s="1"/>
  <c r="Q26" i="3"/>
  <c r="P26" i="3"/>
  <c r="O26" i="3"/>
  <c r="N26" i="3"/>
  <c r="M26" i="3"/>
  <c r="M28" i="3" s="1"/>
  <c r="L26" i="3"/>
  <c r="K26" i="3"/>
  <c r="J26" i="3"/>
  <c r="I26" i="3"/>
  <c r="H26" i="3"/>
  <c r="G26" i="3"/>
  <c r="F26" i="3"/>
  <c r="E26" i="3"/>
  <c r="E28" i="3" s="1"/>
  <c r="D26" i="3"/>
  <c r="C26" i="3"/>
  <c r="B26" i="3"/>
  <c r="B28" i="3" s="1"/>
  <c r="AA34" i="2"/>
  <c r="Z34" i="2"/>
  <c r="Y34" i="2"/>
  <c r="X34" i="2"/>
  <c r="W34" i="2"/>
  <c r="V34" i="2"/>
  <c r="U34" i="2"/>
  <c r="T34" i="2"/>
  <c r="S34" i="2"/>
  <c r="R34" i="2"/>
  <c r="Q34" i="2"/>
  <c r="P34" i="2"/>
  <c r="O34" i="2"/>
  <c r="N34" i="2"/>
  <c r="M34" i="2"/>
  <c r="L34" i="2"/>
  <c r="K34" i="2"/>
  <c r="J34" i="2"/>
  <c r="I34" i="2"/>
  <c r="H34" i="2"/>
  <c r="G34" i="2"/>
  <c r="F34" i="2"/>
  <c r="E34" i="2"/>
  <c r="D34" i="2"/>
  <c r="C34" i="2"/>
  <c r="B34" i="2"/>
  <c r="AA33" i="2"/>
  <c r="Z33" i="2"/>
  <c r="Y33" i="2"/>
  <c r="X33" i="2"/>
  <c r="W33" i="2"/>
  <c r="V33" i="2"/>
  <c r="U33" i="2"/>
  <c r="T33" i="2"/>
  <c r="S33" i="2"/>
  <c r="R33" i="2"/>
  <c r="Q33" i="2"/>
  <c r="P33" i="2"/>
  <c r="O33" i="2"/>
  <c r="N33" i="2"/>
  <c r="M33" i="2"/>
  <c r="L33" i="2"/>
  <c r="K33" i="2"/>
  <c r="J33" i="2"/>
  <c r="I33" i="2"/>
  <c r="H33" i="2"/>
  <c r="G33" i="2"/>
  <c r="F33" i="2"/>
  <c r="E33" i="2"/>
  <c r="D33" i="2"/>
  <c r="C33" i="2"/>
  <c r="B33" i="2"/>
  <c r="AA32" i="2"/>
  <c r="Z32" i="2"/>
  <c r="Y32" i="2"/>
  <c r="X32" i="2"/>
  <c r="W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C31" i="2"/>
  <c r="B31" i="2"/>
  <c r="AA28" i="2"/>
  <c r="Z28" i="2"/>
  <c r="Y28" i="2"/>
  <c r="X28" i="2"/>
  <c r="W28" i="2"/>
  <c r="V28" i="2"/>
  <c r="U28" i="2"/>
  <c r="T28" i="2"/>
  <c r="S28" i="2"/>
  <c r="R28" i="2"/>
  <c r="Q28" i="2"/>
  <c r="P28" i="2"/>
  <c r="O28" i="2"/>
  <c r="N28" i="2"/>
  <c r="M28" i="2"/>
  <c r="L28" i="2"/>
  <c r="K28" i="2"/>
  <c r="J28" i="2"/>
  <c r="I28" i="2"/>
  <c r="H28" i="2"/>
  <c r="G28" i="2"/>
  <c r="F28" i="2"/>
  <c r="AA25" i="2"/>
  <c r="AA27" i="2" s="1"/>
  <c r="Z25" i="2"/>
  <c r="Z27" i="2" s="1"/>
  <c r="Y25" i="2"/>
  <c r="Y27" i="2" s="1"/>
  <c r="X25" i="2"/>
  <c r="X27" i="2" s="1"/>
  <c r="W25" i="2"/>
  <c r="W27" i="2" s="1"/>
  <c r="V25" i="2"/>
  <c r="V27" i="2" s="1"/>
  <c r="U25" i="2"/>
  <c r="U27" i="2" s="1"/>
  <c r="T25" i="2"/>
  <c r="T27" i="2" s="1"/>
  <c r="S25" i="2"/>
  <c r="S27" i="2" s="1"/>
  <c r="R25" i="2"/>
  <c r="R27" i="2" s="1"/>
  <c r="Q25" i="2"/>
  <c r="Q27" i="2" s="1"/>
  <c r="P25" i="2"/>
  <c r="P27" i="2" s="1"/>
  <c r="O25" i="2"/>
  <c r="O27" i="2" s="1"/>
  <c r="N25" i="2"/>
  <c r="N27" i="2" s="1"/>
  <c r="M25" i="2"/>
  <c r="M27" i="2" s="1"/>
  <c r="L25" i="2"/>
  <c r="L27" i="2" s="1"/>
  <c r="K25" i="2"/>
  <c r="K27" i="2" s="1"/>
  <c r="J25" i="2"/>
  <c r="J27" i="2" s="1"/>
  <c r="I25" i="2"/>
  <c r="I27" i="2" s="1"/>
  <c r="H25" i="2"/>
  <c r="H27" i="2" s="1"/>
  <c r="G25" i="2"/>
  <c r="G27" i="2" s="1"/>
  <c r="F25" i="2"/>
  <c r="F27" i="2" s="1"/>
  <c r="E25" i="2"/>
  <c r="D25" i="2"/>
  <c r="C25" i="2"/>
  <c r="B25" i="2"/>
  <c r="AA34" i="1"/>
  <c r="Z34" i="1"/>
  <c r="Y34" i="1"/>
  <c r="X34" i="1"/>
  <c r="W34" i="1"/>
  <c r="V34" i="1"/>
  <c r="U34" i="1"/>
  <c r="T34" i="1"/>
  <c r="S34" i="1"/>
  <c r="R34" i="1"/>
  <c r="Q34" i="1"/>
  <c r="P34" i="1"/>
  <c r="O34" i="1"/>
  <c r="N34" i="1"/>
  <c r="M34" i="1"/>
  <c r="L34" i="1"/>
  <c r="K34" i="1"/>
  <c r="J34" i="1"/>
  <c r="I34" i="1"/>
  <c r="H34" i="1"/>
  <c r="G34" i="1"/>
  <c r="F34" i="1"/>
  <c r="E34" i="1"/>
  <c r="D34" i="1"/>
  <c r="C34" i="1"/>
  <c r="B34" i="1"/>
  <c r="AA33" i="1"/>
  <c r="Z33" i="1"/>
  <c r="Y33" i="1"/>
  <c r="X33" i="1"/>
  <c r="W33" i="1"/>
  <c r="V33" i="1"/>
  <c r="U33" i="1"/>
  <c r="T33" i="1"/>
  <c r="S33" i="1"/>
  <c r="R33" i="1"/>
  <c r="Q33" i="1"/>
  <c r="P33" i="1"/>
  <c r="O33" i="1"/>
  <c r="N33" i="1"/>
  <c r="M33" i="1"/>
  <c r="L33" i="1"/>
  <c r="K33" i="1"/>
  <c r="J33" i="1"/>
  <c r="I33" i="1"/>
  <c r="H33" i="1"/>
  <c r="G33" i="1"/>
  <c r="F33" i="1"/>
  <c r="E33" i="1"/>
  <c r="D33" i="1"/>
  <c r="C33" i="1"/>
  <c r="B33" i="1"/>
  <c r="AA32" i="1"/>
  <c r="Z32" i="1"/>
  <c r="Y32" i="1"/>
  <c r="X32" i="1"/>
  <c r="W32" i="1"/>
  <c r="V32" i="1"/>
  <c r="U32" i="1"/>
  <c r="T32" i="1"/>
  <c r="S32" i="1"/>
  <c r="R32" i="1"/>
  <c r="Q32" i="1"/>
  <c r="P32" i="1"/>
  <c r="O32" i="1"/>
  <c r="N32" i="1"/>
  <c r="M32" i="1"/>
  <c r="L32" i="1"/>
  <c r="K32" i="1"/>
  <c r="J32" i="1"/>
  <c r="I32" i="1"/>
  <c r="H32" i="1"/>
  <c r="G32" i="1"/>
  <c r="F32" i="1"/>
  <c r="E32" i="1"/>
  <c r="D32" i="1"/>
  <c r="C32" i="1"/>
  <c r="B32" i="1"/>
  <c r="AA31" i="1"/>
  <c r="Z31" i="1"/>
  <c r="Y31" i="1"/>
  <c r="X31" i="1"/>
  <c r="W31" i="1"/>
  <c r="V31" i="1"/>
  <c r="U31" i="1"/>
  <c r="T31" i="1"/>
  <c r="S31" i="1"/>
  <c r="R31" i="1"/>
  <c r="Q31" i="1"/>
  <c r="P31" i="1"/>
  <c r="O31" i="1"/>
  <c r="N31" i="1"/>
  <c r="M31" i="1"/>
  <c r="L31" i="1"/>
  <c r="K31" i="1"/>
  <c r="J31" i="1"/>
  <c r="I31" i="1"/>
  <c r="H31" i="1"/>
  <c r="G31" i="1"/>
  <c r="F31" i="1"/>
  <c r="E31" i="1"/>
  <c r="D31" i="1"/>
  <c r="C31" i="1"/>
  <c r="B31" i="1"/>
  <c r="AA28" i="1"/>
  <c r="Z28" i="1"/>
  <c r="Y28" i="1"/>
  <c r="X28" i="1"/>
  <c r="W28" i="1"/>
  <c r="V28" i="1"/>
  <c r="U28" i="1"/>
  <c r="T28" i="1"/>
  <c r="S28" i="1"/>
  <c r="R28" i="1"/>
  <c r="AA25" i="1"/>
  <c r="AA27" i="1" s="1"/>
  <c r="Z25" i="1"/>
  <c r="Z27" i="1" s="1"/>
  <c r="Y25" i="1"/>
  <c r="Y27" i="1" s="1"/>
  <c r="X25" i="1"/>
  <c r="X27" i="1" s="1"/>
  <c r="W25" i="1"/>
  <c r="W27" i="1" s="1"/>
  <c r="V25" i="1"/>
  <c r="V27" i="1" s="1"/>
  <c r="U25" i="1"/>
  <c r="U27"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B25" i="1"/>
  <c r="B27" i="1" s="1"/>
  <c r="N33" i="14" l="1"/>
  <c r="N35" i="14" s="1"/>
  <c r="N25" i="14"/>
  <c r="N27" i="14" s="1"/>
  <c r="M46" i="2"/>
  <c r="M27" i="7"/>
  <c r="E34" i="6"/>
  <c r="M34" i="6"/>
  <c r="U34" i="6"/>
  <c r="D28" i="4"/>
  <c r="L28" i="4"/>
  <c r="T28" i="4"/>
  <c r="B28" i="4"/>
  <c r="J28" i="4"/>
  <c r="R28" i="4"/>
  <c r="H28" i="4"/>
  <c r="K28" i="3"/>
  <c r="Y28" i="3"/>
  <c r="I28" i="3"/>
  <c r="Q28" i="3"/>
  <c r="D27" i="7"/>
  <c r="L27" i="7"/>
  <c r="T27" i="7"/>
  <c r="T29" i="7"/>
  <c r="N28" i="4"/>
  <c r="T30" i="4"/>
  <c r="F28" i="4"/>
  <c r="V28" i="4"/>
  <c r="D35" i="1"/>
  <c r="T35" i="1"/>
  <c r="F35" i="2"/>
  <c r="N35" i="2"/>
  <c r="V35" i="2"/>
  <c r="F28" i="3"/>
  <c r="N28" i="3"/>
  <c r="V28" i="3"/>
  <c r="I35" i="5"/>
  <c r="Q35" i="5"/>
  <c r="Y35" i="5"/>
  <c r="G27" i="7"/>
  <c r="L35" i="1"/>
  <c r="I28" i="4"/>
  <c r="Q28" i="4"/>
  <c r="H34" i="6"/>
  <c r="P34" i="6"/>
  <c r="X34" i="6"/>
  <c r="H27" i="7"/>
  <c r="P27" i="7"/>
  <c r="E37" i="7"/>
  <c r="M37" i="7"/>
  <c r="U37" i="7"/>
  <c r="H28" i="3"/>
  <c r="C35" i="5"/>
  <c r="K35" i="5"/>
  <c r="S35" i="5"/>
  <c r="AA35" i="5"/>
  <c r="G35" i="1"/>
  <c r="O35" i="1"/>
  <c r="W35" i="1"/>
  <c r="I35" i="2"/>
  <c r="Q35" i="2"/>
  <c r="Y35" i="2"/>
  <c r="U30" i="3"/>
  <c r="R28" i="3"/>
  <c r="C34" i="6"/>
  <c r="K34" i="6"/>
  <c r="S34" i="6"/>
  <c r="AA34" i="6"/>
  <c r="H37" i="7"/>
  <c r="P37" i="7"/>
  <c r="J28" i="3"/>
  <c r="Z28" i="3"/>
  <c r="C28" i="3"/>
  <c r="Z30" i="3"/>
  <c r="F35" i="5"/>
  <c r="N35" i="5"/>
  <c r="V35" i="5"/>
  <c r="I35" i="1"/>
  <c r="K35" i="2"/>
  <c r="AA35" i="2"/>
  <c r="S28" i="3"/>
  <c r="C28" i="4"/>
  <c r="K28" i="4"/>
  <c r="S28" i="4"/>
  <c r="Q30" i="4"/>
  <c r="R37" i="7"/>
  <c r="B35" i="1"/>
  <c r="J35" i="1"/>
  <c r="R35" i="1"/>
  <c r="Z35" i="1"/>
  <c r="D35" i="2"/>
  <c r="L35" i="2"/>
  <c r="T35" i="2"/>
  <c r="D28" i="3"/>
  <c r="L28" i="3"/>
  <c r="T28" i="3"/>
  <c r="R30" i="4"/>
  <c r="D35" i="5"/>
  <c r="L35" i="5"/>
  <c r="T35" i="5"/>
  <c r="F34" i="6"/>
  <c r="N34" i="6"/>
  <c r="V34" i="6"/>
  <c r="S29" i="7"/>
  <c r="C37" i="7"/>
  <c r="K37" i="7"/>
  <c r="S37" i="7"/>
  <c r="S35" i="2"/>
  <c r="C35" i="1"/>
  <c r="K35" i="1"/>
  <c r="S35" i="1"/>
  <c r="AA35" i="1"/>
  <c r="E35" i="2"/>
  <c r="M35" i="2"/>
  <c r="U35" i="2"/>
  <c r="AA28" i="3"/>
  <c r="Y30" i="3"/>
  <c r="E28" i="4"/>
  <c r="M28" i="4"/>
  <c r="U28" i="4"/>
  <c r="S30" i="4"/>
  <c r="E35" i="5"/>
  <c r="M35" i="5"/>
  <c r="U35" i="5"/>
  <c r="G34" i="6"/>
  <c r="O34" i="6"/>
  <c r="W34" i="6"/>
  <c r="O27" i="7"/>
  <c r="D37" i="7"/>
  <c r="L37" i="7"/>
  <c r="T37" i="7"/>
  <c r="Q35" i="1"/>
  <c r="E35" i="1"/>
  <c r="M35" i="1"/>
  <c r="U35" i="1"/>
  <c r="G35" i="2"/>
  <c r="O35" i="2"/>
  <c r="W35" i="2"/>
  <c r="G28" i="3"/>
  <c r="O28" i="3"/>
  <c r="W28" i="3"/>
  <c r="G28" i="4"/>
  <c r="O28" i="4"/>
  <c r="W28" i="4"/>
  <c r="P28" i="4"/>
  <c r="U30" i="4"/>
  <c r="G35" i="5"/>
  <c r="O35" i="5"/>
  <c r="W35" i="5"/>
  <c r="I34" i="6"/>
  <c r="Q34" i="6"/>
  <c r="Y34" i="6"/>
  <c r="I27" i="7"/>
  <c r="Q27" i="7"/>
  <c r="N29" i="7"/>
  <c r="V29" i="7"/>
  <c r="F37" i="7"/>
  <c r="N37" i="7"/>
  <c r="V37" i="7"/>
  <c r="Y35" i="1"/>
  <c r="C35" i="2"/>
  <c r="W27" i="7"/>
  <c r="U29" i="7"/>
  <c r="F35" i="1"/>
  <c r="N35" i="1"/>
  <c r="V35" i="1"/>
  <c r="H35" i="2"/>
  <c r="P35" i="2"/>
  <c r="X35" i="2"/>
  <c r="P28" i="3"/>
  <c r="X28" i="3"/>
  <c r="T30" i="3"/>
  <c r="N30" i="4"/>
  <c r="V30" i="4"/>
  <c r="H35" i="5"/>
  <c r="P35" i="5"/>
  <c r="X35" i="5"/>
  <c r="B34" i="6"/>
  <c r="J34" i="6"/>
  <c r="R34" i="6"/>
  <c r="Z34" i="6"/>
  <c r="B27" i="7"/>
  <c r="J27" i="7"/>
  <c r="R27" i="7"/>
  <c r="G37" i="7"/>
  <c r="O37" i="7"/>
  <c r="W37" i="7"/>
  <c r="H35" i="1"/>
  <c r="P35" i="1"/>
  <c r="X35" i="1"/>
  <c r="B35" i="2"/>
  <c r="J35" i="2"/>
  <c r="R35" i="2"/>
  <c r="Z35" i="2"/>
  <c r="V30" i="3"/>
  <c r="B35" i="5"/>
  <c r="J35" i="5"/>
  <c r="R35" i="5"/>
  <c r="Z35" i="5"/>
  <c r="D34" i="6"/>
  <c r="L34" i="6"/>
  <c r="T34" i="6"/>
  <c r="Q29" i="7"/>
  <c r="I37" i="7"/>
  <c r="Q37" i="7"/>
  <c r="S27" i="7"/>
  <c r="X25" i="7"/>
  <c r="X29" i="7" s="1"/>
  <c r="Y25" i="7"/>
  <c r="Y29" i="7" s="1"/>
  <c r="Z25" i="7"/>
  <c r="Z29" i="7" s="1"/>
  <c r="AA25" i="7"/>
  <c r="AA29" i="7" s="1"/>
  <c r="AB25" i="7"/>
  <c r="AC25" i="7"/>
  <c r="X26" i="7"/>
  <c r="Y26" i="7"/>
  <c r="Y30" i="7" s="1"/>
  <c r="Z26" i="7"/>
  <c r="AA26" i="7"/>
  <c r="AB26" i="7"/>
  <c r="AB30" i="7" s="1"/>
  <c r="AC26" i="7"/>
  <c r="AC30" i="7" s="1"/>
  <c r="X33" i="7"/>
  <c r="Y33" i="7"/>
  <c r="Z33" i="7"/>
  <c r="AA33" i="7"/>
  <c r="AB33" i="7"/>
  <c r="AC33" i="7"/>
  <c r="X34" i="7"/>
  <c r="Y34" i="7"/>
  <c r="Z34" i="7"/>
  <c r="AA34" i="7"/>
  <c r="AB34" i="7"/>
  <c r="AC34" i="7"/>
  <c r="X35" i="7"/>
  <c r="Y35" i="7"/>
  <c r="Z35" i="7"/>
  <c r="AA35" i="7"/>
  <c r="AB35" i="7"/>
  <c r="AC35" i="7"/>
  <c r="X36" i="7"/>
  <c r="Y36" i="7"/>
  <c r="Z36" i="7"/>
  <c r="AA36" i="7"/>
  <c r="AB36" i="7"/>
  <c r="AC36" i="7"/>
  <c r="AG33" i="6"/>
  <c r="AF33" i="6"/>
  <c r="AE33" i="6"/>
  <c r="AD33" i="6"/>
  <c r="AC33" i="6"/>
  <c r="AG32" i="6"/>
  <c r="AF32" i="6"/>
  <c r="AE32" i="6"/>
  <c r="AD32" i="6"/>
  <c r="AC32" i="6"/>
  <c r="AG31" i="6"/>
  <c r="AF31" i="6"/>
  <c r="AE31" i="6"/>
  <c r="AD31" i="6"/>
  <c r="AC31" i="6"/>
  <c r="AG30" i="6"/>
  <c r="AF30" i="6"/>
  <c r="AE30" i="6"/>
  <c r="AD30" i="6"/>
  <c r="AC30" i="6"/>
  <c r="AB33" i="6"/>
  <c r="AB32" i="6"/>
  <c r="AB31" i="6"/>
  <c r="AB30" i="6"/>
  <c r="AG27" i="6"/>
  <c r="AF27" i="6"/>
  <c r="AE27" i="6"/>
  <c r="AD27" i="6"/>
  <c r="AC27" i="6"/>
  <c r="AG24" i="6"/>
  <c r="AG26" i="6" s="1"/>
  <c r="AF24" i="6"/>
  <c r="AF26" i="6" s="1"/>
  <c r="AE24" i="6"/>
  <c r="AE26" i="6" s="1"/>
  <c r="AD24" i="6"/>
  <c r="AD26" i="6" s="1"/>
  <c r="AC24" i="6"/>
  <c r="AC26" i="6" s="1"/>
  <c r="AB27" i="6"/>
  <c r="AB24" i="6"/>
  <c r="AB26" i="6" s="1"/>
  <c r="AG34" i="5"/>
  <c r="AF34" i="5"/>
  <c r="AE34" i="5"/>
  <c r="AD34" i="5"/>
  <c r="AC34" i="5"/>
  <c r="AG33" i="5"/>
  <c r="AF33" i="5"/>
  <c r="AE33" i="5"/>
  <c r="AD33" i="5"/>
  <c r="AC33" i="5"/>
  <c r="AG32" i="5"/>
  <c r="AF32" i="5"/>
  <c r="AE32" i="5"/>
  <c r="AD32" i="5"/>
  <c r="AC32" i="5"/>
  <c r="AG31" i="5"/>
  <c r="AF31" i="5"/>
  <c r="AE31" i="5"/>
  <c r="AD31" i="5"/>
  <c r="AC31" i="5"/>
  <c r="AB34" i="5"/>
  <c r="AB33" i="5"/>
  <c r="AB32" i="5"/>
  <c r="AB31" i="5"/>
  <c r="AG25" i="5"/>
  <c r="AG27" i="5" s="1"/>
  <c r="AF25" i="5"/>
  <c r="AF27" i="5" s="1"/>
  <c r="AE25" i="5"/>
  <c r="AE27" i="5" s="1"/>
  <c r="AD25" i="5"/>
  <c r="AD27" i="5" s="1"/>
  <c r="AC25" i="5"/>
  <c r="AC27" i="5" s="1"/>
  <c r="AG28" i="5"/>
  <c r="AF28" i="5"/>
  <c r="AE28" i="5"/>
  <c r="AD28" i="5"/>
  <c r="AC28" i="5"/>
  <c r="AB28" i="5"/>
  <c r="AB25" i="5"/>
  <c r="AB27" i="5" s="1"/>
  <c r="AC27" i="4"/>
  <c r="AC31" i="4" s="1"/>
  <c r="AB27" i="4"/>
  <c r="AB31" i="4" s="1"/>
  <c r="AA27" i="4"/>
  <c r="AA31" i="4" s="1"/>
  <c r="Z27" i="4"/>
  <c r="Z31" i="4" s="1"/>
  <c r="Y27" i="4"/>
  <c r="Y31" i="4" s="1"/>
  <c r="AC26" i="4"/>
  <c r="AB26" i="4"/>
  <c r="AA26" i="4"/>
  <c r="AA30" i="4" s="1"/>
  <c r="Z26" i="4"/>
  <c r="Y26" i="4"/>
  <c r="X27" i="4"/>
  <c r="X31" i="4" s="1"/>
  <c r="X26" i="4"/>
  <c r="AG27" i="3"/>
  <c r="AG31" i="3" s="1"/>
  <c r="AF27" i="3"/>
  <c r="AF31" i="3" s="1"/>
  <c r="AE27" i="3"/>
  <c r="AE31" i="3" s="1"/>
  <c r="AD27" i="3"/>
  <c r="AD31" i="3" s="1"/>
  <c r="AC27" i="3"/>
  <c r="AC31" i="3" s="1"/>
  <c r="AG26" i="3"/>
  <c r="AF26" i="3"/>
  <c r="AE26" i="3"/>
  <c r="AD26" i="3"/>
  <c r="AC26" i="3"/>
  <c r="AB27" i="3"/>
  <c r="AB31" i="3" s="1"/>
  <c r="AB26" i="3"/>
  <c r="AG34" i="2"/>
  <c r="AF34" i="2"/>
  <c r="AE34" i="2"/>
  <c r="AD34" i="2"/>
  <c r="AG33" i="2"/>
  <c r="AF33" i="2"/>
  <c r="AE33" i="2"/>
  <c r="AD33" i="2"/>
  <c r="AC33" i="2"/>
  <c r="AG32" i="2"/>
  <c r="AF32" i="2"/>
  <c r="AE32" i="2"/>
  <c r="AD32" i="2"/>
  <c r="AC32" i="2"/>
  <c r="AG31" i="2"/>
  <c r="AF31" i="2"/>
  <c r="AE31" i="2"/>
  <c r="AD31" i="2"/>
  <c r="AC31" i="2"/>
  <c r="AB33" i="2"/>
  <c r="AB32" i="2"/>
  <c r="AB31" i="2"/>
  <c r="AG28" i="2"/>
  <c r="AF28" i="2"/>
  <c r="AE28" i="2"/>
  <c r="AD28" i="2"/>
  <c r="AG25" i="2"/>
  <c r="AG27" i="2" s="1"/>
  <c r="AF25" i="2"/>
  <c r="AF27" i="2" s="1"/>
  <c r="AE25" i="2"/>
  <c r="AE27" i="2" s="1"/>
  <c r="AD25" i="2"/>
  <c r="AD27" i="2" s="1"/>
  <c r="AG34" i="1"/>
  <c r="AF34" i="1"/>
  <c r="AE34" i="1"/>
  <c r="AD34" i="1"/>
  <c r="AC34" i="1"/>
  <c r="AG33" i="1"/>
  <c r="AF33" i="1"/>
  <c r="AE33" i="1"/>
  <c r="AD33" i="1"/>
  <c r="AC33" i="1"/>
  <c r="AG32" i="1"/>
  <c r="AF32" i="1"/>
  <c r="AE32" i="1"/>
  <c r="AD32" i="1"/>
  <c r="AC32" i="1"/>
  <c r="AG31" i="1"/>
  <c r="AF31" i="1"/>
  <c r="AE31" i="1"/>
  <c r="AD31" i="1"/>
  <c r="AC31" i="1"/>
  <c r="AB34" i="1"/>
  <c r="AB33" i="1"/>
  <c r="AB32" i="1"/>
  <c r="AB31" i="1"/>
  <c r="AG25" i="1"/>
  <c r="AG27" i="1" s="1"/>
  <c r="AF25" i="1"/>
  <c r="AF27" i="1" s="1"/>
  <c r="AE25" i="1"/>
  <c r="AE27" i="1" s="1"/>
  <c r="AC25" i="1"/>
  <c r="AC27" i="1" s="1"/>
  <c r="AG28" i="1"/>
  <c r="AF28" i="1"/>
  <c r="AE28" i="1"/>
  <c r="AD28" i="1"/>
  <c r="AD25" i="1"/>
  <c r="AD27" i="1" s="1"/>
  <c r="AC28" i="1"/>
  <c r="AB28" i="1"/>
  <c r="AB25" i="1"/>
  <c r="AB27" i="1" s="1"/>
  <c r="M33" i="14" l="1"/>
  <c r="M35" i="14" s="1"/>
  <c r="M25" i="14"/>
  <c r="M27" i="14" s="1"/>
  <c r="AB34" i="6"/>
  <c r="AB27" i="7"/>
  <c r="AC28" i="4"/>
  <c r="Z37" i="7"/>
  <c r="AA37" i="7"/>
  <c r="Z27" i="7"/>
  <c r="AB35" i="1"/>
  <c r="Z30" i="7"/>
  <c r="X27" i="7"/>
  <c r="AB28" i="4"/>
  <c r="AC27" i="7"/>
  <c r="AD28" i="3"/>
  <c r="AD35" i="5"/>
  <c r="AD35" i="2"/>
  <c r="AE28" i="3"/>
  <c r="X28" i="4"/>
  <c r="AE35" i="5"/>
  <c r="X30" i="7"/>
  <c r="AF35" i="1"/>
  <c r="AC30" i="4"/>
  <c r="Y27" i="7"/>
  <c r="AC28" i="3"/>
  <c r="AE35" i="2"/>
  <c r="AF28" i="3"/>
  <c r="Y28" i="4"/>
  <c r="AF35" i="5"/>
  <c r="AE34" i="6"/>
  <c r="AB29" i="7"/>
  <c r="AA27" i="7"/>
  <c r="AB30" i="4"/>
  <c r="AF35" i="2"/>
  <c r="AG28" i="3"/>
  <c r="Z28" i="4"/>
  <c r="AB35" i="5"/>
  <c r="AE35" i="1"/>
  <c r="AD35" i="1"/>
  <c r="AB28" i="3"/>
  <c r="AC35" i="1"/>
  <c r="AG35" i="1"/>
  <c r="AB37" i="7"/>
  <c r="X37" i="7"/>
  <c r="AC29" i="7"/>
  <c r="AC37" i="7"/>
  <c r="Y37" i="7"/>
  <c r="AA30" i="7"/>
  <c r="AF34" i="6"/>
  <c r="AD34" i="6"/>
  <c r="AC34" i="6"/>
  <c r="AG34" i="6"/>
  <c r="AC35" i="5"/>
  <c r="AG35" i="5"/>
  <c r="Y30" i="4"/>
  <c r="X30" i="4"/>
  <c r="AA28" i="4"/>
  <c r="Z30" i="4"/>
  <c r="AD30" i="3"/>
  <c r="AB30" i="3"/>
  <c r="AC30" i="3"/>
  <c r="AG30" i="3"/>
  <c r="AF30" i="3"/>
  <c r="AE30" i="3"/>
  <c r="AG35" i="2"/>
  <c r="AB25" i="2"/>
  <c r="AB27" i="2" s="1"/>
  <c r="AC34" i="2"/>
  <c r="AC35" i="2" s="1"/>
  <c r="AB28" i="2"/>
  <c r="AB34" i="2"/>
  <c r="AB35" i="2" s="1"/>
  <c r="AC25" i="2"/>
  <c r="AC27" i="2" s="1"/>
  <c r="AC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tc={ADD9D2E5-19F9-7643-8239-AA589D581191}</author>
    <author>tc={22CE2F25-D12A-E045-8A18-3CE8C5CC5CE0}</author>
    <author>tc={46B7F8D5-D673-A44F-B402-C66B41410897}</author>
  </authors>
  <commentList>
    <comment ref="M20" authorId="0" shapeId="0" xr:uid="{ADD9D2E5-19F9-7643-8239-AA589D581191}">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 ref="M26" authorId="1" shapeId="0" xr:uid="{22CE2F25-D12A-E045-8A18-3CE8C5CC5CE0}">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 ref="M36" authorId="2" shapeId="0" xr:uid="{46B7F8D5-D673-A44F-B402-C66B41410897}">
      <text>
        <t>[Threaded comment]
Your version of Excel allows you to read this threaded comment; however, any edits to it will get removed if the file is opened in a newer version of Excel. Learn more: https://go.microsoft.com/fwlink/?linkid=870924
Comment:
    Smooth out transition between methodologies</t>
      </text>
    </comment>
  </commentList>
</comments>
</file>

<file path=xl/sharedStrings.xml><?xml version="1.0" encoding="utf-8"?>
<sst xmlns="http://schemas.openxmlformats.org/spreadsheetml/2006/main" count="406" uniqueCount="132">
  <si>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</si>
  <si>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</si>
  <si>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</si>
  <si>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</si>
  <si>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</si>
  <si>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</si>
  <si>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</si>
  <si>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</si>
  <si>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</si>
  <si>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</si>
  <si>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</si>
  <si>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</si>
  <si>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</si>
  <si>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</si>
  <si>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</si>
  <si>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Total</t>
  </si>
  <si>
    <t>Wildfires</t>
  </si>
  <si>
    <t>Total without wildfires</t>
  </si>
  <si>
    <t>Miscellaneous without wildfires</t>
  </si>
  <si>
    <t>Stationary fuel combustion</t>
  </si>
  <si>
    <t>Industrial and other processes</t>
  </si>
  <si>
    <t>Transportation</t>
  </si>
  <si>
    <t>Miscellaneous</t>
  </si>
  <si>
    <t>Total without miscellaneous</t>
  </si>
  <si>
    <t>Carbon Monoxide (CO)</t>
  </si>
  <si>
    <t>National Emissions Totals (thousands of tons)</t>
  </si>
  <si>
    <t>Nitrogen Oxide (NOx)</t>
  </si>
  <si>
    <t>Particulate Matter 10 Micrometers in Diameter and Smaller (PM10)</t>
  </si>
  <si>
    <t>Particulate Matter 2.5 Micrometers in Diameter and Smaller (PM2.5)</t>
  </si>
  <si>
    <t>Sulfur Dioxide (SO2)</t>
  </si>
  <si>
    <t>Volatile Organic Compounds (VOC)</t>
  </si>
  <si>
    <t>Ammonia Emissions (NH3)</t>
  </si>
  <si>
    <t>*Biogenics are not included in the trends</t>
  </si>
  <si>
    <t>Updates since February 27, 2014:</t>
  </si>
  <si>
    <t>Updated 2011 NEI v1 with 2011 NEI v2.  2009 &amp; 2010 non-mobile emissions recalculated as a result of the 2011 update.  Updated 2012, 2013 and 2014 SO2 and NOX electric generating units emissions to the most recent CAMD available data.</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</si>
  <si>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</si>
  <si>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</si>
  <si>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</si>
  <si>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</si>
  <si>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</si>
  <si>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</si>
  <si>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2012 &amp; 2013 Puerto Rico, Virgin Islands and Tribal data were held constant from the 2011 NEI for all pollutants and tiers.</t>
  </si>
  <si>
    <t>2013 EGU NOx and SO2 emissions were updating using CAMD's final estimates.</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</si>
  <si>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</si>
  <si>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</si>
  <si>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</si>
  <si>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</si>
  <si>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</si>
  <si>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</si>
  <si>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</si>
  <si>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</si>
  <si>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</si>
  <si>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</si>
  <si>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</si>
  <si>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</si>
  <si>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</si>
  <si>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</si>
  <si>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</si>
  <si>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</si>
  <si>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</si>
  <si>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</si>
  <si>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t>Updates since December 19, 2016</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</si>
  <si>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</si>
  <si>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</si>
  <si>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</si>
  <si>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</si>
  <si>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8.  Check post merge to make sure all SCCs have an assigned Tier.</t>
  </si>
  <si>
    <t>11.  Sum data up to national/Tier1/pollutant level.</t>
  </si>
  <si>
    <t>12.  Take the new 2005 prescribed fire emissions and add those back into the Miscellaneous Tier.</t>
  </si>
  <si>
    <t>13.  Interpolate 2009 and 2010 emissions after removal of wildfires.</t>
  </si>
  <si>
    <t>7.  Run the database through our SCC_to_Tier crosswalk.  (available at www.epa.gov/scc)</t>
  </si>
  <si>
    <t>Notable changes from 2014v1 to 2014v2</t>
  </si>
  <si>
    <t xml:space="preserve">For more detailed documentation on the 2014v2 NEI please refer to the Technical Support Document (TSD) located at: </t>
  </si>
  <si>
    <t>1.  Fuel Comb Industrial - new state estimates, limited changes in ICI methodology and updated activity data resulted in changes to PM10, PM2.5, SO2 &amp; VOC</t>
  </si>
  <si>
    <t>2.  Fuel Comb Other - Limited changes to Residential Wood Combustion resulted in changes to CO, PM10, PM2.5, SO2 &amp; VOC</t>
  </si>
  <si>
    <t>3.  Petroleum &amp; Related Industries - new estimates from some states and limited changes to Oil &amp; Gas tool resulted in changes to CO, NOx and VOC</t>
  </si>
  <si>
    <t>4.  Highway Vehicles - New inputs (representative counties, new fleet ages, proportions of alternate fuel vehicles, new VPOP) resulted in significant changes to CO, NOx and VOC</t>
  </si>
  <si>
    <t>5.  Off-Highway - New rail computed, CMV port limited to water and several states updated activity data resulted in noticeable changes in CO, NOx and VOC</t>
  </si>
  <si>
    <t>Added 2014v2 and recalculated emissions for 2012 &amp; 2013 emissions.  Updated 2015-2017 SO2 and NOx electric generating unit emissions to the most recent CAMD available data.  States with data not available from CAMD were pulled forward from 2014v2 NEI.  2015-2017 mobile emissions were calculated using interpolation between 2014v2 NEI and the 2016 modeling files.  The modeling files did not include data for locomotive, commercial marine vessels and aircrafts.  These emissions were pulled forward from the 2014v2 NEI and held constant for 2015-2017.</t>
  </si>
  <si>
    <t>6.  Miscellaneous - New submittals, limited methodology changes in unpaved road dust, fertilizer EFs updated, reintroduced precip-adjustment based on v1, new livestock dust, livestock waste errors fixed.  These changes resulted in noticeable if not significant changes in CO, PM10, PM2.5, SO2, VOC &amp; NH3.</t>
  </si>
  <si>
    <t>Updates since March 27, 2018</t>
  </si>
  <si>
    <t>Found an error in the code which separates prescribed and wildfires from miscellaneous.  Corrected the code then recalculated prescribed/wildfires and miscellaneous for 2012-2014.  2015-2017 were updated with the new 2014 values.</t>
  </si>
  <si>
    <t>2002 and 2005 MOVES data were used to update 2002-2007.  The change in model resulted in noticeable changes in highway emissions from 2001 to 2002 for various pollutants</t>
  </si>
  <si>
    <t>Updates since March 08, 2019</t>
  </si>
  <si>
    <t>Updated May 30, 2019</t>
  </si>
  <si>
    <t>10.  An extra step for checking sums -&gt; added back in any removed data (domestic waters for trends) and check totals again.</t>
  </si>
  <si>
    <t>10.  Can use the Tier summaries and skip earlier steps and continue on.  Using Tier summaries saves the trouble of generating them in steps 1-10.</t>
  </si>
  <si>
    <t xml:space="preserve">Updated NOx &amp; SO2 CAMD emissions for 2017 and added 2018 for states available.  For states not available through CAMD the 2014 NEI emissions were used to fill in.  For Highway and Off-Highway, 2018 values were calculated using the slope between 2014v2 and the 2017 modeling file and 2015 and 2016 were updated using year specific modeling files.  </t>
  </si>
  <si>
    <t>Updated April 27, 2020</t>
  </si>
  <si>
    <t>Updates since May 30, 2019</t>
  </si>
  <si>
    <t>Updated file with the 2017 NEI.  Updated NOx &amp; SO2 CAMD emissions for 2018 &amp; 2019 for states available.  For states not available through CAMD the 2017 NEI emissions were used to fill in.  For Highway and Off-Highway, 2015 &amp; 2016 values were calculated using the slope between 2014v2 and 2017 NEI where year specific model data were not available.  The year specific model data were 2015 onroad and 2015/2016 nonroad.  In addition, 2018 onroad emissions were included directly from the modeling files.  The 2023 mobile data were used to interpolate mobile emissions for 2018 &amp; 2019.</t>
  </si>
  <si>
    <t>6.  Check pollutant totals against the NEI 2017 page or EIS summaries.</t>
  </si>
  <si>
    <t>9.  Sum data up to pollutant totals again and check totals against EIS summaries or 2017 NEI webpage.  Remove domestic waters for trends.</t>
  </si>
  <si>
    <t>1.  Retrieve the updated (January 2021 release) version of the NEI 2017 onroad, nonroad, nonpoint, point &amp; event SCC files.</t>
  </si>
  <si>
    <t xml:space="preserve">15.  All emissions are held constant for 2018-2020 using the NEI 2017,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2017 NEI for years 2018 through 2020. </t>
  </si>
  <si>
    <t>16.  Highway Vehicles and Off-Highway use MOVES and NONROAD from the modeling files for years: '02, '05, '07, '09, '10 and '16; Highway only were available for 2015 &amp; 2017.  For 2018-2020 mobile values were interpolated after using the 2020 (nonroad) and 2021 (onroad) modeling data (https://www.epa.gov/air-emissions-modeling/2016v1-platform).  A 2006 modeling file was not available and the mobile portion was found through interpolation between 2005 and 2007.</t>
  </si>
  <si>
    <t>14.  2008 wildfire emissions are flatlined for 2009 and 2010 while 2011 wildfire emissions are flatlined for 2012 and 2013.  2014 wildfire emissions are held constant for 2015/2016 and 2017 wildfire emissions are held constant for 2018 through 2020.</t>
  </si>
  <si>
    <t>Updated March 25, 2021</t>
  </si>
  <si>
    <r>
      <t xml:space="preserve">Updated file with the updated (final, January 2021 version) release of the 2017 NEI, correcting aircraft emissions, as well as incorporating some State and Local agency point inventory edits made between the April  2020 NEI release and June 2020. Highway data for 2018 through 2020 also updated to reflect linear interpolation from the 2017 NEI to year 2021"fi" emissions modeling data based on the 2016 emissions modeling platform. Off-highway data for 2018 through 2020 updated to reflect linear interpolation from the 2017 NEI to year 2020"fh" emissions modeling data based on the 2016 emissions modeling platform. FUEL COMB. ELEC. UTIL. estimates for 2018 through 2020 were based on current download from CAMD.  
</t>
    </r>
    <r>
      <rPr>
        <i/>
        <sz val="11"/>
        <rFont val="Calibri"/>
        <family val="2"/>
        <scheme val="minor"/>
      </rPr>
      <t xml:space="preserve">With the availability of 2020 CAMD data, year 2020 estimates have been estimated for all sources, though it is important to note that other than the CAMD FUEL COMB. ELEC. UTIL estimates, none of the other 2020 estimates are based on </t>
    </r>
    <r>
      <rPr>
        <b/>
        <i/>
        <sz val="11"/>
        <rFont val="Calibri"/>
        <family val="2"/>
        <scheme val="minor"/>
      </rPr>
      <t>actual</t>
    </r>
    <r>
      <rPr>
        <i/>
        <sz val="11"/>
        <rFont val="Calibri"/>
        <family val="2"/>
        <scheme val="minor"/>
      </rPr>
      <t xml:space="preserve"> 2020 inventory collection efforts.  Thus, for those sectors, potential estimates related to the COVID-19 pandemic have not been estimated. A complete estimate of 2020 emissions based on data collection efforts will not be available until the release of the 2020 NEI in the spring of 2023.</t>
    </r>
  </si>
  <si>
    <t>1. Import 2018gc_2019ge_2023fj_caps_pec_poc_inv_report_2022jan13.csv from Emissions Modeling Team, remove offshore FIPS and EC/OC</t>
  </si>
  <si>
    <t>2. Remove Solvents SCC 2477777777, Assign MOVES onroad to Highway Vehicles Tier (not in SCC table)</t>
  </si>
  <si>
    <t>3. Interpolate 2023 onroad and nonroad sector (not tier) to 2020 and 2021 using 2019 and 2023 values</t>
  </si>
  <si>
    <t>4. Import CAMD EGU data for 2020 (updated) and 2021 (new) for NOX and SO2. Replace 2020 data, carry forward missing data and other pollutants from 2019</t>
  </si>
  <si>
    <t xml:space="preserve">5. Merge in state summaries (from March 2021) for years 1990 through 2017, for national, simple copy/paste into existing summary </t>
  </si>
  <si>
    <t>Steps prior to February 2022 update:</t>
  </si>
  <si>
    <t>Revisions from 3/25/21: 1) adds 2021 and updated 2020 EGU (NOX and SO2 only) data from new CAMD site (https://ampd.epa.gov/ampd/), 2) 2018 and 2019 emissions data from 2018gc and 2019ge emissions modeling platform state/SCC summaries, 3) carried HI Rx fires (Miscellaneous) from 2017, 4) 2019 wildfires (Miscellaneous) carried forward from 2018gc data where missing in 2018 (AK and HI); 5) Solvents (SCC=2477777777) removed from 2018 estimates, 6) CMV estimates for 2019 use 2018 estimates (2019 erroneous).
Year 2020 and 2021 Highway Vehicles and Off-Highway (nonroad mobile model component) are linear interpolations from the 2019ge and 2023fj emissions modeling inventories.  Year 2020 and 2021 non-EGU estimates (including Off-Highway aircraft, CMV and railroad sources) are carried forward from their 2019ge values (except for CMV (2018) and other exceptions listed above.
Puerto Rico, Virgin Island, and Tribal estimates are again retained while offshore estimates (state FIPS codes 85xxx and 98xxx) are not included.</t>
  </si>
  <si>
    <t>Updated February 10, 2022</t>
  </si>
  <si>
    <t>Black Carbon: Speciated from Particulate Matter 2.5 Micrometers in Diameter and Smaller (PM2.5)</t>
  </si>
  <si>
    <t>2. Aggregate all tribal data (point emissions only) into single code, retain all US + territory (Puerto Rico and U.S. Virgin Island) CAPs and EC (black carbon) emissions.</t>
  </si>
  <si>
    <t xml:space="preserve">1. Import EQUATES "+" trends data (years 2002-2022), state/SCC resolution. EQUATES data covers years 2002-2017 and additional emissions modeling platform data exists for years 2018-20022.  EQUATES journal link: https://doi.org/10.1016/j.dib.2023.109022 </t>
  </si>
  <si>
    <t>5. Merge in 2021 and 2022 CEMS EGU data, mapped to all 2020 NEI point state/SCCs -impacts only NOX and SO2</t>
  </si>
  <si>
    <t>6. Aggregate to Tier1 at state and national level, removing biogenics, and splitting wildfires (assigned as dummy Tier 1 code=15) out separately from Miscellaneous Tier1 (14) while retaining total Miscellaneous.</t>
  </si>
  <si>
    <t>4. Merge 2020 NEI data, replacing EQUATES data for year 2020.  Year 2021 and 2022 non-CEMS point source data and nonpoint data category estimates use 2020 NEI data. 2021 and 2022 onroad and nonroad mobile utilize existing EQUATES+ (emissions modeling platform) data, interpolation to year 2022 from 2019 from onroad mobile, and from 2020 NEI to 2023 platform for nonroad equipment.</t>
  </si>
  <si>
    <t>7. Verified that all totals match EIS totals and no mismatches on merging with Tiers.</t>
  </si>
  <si>
    <t>3. Import EIS state/SCC EIS report for 2020 NEI -removing all emissions from offshore oil platforms and CMV (state FIPS='85')</t>
  </si>
  <si>
    <t>8. Export 2002-2022 updated trends data into CSV</t>
  </si>
  <si>
    <t>Process taken for prior trends workbook (February 2022): trends through year 2021:</t>
  </si>
  <si>
    <t>EQUATES reference:  https://doi.org/10.1016/j.dib.2023.109022</t>
  </si>
  <si>
    <t>Updated April 5, 2023</t>
  </si>
  <si>
    <t>Revisions from 2/10/2022: 1) Replaced all 2002 through 2019 data with EQUATES-based approach (see reference in next cell); 2) 2020 NEI used for year 2020; 3) 2021 and 2022 Highway Vehicles based on linear interpolation from years 2019 and 2023 modeling platform data, 4) 2021 and 2022 Off-highway based on interpolation from 2020 NEI to 2023 modeling platform data. 5) Introduction of Black Carbon and Organic Carbon (pollutants "EC"  and "OC", respectively), the elemental and organic carbon portions of inventory PM2.5 for years 2002 through 2022.  6) State data summaries now include Puerto Rico, Virgin Island, and Tribal estimates for years 2002 through 2022 for inventory sources where available. 7) Sector-total summaries are also available for years 2002-2022.</t>
  </si>
  <si>
    <t>Process taken to update the data in April 2023:</t>
  </si>
  <si>
    <t>9. Copy/paste to replace 2002-2021 values from prior (February 2022) trends, add column for year 2022.  Added spreadsheets for "Black Carbon" and "Organic Carbon", years 2002-2022 only, using same format as PM2.5 spreadsheet.</t>
  </si>
  <si>
    <t>Organic Carbon: Speciated from Particulate Matter 2.5 Micrometers in Diameter and Smaller (PM2.5)</t>
  </si>
  <si>
    <t>1b. Inclusion of RWC EC correction (3/29/23) for year 2018.</t>
  </si>
  <si>
    <t>Highway</t>
  </si>
  <si>
    <t xml:space="preserve">Trend Forward: </t>
  </si>
  <si>
    <t>Trend Backward:</t>
  </si>
  <si>
    <t>Average:</t>
  </si>
  <si>
    <t>Difference:</t>
  </si>
  <si>
    <t>Trend Difference</t>
  </si>
  <si>
    <t>Off Highway</t>
  </si>
  <si>
    <t>Adjustment 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</si>
</sst>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1" x14ac:knownFonts="1">
    <font>
      <sz val="11"/>
      <color theme="1"/>
      <name val="Calibri"/>
      <family val="2"/>
      <scheme val="minor"/>
    </font>
    <font>
      <b/>
      <sz val="11"/>
      <color theme="1"/>
      <name val="Calibri"/>
      <family val="2"/>
      <scheme val="minor"/>
    </font>
    <font>
      <sz val="10"/>
      <name val="Arial"/>
      <family val="2"/>
    </font>
    <font>
      <b/>
      <sz val="10"/>
      <name val="Arial"/>
      <family val="2"/>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1"/>
      <color indexed="8"/>
      <name val="Calibri"/>
      <family val="2"/>
    </font>
    <font>
      <sz val="10"/>
      <name val="MS Sans Serif"/>
    </font>
    <font>
      <u/>
      <sz val="11"/>
      <color theme="10"/>
      <name val="Calibri"/>
      <family val="2"/>
      <scheme val="minor"/>
    </font>
    <font>
      <b/>
      <sz val="10"/>
      <name val="MS Sans Serif"/>
    </font>
    <font>
      <sz val="10"/>
      <color theme="1"/>
      <name val="Arial"/>
      <family val="2"/>
    </font>
    <font>
      <sz val="11"/>
      <name val="Calibri"/>
      <family val="2"/>
      <scheme val="minor"/>
    </font>
    <font>
      <i/>
      <sz val="11"/>
      <name val="Calibri"/>
      <family val="2"/>
      <scheme val="minor"/>
    </font>
    <font>
      <b/>
      <i/>
      <sz val="11"/>
      <name val="Calibri"/>
      <family val="2"/>
      <scheme val="minor"/>
    </font>
    <font>
      <b/>
      <sz val="10"/>
      <color theme="1"/>
      <name val="Arial"/>
      <family val="2"/>
    </font>
    <font>
      <i/>
      <sz val="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0" fillId="0" borderId="0"/>
    <xf numFmtId="0" fontId="2" fillId="0" borderId="0"/>
    <xf numFmtId="0" fontId="20" fillId="0" borderId="0"/>
    <xf numFmtId="0" fontId="20" fillId="0" borderId="0"/>
    <xf numFmtId="0" fontId="2" fillId="0" borderId="0"/>
    <xf numFmtId="0" fontId="20" fillId="0" borderId="0"/>
    <xf numFmtId="0" fontId="4" fillId="0" borderId="0"/>
    <xf numFmtId="0" fontId="20" fillId="0" borderId="0"/>
    <xf numFmtId="0" fontId="4" fillId="8" borderId="8" applyNumberFormat="0" applyFont="0" applyAlignment="0" applyProtection="0"/>
    <xf numFmtId="0" fontId="20" fillId="0" borderId="0"/>
    <xf numFmtId="0" fontId="20" fillId="0" borderId="0"/>
    <xf numFmtId="0" fontId="20"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0" fontId="4" fillId="0" borderId="0"/>
    <xf numFmtId="0" fontId="4" fillId="15" borderId="0" applyNumberFormat="0" applyBorder="0" applyAlignment="0" applyProtection="0"/>
    <xf numFmtId="0" fontId="21" fillId="0" borderId="0"/>
    <xf numFmtId="0" fontId="2" fillId="0" borderId="0"/>
    <xf numFmtId="0" fontId="4" fillId="8" borderId="8" applyNumberFormat="0" applyFont="0" applyAlignment="0" applyProtection="0"/>
    <xf numFmtId="0" fontId="4" fillId="30" borderId="0" applyNumberFormat="0" applyBorder="0" applyAlignment="0" applyProtection="0"/>
    <xf numFmtId="0" fontId="20" fillId="0" borderId="0"/>
    <xf numFmtId="0" fontId="4" fillId="11" borderId="0" applyNumberFormat="0" applyBorder="0" applyAlignment="0" applyProtection="0"/>
    <xf numFmtId="0" fontId="4" fillId="22"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9" fontId="2" fillId="0" borderId="0" applyFont="0" applyFill="0" applyBorder="0" applyAlignment="0" applyProtection="0"/>
    <xf numFmtId="0" fontId="4" fillId="26" borderId="0" applyNumberFormat="0" applyBorder="0" applyAlignment="0" applyProtection="0"/>
    <xf numFmtId="0" fontId="4" fillId="0" borderId="0"/>
    <xf numFmtId="0" fontId="4" fillId="18" borderId="0" applyNumberFormat="0" applyBorder="0" applyAlignment="0" applyProtection="0"/>
    <xf numFmtId="0" fontId="21" fillId="0" borderId="0"/>
    <xf numFmtId="0" fontId="4" fillId="19" borderId="0" applyNumberFormat="0" applyBorder="0" applyAlignment="0" applyProtection="0"/>
    <xf numFmtId="0" fontId="4" fillId="23" borderId="0" applyNumberFormat="0" applyBorder="0" applyAlignment="0" applyProtection="0"/>
    <xf numFmtId="0" fontId="4" fillId="14" borderId="0" applyNumberFormat="0" applyBorder="0" applyAlignment="0" applyProtection="0"/>
    <xf numFmtId="0" fontId="4" fillId="10" borderId="0" applyNumberFormat="0" applyBorder="0" applyAlignment="0" applyProtection="0"/>
    <xf numFmtId="0" fontId="4" fillId="0" borderId="0"/>
    <xf numFmtId="0" fontId="4" fillId="0" borderId="0"/>
    <xf numFmtId="0" fontId="4" fillId="0" borderId="0"/>
    <xf numFmtId="0" fontId="4" fillId="0" borderId="0"/>
    <xf numFmtId="0" fontId="2" fillId="0" borderId="0"/>
    <xf numFmtId="0" fontId="4" fillId="8" borderId="8" applyNumberFormat="0" applyFont="0" applyAlignment="0" applyProtection="0"/>
    <xf numFmtId="0" fontId="4" fillId="8" borderId="8" applyNumberFormat="0" applyFont="0" applyAlignment="0" applyProtection="0"/>
    <xf numFmtId="0" fontId="4" fillId="8" borderId="8" applyNumberFormat="0" applyFont="0" applyAlignment="0" applyProtection="0"/>
    <xf numFmtId="9" fontId="2" fillId="0" borderId="0" applyFont="0" applyFill="0" applyBorder="0" applyAlignment="0" applyProtection="0"/>
    <xf numFmtId="0" fontId="22" fillId="0" borderId="0"/>
    <xf numFmtId="0" fontId="20" fillId="0" borderId="0"/>
    <xf numFmtId="0" fontId="20" fillId="0" borderId="0"/>
    <xf numFmtId="0" fontId="4" fillId="0" borderId="0"/>
    <xf numFmtId="0" fontId="4" fillId="8" borderId="8" applyNumberFormat="0" applyFont="0" applyAlignment="0" applyProtection="0"/>
    <xf numFmtId="0" fontId="5" fillId="0" borderId="0" applyNumberFormat="0" applyFill="0" applyBorder="0" applyAlignment="0" applyProtection="0"/>
    <xf numFmtId="0" fontId="4" fillId="0" borderId="0"/>
    <xf numFmtId="0" fontId="4" fillId="8" borderId="8" applyNumberFormat="0" applyFont="0" applyAlignment="0" applyProtection="0"/>
    <xf numFmtId="0" fontId="23" fillId="0" borderId="0" applyNumberFormat="0" applyFill="0" applyBorder="0" applyAlignment="0" applyProtection="0"/>
  </cellStyleXfs>
  <cellXfs count="38">
    <xf numFmtId="0" fontId="0" fillId="0" borderId="0" xfId="0"/>
    <xf numFmtId="0" fontId="3" fillId="0" borderId="0" xfId="1" applyFont="1"/>
    <xf numFmtId="0" fontId="3" fillId="0" borderId="0" xfId="1" applyFont="1" applyAlignment="1">
      <alignment horizontal="center"/>
    </xf>
    <xf numFmtId="0" fontId="3" fillId="0" borderId="0" xfId="2" applyFont="1"/>
    <xf numFmtId="0" fontId="3" fillId="0" borderId="0" xfId="2" applyFont="1" applyAlignment="1">
      <alignment horizontal="center"/>
    </xf>
    <xf numFmtId="0" fontId="1" fillId="0" borderId="0" xfId="0" applyFont="1" applyAlignment="1">
      <alignment wrapText="1"/>
    </xf>
    <xf numFmtId="0" fontId="2" fillId="0" borderId="0" xfId="1"/>
    <xf numFmtId="49" fontId="0" fillId="0" borderId="0" xfId="0" applyNumberFormat="1" applyAlignment="1">
      <alignment wrapText="1"/>
    </xf>
    <xf numFmtId="0" fontId="0" fillId="0" borderId="0" xfId="0" applyAlignment="1">
      <alignment wrapText="1"/>
    </xf>
    <xf numFmtId="0" fontId="1" fillId="0" borderId="0" xfId="0" applyFont="1"/>
    <xf numFmtId="0" fontId="23" fillId="0" borderId="0" xfId="104"/>
    <xf numFmtId="0" fontId="24" fillId="0" borderId="0" xfId="96" applyFont="1"/>
    <xf numFmtId="0" fontId="2" fillId="0" borderId="0" xfId="2" applyAlignment="1">
      <alignment wrapText="1"/>
    </xf>
    <xf numFmtId="3" fontId="25" fillId="0" borderId="0" xfId="0" applyNumberFormat="1" applyFont="1"/>
    <xf numFmtId="0" fontId="2" fillId="0" borderId="0" xfId="2"/>
    <xf numFmtId="0" fontId="26" fillId="0" borderId="0" xfId="96" applyFont="1" applyAlignment="1">
      <alignment wrapText="1"/>
    </xf>
    <xf numFmtId="0" fontId="29" fillId="0" borderId="0" xfId="0" applyFont="1"/>
    <xf numFmtId="0" fontId="25" fillId="0" borderId="0" xfId="0" applyFont="1"/>
    <xf numFmtId="0" fontId="29" fillId="0" borderId="0" xfId="0" applyFont="1" applyAlignment="1">
      <alignment wrapText="1"/>
    </xf>
    <xf numFmtId="3" fontId="2" fillId="0" borderId="0" xfId="1" applyNumberFormat="1" applyAlignment="1">
      <alignment horizontal="right"/>
    </xf>
    <xf numFmtId="3" fontId="25" fillId="0" borderId="0" xfId="0" applyNumberFormat="1" applyFont="1" applyAlignment="1">
      <alignment horizontal="right"/>
    </xf>
    <xf numFmtId="0" fontId="25" fillId="0" borderId="0" xfId="0" applyFont="1" applyAlignment="1">
      <alignment horizontal="right"/>
    </xf>
    <xf numFmtId="3" fontId="2" fillId="0" borderId="0" xfId="2" applyNumberFormat="1" applyAlignment="1">
      <alignment horizontal="right"/>
    </xf>
    <xf numFmtId="0" fontId="29" fillId="0" borderId="0" xfId="0" applyFont="1" applyAlignment="1">
      <alignment horizontal="center"/>
    </xf>
    <xf numFmtId="0" fontId="0" fillId="33" borderId="0" xfId="0" applyFill="1" applyAlignment="1">
      <alignment wrapText="1"/>
    </xf>
    <xf numFmtId="3" fontId="2" fillId="33" borderId="0" xfId="2" applyNumberFormat="1" applyFill="1" applyAlignment="1">
      <alignment horizontal="right"/>
    </xf>
    <xf numFmtId="0" fontId="3" fillId="34" borderId="0" xfId="1" applyFont="1" applyFill="1" applyAlignment="1">
      <alignment horizontal="right"/>
    </xf>
    <xf numFmtId="0" fontId="0" fillId="34" borderId="0" xfId="0" applyFill="1"/>
    <xf numFmtId="0" fontId="2" fillId="0" borderId="0" xfId="1" applyAlignment="1">
      <alignment horizontal="right"/>
    </xf>
    <xf numFmtId="3" fontId="2" fillId="0" borderId="0" xfId="2" applyNumberFormat="1" applyAlignment="1">
      <alignment horizontal="center"/>
    </xf>
    <xf numFmtId="0" fontId="0" fillId="0" borderId="0" xfId="0" applyAlignment="1">
      <alignment horizontal="right"/>
    </xf>
    <xf numFmtId="0" fontId="3" fillId="0" borderId="0" xfId="1" applyFont="1" applyAlignment="1">
      <alignment horizontal="right"/>
    </xf>
    <xf numFmtId="3" fontId="2" fillId="0" borderId="0" xfId="2" applyNumberFormat="1" applyAlignment="1">
      <alignment horizontal="left"/>
    </xf>
    <xf numFmtId="0" fontId="3" fillId="35" borderId="0" xfId="1" applyFont="1" applyFill="1" applyAlignment="1">
      <alignment horizontal="right"/>
    </xf>
    <xf numFmtId="0" fontId="0" fillId="35" borderId="0" xfId="0" applyFill="1"/>
    <xf numFmtId="3" fontId="30" fillId="0" borderId="0" xfId="1" applyNumberFormat="1" applyFont="1" applyAlignment="1">
      <alignment horizontal="right"/>
    </xf>
    <xf numFmtId="3" fontId="2" fillId="36" borderId="0" xfId="1" applyNumberFormat="1" applyFill="1" applyAlignment="1">
      <alignment horizontal="right"/>
    </xf>
    <xf numFmtId="3" fontId="2" fillId="37" borderId="0" xfId="1" applyNumberFormat="1" applyFill="1" applyAlignment="1">
      <alignment horizontal="right"/>
    </xf>
  </cellXfs>
  <cellStyles count="105">
    <cellStyle name="20% - Accent1" xfId="21" builtinId="30" customBuiltin="1"/>
    <cellStyle name="20% - Accent1 2" xfId="86" xr:uid="{00000000-0005-0000-0000-000001000000}"/>
    <cellStyle name="20% - Accent2" xfId="25" builtinId="34" customBuiltin="1"/>
    <cellStyle name="20% - Accent2 2" xfId="85" xr:uid="{00000000-0005-0000-0000-000003000000}"/>
    <cellStyle name="20% - Accent3" xfId="29" builtinId="38" customBuiltin="1"/>
    <cellStyle name="20% - Accent3 2" xfId="81" xr:uid="{00000000-0005-0000-0000-000005000000}"/>
    <cellStyle name="20% - Accent4" xfId="33" builtinId="42" customBuiltin="1"/>
    <cellStyle name="20% - Accent4 2" xfId="75" xr:uid="{00000000-0005-0000-0000-000007000000}"/>
    <cellStyle name="20% - Accent5" xfId="37" builtinId="46" customBuiltin="1"/>
    <cellStyle name="20% - Accent5 2" xfId="79" xr:uid="{00000000-0005-0000-0000-000009000000}"/>
    <cellStyle name="20% - Accent6" xfId="41" builtinId="50" customBuiltin="1"/>
    <cellStyle name="20% - Accent6 2" xfId="72" xr:uid="{00000000-0005-0000-0000-00000B000000}"/>
    <cellStyle name="40% - Accent1" xfId="22" builtinId="31" customBuiltin="1"/>
    <cellStyle name="40% - Accent1 2" xfId="74" xr:uid="{00000000-0005-0000-0000-00000D000000}"/>
    <cellStyle name="40% - Accent2" xfId="26" builtinId="35" customBuiltin="1"/>
    <cellStyle name="40% - Accent2 2" xfId="68" xr:uid="{00000000-0005-0000-0000-00000F000000}"/>
    <cellStyle name="40% - Accent3" xfId="30" builtinId="39" customBuiltin="1"/>
    <cellStyle name="40% - Accent3 2" xfId="83" xr:uid="{00000000-0005-0000-0000-000011000000}"/>
    <cellStyle name="40% - Accent4" xfId="34" builtinId="43" customBuiltin="1"/>
    <cellStyle name="40% - Accent4 2" xfId="84" xr:uid="{00000000-0005-0000-0000-000013000000}"/>
    <cellStyle name="40% - Accent5" xfId="38" builtinId="47" customBuiltin="1"/>
    <cellStyle name="40% - Accent5 2" xfId="76" xr:uid="{00000000-0005-0000-0000-000015000000}"/>
    <cellStyle name="40% - Accent6" xfId="42" builtinId="51" customBuiltin="1"/>
    <cellStyle name="40% - Accent6 2" xfId="77" xr:uid="{00000000-0005-0000-0000-000017000000}"/>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2" xfId="46" xr:uid="{00000000-0005-0000-0000-000027000000}"/>
    <cellStyle name="Comma 2 2" xfId="47" xr:uid="{00000000-0005-0000-0000-000028000000}"/>
    <cellStyle name="Comma 2 3" xfId="63" xr:uid="{00000000-0005-0000-0000-000029000000}"/>
    <cellStyle name="Comma 2 3 2" xfId="65" xr:uid="{00000000-0005-0000-0000-00002A000000}"/>
    <cellStyle name="Comma 2 3 3" xfId="44" xr:uid="{00000000-0005-0000-0000-00002B000000}"/>
    <cellStyle name="Comma 3" xfId="48" xr:uid="{00000000-0005-0000-0000-00002C000000}"/>
    <cellStyle name="Comma 4" xfId="49" xr:uid="{00000000-0005-0000-0000-00002D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04" builtinId="8"/>
    <cellStyle name="Input" xfId="11" builtinId="20" customBuiltin="1"/>
    <cellStyle name="Linked Cell" xfId="14" builtinId="24" customBuiltin="1"/>
    <cellStyle name="Neutral" xfId="10" builtinId="28" customBuiltin="1"/>
    <cellStyle name="Normal" xfId="0" builtinId="0"/>
    <cellStyle name="Normal 10" xfId="102" xr:uid="{00000000-0005-0000-0000-000039000000}"/>
    <cellStyle name="Normal 2" xfId="50" xr:uid="{00000000-0005-0000-0000-00003A000000}"/>
    <cellStyle name="Normal 2 2" xfId="57" xr:uid="{00000000-0005-0000-0000-00003B000000}"/>
    <cellStyle name="Normal 2 2 2" xfId="70" xr:uid="{00000000-0005-0000-0000-00003C000000}"/>
    <cellStyle name="Normal 2 3" xfId="56" xr:uid="{00000000-0005-0000-0000-00003D000000}"/>
    <cellStyle name="Normal 2 4" xfId="62" xr:uid="{00000000-0005-0000-0000-00003E000000}"/>
    <cellStyle name="Normal 2 4 2" xfId="64" xr:uid="{00000000-0005-0000-0000-00003F000000}"/>
    <cellStyle name="Normal 2 4 3" xfId="45" xr:uid="{00000000-0005-0000-0000-000040000000}"/>
    <cellStyle name="Normal 2 5" xfId="97" xr:uid="{00000000-0005-0000-0000-000041000000}"/>
    <cellStyle name="Normal 2 6" xfId="96" xr:uid="{00000000-0005-0000-0000-000042000000}"/>
    <cellStyle name="Normal 2 6 2" xfId="98" xr:uid="{00000000-0005-0000-0000-000043000000}"/>
    <cellStyle name="Normal 3" xfId="2" xr:uid="{00000000-0005-0000-0000-000044000000}"/>
    <cellStyle name="Normal 3 2" xfId="51" xr:uid="{00000000-0005-0000-0000-000045000000}"/>
    <cellStyle name="Normal 3 2 2" xfId="82" xr:uid="{00000000-0005-0000-0000-000046000000}"/>
    <cellStyle name="Normal 3 3" xfId="69" xr:uid="{00000000-0005-0000-0000-000047000000}"/>
    <cellStyle name="Normal 4" xfId="52" xr:uid="{00000000-0005-0000-0000-000048000000}"/>
    <cellStyle name="Normal 4 2" xfId="53" xr:uid="{00000000-0005-0000-0000-000049000000}"/>
    <cellStyle name="Normal 5" xfId="54" xr:uid="{00000000-0005-0000-0000-00004A000000}"/>
    <cellStyle name="Normal 5 2" xfId="66" xr:uid="{00000000-0005-0000-0000-00004B000000}"/>
    <cellStyle name="Normal 5 2 2" xfId="87" xr:uid="{00000000-0005-0000-0000-00004C000000}"/>
    <cellStyle name="Normal 5 3" xfId="80" xr:uid="{00000000-0005-0000-0000-00004D000000}"/>
    <cellStyle name="Normal 5 3 2" xfId="88" xr:uid="{00000000-0005-0000-0000-00004E000000}"/>
    <cellStyle name="Normal 5 4" xfId="89" xr:uid="{00000000-0005-0000-0000-00004F000000}"/>
    <cellStyle name="Normal 5 5" xfId="67" xr:uid="{00000000-0005-0000-0000-000050000000}"/>
    <cellStyle name="Normal 6" xfId="1" xr:uid="{00000000-0005-0000-0000-000051000000}"/>
    <cellStyle name="Normal 7" xfId="55" xr:uid="{00000000-0005-0000-0000-000052000000}"/>
    <cellStyle name="Normal 7 2" xfId="59" xr:uid="{00000000-0005-0000-0000-000053000000}"/>
    <cellStyle name="Normal 7 3" xfId="60" xr:uid="{00000000-0005-0000-0000-000054000000}"/>
    <cellStyle name="Normal 7 3 2" xfId="61" xr:uid="{00000000-0005-0000-0000-000055000000}"/>
    <cellStyle name="Normal 7 4" xfId="90" xr:uid="{00000000-0005-0000-0000-000056000000}"/>
    <cellStyle name="Normal 8" xfId="73" xr:uid="{00000000-0005-0000-0000-000057000000}"/>
    <cellStyle name="Normal 8 2" xfId="91" xr:uid="{00000000-0005-0000-0000-000058000000}"/>
    <cellStyle name="Normal 9" xfId="99" xr:uid="{00000000-0005-0000-0000-000059000000}"/>
    <cellStyle name="Note" xfId="17" builtinId="10" customBuiltin="1"/>
    <cellStyle name="Note 2" xfId="58" xr:uid="{00000000-0005-0000-0000-00005B000000}"/>
    <cellStyle name="Note 2 2" xfId="92" xr:uid="{00000000-0005-0000-0000-00005C000000}"/>
    <cellStyle name="Note 3" xfId="71" xr:uid="{00000000-0005-0000-0000-00005D000000}"/>
    <cellStyle name="Note 3 2" xfId="93" xr:uid="{00000000-0005-0000-0000-00005E000000}"/>
    <cellStyle name="Note 4" xfId="94" xr:uid="{00000000-0005-0000-0000-00005F000000}"/>
    <cellStyle name="Note 5" xfId="100" xr:uid="{00000000-0005-0000-0000-000060000000}"/>
    <cellStyle name="Note 6" xfId="103" xr:uid="{00000000-0005-0000-0000-000061000000}"/>
    <cellStyle name="Output" xfId="12" builtinId="21" customBuiltin="1"/>
    <cellStyle name="Percent 2" xfId="78" xr:uid="{00000000-0005-0000-0000-000063000000}"/>
    <cellStyle name="Percent 3" xfId="95" xr:uid="{00000000-0005-0000-0000-000064000000}"/>
    <cellStyle name="Title" xfId="3" builtinId="15" customBuiltin="1"/>
    <cellStyle name="Title 2" xfId="101" xr:uid="{00000000-0005-0000-0000-000066000000}"/>
    <cellStyle name="Total" xfId="19" builtinId="25" customBuiltin="1"/>
    <cellStyle name="Warning Text" xfId="16"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strRef>
              <c:f>'NOX-Org_and_adj'!$A$17</c:f>
              <c:strCache>
                <c:ptCount val="1"/>
                <c:pt idx="0">
                  <c:v>HIGHWAY VEHICLES</c:v>
                </c:pt>
              </c:strCache>
            </c:strRef>
          </c:tx>
          <c:marker>
            <c:symbol val="none"/>
          </c:marker>
          <c:xVal>
            <c:numRef>
              <c:f>'NOX-Org_and_adj'!$B$6:$AL$6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'NOX-Org_and_adj'!$B$17:$AL$17</c:f>
              <c:numCache>
                <c:formatCode>#,##0</c:formatCode>
                <c:ptCount val="37"/>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12805.317056</c:v>
                </c:pt>
                <c:pt idx="17">
                  <c:v>12314.087898</c:v>
                </c:pt>
                <c:pt idx="18">
                  <c:v>11365.280153</c:v>
                </c:pt>
                <c:pt idx="19">
                  <c:v>10414.990852000001</c:v>
                </c:pt>
                <c:pt idx="20">
                  <c:v>9775.4400277999994</c:v>
                </c:pt>
                <c:pt idx="21">
                  <c:v>8689.8897840000009</c:v>
                </c:pt>
                <c:pt idx="22">
                  <c:v>8083.5541649999996</c:v>
                </c:pt>
                <c:pt idx="23">
                  <c:v>7293.9996867999998</c:v>
                </c:pt>
                <c:pt idx="24">
                  <c:v>7232.3828356000004</c:v>
                </c:pt>
                <c:pt idx="25">
                  <c:v>6460.6320808999999</c:v>
                </c:pt>
                <c:pt idx="26">
                  <c:v>5936.6976941000003</c:v>
                </c:pt>
                <c:pt idx="27">
                  <c:v>5435.3332948999996</c:v>
                </c:pt>
                <c:pt idx="28">
                  <c:v>4858.1132214999998</c:v>
                </c:pt>
                <c:pt idx="29">
                  <c:v>4269.8238265999998</c:v>
                </c:pt>
                <c:pt idx="30">
                  <c:v>3579.2344760000001</c:v>
                </c:pt>
                <c:pt idx="31">
                  <c:v>3239.8421699</c:v>
                </c:pt>
                <c:pt idx="32">
                  <c:v>2883.1191779000001</c:v>
                </c:pt>
                <c:pt idx="33">
                  <c:v>2820.5925926999998</c:v>
                </c:pt>
                <c:pt idx="34">
                  <c:v>2344.9975617999999</c:v>
                </c:pt>
                <c:pt idx="35">
                  <c:v>2342.8322156999998</c:v>
                </c:pt>
                <c:pt idx="36">
                  <c:v>2111.9585794</c:v>
                </c:pt>
              </c:numCache>
            </c:numRef>
          </c:yVal>
          <c:smooth val="0"/>
          <c:extLst>
            <c:ext xmlns:c16="http://schemas.microsoft.com/office/drawing/2014/chart" uri="{C3380CC4-5D6E-409C-BE32-E72D297353CC}">
              <c16:uniqueId val="{00000004-F3E3-874F-9913-0ABF17868F87}"/>
            </c:ext>
          </c:extLst>
        </c:ser>
        <c:ser>
          <c:idx val="1"/>
          <c:order val="1"/>
          <c:tx>
            <c:strRef>
              <c:f>'NOX-Org_and_adj'!$A$18</c:f>
              <c:strCache>
                <c:ptCount val="1"/>
                <c:pt idx="0">
                  <c:v>OFF-HIGHWAY</c:v>
                </c:pt>
              </c:strCache>
            </c:strRef>
          </c:tx>
          <c:marker>
            <c:symbol val="none"/>
          </c:marker>
          <c:xVal>
            <c:numRef>
              <c:f>'NOX-Org_and_adj'!$B$6:$AL$6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'NOX-Org_and_adj'!$B$18:$AL$18</c:f>
              <c:numCache>
                <c:formatCode>#,##0</c:formatCode>
                <c:ptCount val="37"/>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3559.3517333999998</c:v>
                </c:pt>
                <c:pt idx="17">
                  <c:v>3641.8725653000001</c:v>
                </c:pt>
                <c:pt idx="18">
                  <c:v>3453.3141962</c:v>
                </c:pt>
                <c:pt idx="19">
                  <c:v>3504.5742630999998</c:v>
                </c:pt>
                <c:pt idx="20">
                  <c:v>3398.6093707</c:v>
                </c:pt>
                <c:pt idx="21">
                  <c:v>3286.589285</c:v>
                </c:pt>
                <c:pt idx="22">
                  <c:v>3081.2281932999999</c:v>
                </c:pt>
                <c:pt idx="23">
                  <c:v>2810.2007434000002</c:v>
                </c:pt>
                <c:pt idx="24">
                  <c:v>2727.5765704999999</c:v>
                </c:pt>
                <c:pt idx="25">
                  <c:v>2642.0198314999998</c:v>
                </c:pt>
                <c:pt idx="26">
                  <c:v>2501.9360359000002</c:v>
                </c:pt>
                <c:pt idx="27">
                  <c:v>2428.3325946999998</c:v>
                </c:pt>
                <c:pt idx="28">
                  <c:v>2374.2764041</c:v>
                </c:pt>
                <c:pt idx="29">
                  <c:v>2326.2312301000002</c:v>
                </c:pt>
                <c:pt idx="30">
                  <c:v>2151.4034796000001</c:v>
                </c:pt>
                <c:pt idx="31">
                  <c:v>2103.9895544000001</c:v>
                </c:pt>
                <c:pt idx="32">
                  <c:v>2061.3169825</c:v>
                </c:pt>
                <c:pt idx="33">
                  <c:v>1943.0572810000001</c:v>
                </c:pt>
                <c:pt idx="34">
                  <c:v>1643.4631277999999</c:v>
                </c:pt>
                <c:pt idx="35">
                  <c:v>1643.3023461</c:v>
                </c:pt>
                <c:pt idx="36">
                  <c:v>1643.1415678999999</c:v>
                </c:pt>
              </c:numCache>
            </c:numRef>
          </c:yVal>
          <c:smooth val="0"/>
          <c:extLst>
            <c:ext xmlns:c16="http://schemas.microsoft.com/office/drawing/2014/chart" uri="{C3380CC4-5D6E-409C-BE32-E72D297353CC}">
              <c16:uniqueId val="{00000006-F3E3-874F-9913-0ABF17868F87}"/>
            </c:ext>
          </c:extLst>
        </c:ser>
        <c:ser>
          <c:idx val="2"/>
          <c:order val="2"/>
          <c:tx>
            <c:strRef>
              <c:f>'NOX-Org_and_adj'!$A$46</c:f>
              <c:strCache>
                <c:ptCount val="1"/>
                <c:pt idx="0">
                  <c:v>Adj Highway</c:v>
                </c:pt>
              </c:strCache>
            </c:strRef>
          </c:tx>
          <c:marker>
            <c:symbol val="none"/>
          </c:marker>
          <c:xVal>
            <c:numRef>
              <c:f>'NOX-Org_and_adj'!$B$6:$AL$6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'NOX-Org_and_adj'!$B$46:$AL$46</c:f>
              <c:numCache>
                <c:formatCode>#,##0</c:formatCode>
                <c:ptCount val="37"/>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8881.5467400032067</c:v>
                </c:pt>
                <c:pt idx="13">
                  <c:v>8895.894570006416</c:v>
                </c:pt>
                <c:pt idx="14">
                  <c:v>9180.3575700096226</c:v>
                </c:pt>
                <c:pt idx="15">
                  <c:v>8986.9506000128349</c:v>
                </c:pt>
                <c:pt idx="16">
                  <c:v>9023.1362650160736</c:v>
                </c:pt>
                <c:pt idx="17">
                  <c:v>8648.177969960685</c:v>
                </c:pt>
                <c:pt idx="18">
                  <c:v>9197.6244562242537</c:v>
                </c:pt>
                <c:pt idx="19">
                  <c:v>8404.7343783698216</c:v>
                </c:pt>
                <c:pt idx="20">
                  <c:v>7922.5827773154297</c:v>
                </c:pt>
                <c:pt idx="21">
                  <c:v>6994.4317566610425</c:v>
                </c:pt>
                <c:pt idx="22">
                  <c:v>6545.4953608066517</c:v>
                </c:pt>
                <c:pt idx="23">
                  <c:v>5913.3401057522624</c:v>
                </c:pt>
                <c:pt idx="24">
                  <c:v>5846.7517082611612</c:v>
                </c:pt>
                <c:pt idx="25">
                  <c:v>5222.8584291079242</c:v>
                </c:pt>
                <c:pt idx="26">
                  <c:v>4799.3031029212225</c:v>
                </c:pt>
                <c:pt idx="27">
                  <c:v>4393.993646257104</c:v>
                </c:pt>
                <c:pt idx="28">
                  <c:v>3927.3614827076335</c:v>
                </c:pt>
                <c:pt idx="29">
                  <c:v>3451.7807366701281</c:v>
                </c:pt>
                <c:pt idx="30">
                  <c:v>2893.4993849899183</c:v>
                </c:pt>
                <c:pt idx="31">
                  <c:v>2619.1302606546678</c:v>
                </c:pt>
                <c:pt idx="32">
                  <c:v>2330.7507859695443</c:v>
                </c:pt>
                <c:pt idx="33">
                  <c:v>2280.2034868096662</c:v>
                </c:pt>
                <c:pt idx="34">
                  <c:v>1895.7263203538605</c:v>
                </c:pt>
                <c:pt idx="35">
                  <c:v>1893.9758265958649</c:v>
                </c:pt>
                <c:pt idx="36">
                  <c:v>1707.3345967117025</c:v>
                </c:pt>
              </c:numCache>
            </c:numRef>
          </c:yVal>
          <c:smooth val="0"/>
          <c:extLst>
            <c:ext xmlns:c16="http://schemas.microsoft.com/office/drawing/2014/chart" uri="{C3380CC4-5D6E-409C-BE32-E72D297353CC}">
              <c16:uniqueId val="{00000000-2E68-684E-9003-14372402AAB7}"/>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66135542432196004"/>
          <c:y val="3.8042067658209403E-2"/>
          <c:w val="0.27791543292155774"/>
          <c:h val="0.4512064419899694"/>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01"/>
          <c:y val="0"/>
        </c:manualLayout>
      </c:layout>
      <c:overlay val="0"/>
    </c:title>
    <c:autoTitleDeleted val="0"/>
    <c:plotArea>
      <c:layout>
        <c:manualLayout>
          <c:layoutTarget val="inner"/>
          <c:xMode val="edge"/>
          <c:yMode val="edge"/>
          <c:x val="0.16294568948112301"/>
          <c:y val="0.14981261835941401"/>
          <c:w val="0.74094447809408404"/>
          <c:h val="0.73284195488222204"/>
        </c:manualLayout>
      </c:layout>
      <c:scatterChart>
        <c:scatterStyle val="lineMarker"/>
        <c:varyColors val="0"/>
        <c:ser>
          <c:idx val="0"/>
          <c:order val="0"/>
          <c:tx>
            <c:strRef>
              <c:f>NOX!$A$17</c:f>
              <c:strCache>
                <c:ptCount val="1"/>
                <c:pt idx="0">
                  <c:v>HIGHWAY VEHICLES</c:v>
                </c:pt>
              </c:strCache>
            </c:strRef>
          </c:tx>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NOX!$B$17:$AL$17</c:f>
              <c:numCache>
                <c:formatCode>#,##0</c:formatCode>
                <c:ptCount val="37"/>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7466.7967426057703</c:v>
                </c:pt>
                <c:pt idx="17">
                  <c:v>7419.6077479939704</c:v>
                </c:pt>
                <c:pt idx="18">
                  <c:v>7041.8352921587302</c:v>
                </c:pt>
                <c:pt idx="19">
                  <c:v>6771.97386127953</c:v>
                </c:pt>
                <c:pt idx="20">
                  <c:v>6478.5861987244098</c:v>
                </c:pt>
                <c:pt idx="21">
                  <c:v>6218.1336072191498</c:v>
                </c:pt>
                <c:pt idx="22">
                  <c:v>5614.7697309590303</c:v>
                </c:pt>
                <c:pt idx="23">
                  <c:v>5025.4275610057502</c:v>
                </c:pt>
                <c:pt idx="24">
                  <c:v>5041.3189848367301</c:v>
                </c:pt>
                <c:pt idx="25">
                  <c:v>4753.3670576935101</c:v>
                </c:pt>
                <c:pt idx="26">
                  <c:v>4285.3813645689097</c:v>
                </c:pt>
                <c:pt idx="27">
                  <c:v>4222.1217490068902</c:v>
                </c:pt>
                <c:pt idx="28">
                  <c:v>3826.13712866894</c:v>
                </c:pt>
                <c:pt idx="29">
                  <c:v>3678.7981578304698</c:v>
                </c:pt>
                <c:pt idx="30">
                  <c:v>3357.6509566110199</c:v>
                </c:pt>
                <c:pt idx="31">
                  <c:v>3099.45279645849</c:v>
                </c:pt>
                <c:pt idx="32">
                  <c:v>2881.5289761426402</c:v>
                </c:pt>
                <c:pt idx="33">
                  <c:v>2820.5925926999998</c:v>
                </c:pt>
                <c:pt idx="34">
                  <c:v>2344.9975617999999</c:v>
                </c:pt>
                <c:pt idx="35">
                  <c:v>2342.8322156999998</c:v>
                </c:pt>
                <c:pt idx="36">
                  <c:v>2111.9585794</c:v>
                </c:pt>
              </c:numCache>
            </c:numRef>
          </c:yVal>
          <c:smooth val="0"/>
          <c:extLst>
            <c:ext xmlns:c16="http://schemas.microsoft.com/office/drawing/2014/chart" uri="{C3380CC4-5D6E-409C-BE32-E72D297353CC}">
              <c16:uniqueId val="{00000000-46BA-7948-AF7C-673CD66CC102}"/>
            </c:ext>
          </c:extLst>
        </c:ser>
        <c:ser>
          <c:idx val="1"/>
          <c:order val="1"/>
          <c:tx>
            <c:strRef>
              <c:f>NOX!$A$18</c:f>
              <c:strCache>
                <c:ptCount val="1"/>
                <c:pt idx="0">
                  <c:v>OFF-HIGHWAY</c:v>
                </c:pt>
              </c:strCache>
            </c:strRef>
          </c:tx>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NOX!$B$18:$AL$18</c:f>
              <c:numCache>
                <c:formatCode>#,##0</c:formatCode>
                <c:ptCount val="37"/>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3559.3517333999998</c:v>
                </c:pt>
                <c:pt idx="17">
                  <c:v>3641.8725653000001</c:v>
                </c:pt>
                <c:pt idx="18">
                  <c:v>3453.3141962</c:v>
                </c:pt>
                <c:pt idx="19">
                  <c:v>3504.5742630999998</c:v>
                </c:pt>
                <c:pt idx="20">
                  <c:v>3398.6093707</c:v>
                </c:pt>
                <c:pt idx="21">
                  <c:v>3286.589285</c:v>
                </c:pt>
                <c:pt idx="22">
                  <c:v>3081.2281932999999</c:v>
                </c:pt>
                <c:pt idx="23">
                  <c:v>2810.2007434000002</c:v>
                </c:pt>
                <c:pt idx="24">
                  <c:v>2727.5765704999999</c:v>
                </c:pt>
                <c:pt idx="25">
                  <c:v>2642.0198314999998</c:v>
                </c:pt>
                <c:pt idx="26">
                  <c:v>2501.9360359000002</c:v>
                </c:pt>
                <c:pt idx="27">
                  <c:v>2428.3325946999998</c:v>
                </c:pt>
                <c:pt idx="28">
                  <c:v>2374.2764041</c:v>
                </c:pt>
                <c:pt idx="29">
                  <c:v>2326.2312301000002</c:v>
                </c:pt>
                <c:pt idx="30">
                  <c:v>2151.4034796000001</c:v>
                </c:pt>
                <c:pt idx="31">
                  <c:v>2103.9895544000001</c:v>
                </c:pt>
                <c:pt idx="32">
                  <c:v>2061.3169825</c:v>
                </c:pt>
                <c:pt idx="33">
                  <c:v>1943.0572810000001</c:v>
                </c:pt>
                <c:pt idx="34">
                  <c:v>1643.4631277999999</c:v>
                </c:pt>
                <c:pt idx="35">
                  <c:v>1643.3023461</c:v>
                </c:pt>
                <c:pt idx="36">
                  <c:v>1643.1415678999999</c:v>
                </c:pt>
              </c:numCache>
            </c:numRef>
          </c:yVal>
          <c:smooth val="0"/>
          <c:extLst>
            <c:ext xmlns:c16="http://schemas.microsoft.com/office/drawing/2014/chart" uri="{C3380CC4-5D6E-409C-BE32-E72D297353CC}">
              <c16:uniqueId val="{00000001-46BA-7948-AF7C-673CD66CC102}"/>
            </c:ext>
          </c:extLst>
        </c:ser>
        <c:dLbls>
          <c:showLegendKey val="0"/>
          <c:showVal val="0"/>
          <c:showCatName val="0"/>
          <c:showSerName val="0"/>
          <c:showPercent val="0"/>
          <c:showBubbleSize val="0"/>
        </c:dLbls>
        <c:axId val="1814743384"/>
        <c:axId val="1814745928"/>
      </c:scatterChart>
      <c:valAx>
        <c:axId val="1814743384"/>
        <c:scaling>
          <c:orientation val="minMax"/>
          <c:min val="197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51799708073309891"/>
          <c:y val="0.16366055817508199"/>
          <c:w val="0.36613593954460477"/>
          <c:h val="0.18322012824963876"/>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 NOx</a:t>
            </a:r>
            <a:r>
              <a:rPr lang="en-US" baseline="0"/>
              <a:t> Emissions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1714785651793"/>
          <c:y val="8.9942124092495898E-2"/>
          <c:w val="0.83329396325459315"/>
          <c:h val="0.48182488088849973"/>
        </c:manualLayout>
      </c:layout>
      <c:scatterChart>
        <c:scatterStyle val="lineMarker"/>
        <c:varyColors val="0"/>
        <c:ser>
          <c:idx val="0"/>
          <c:order val="0"/>
          <c:tx>
            <c:strRef>
              <c:f>NOX!$A$7</c:f>
              <c:strCache>
                <c:ptCount val="1"/>
                <c:pt idx="0">
                  <c:v>FUEL COMB. ELEC. UTIL.</c:v>
                </c:pt>
              </c:strCache>
            </c:strRef>
          </c:tx>
          <c:spPr>
            <a:ln w="19050" cap="rnd">
              <a:solidFill>
                <a:schemeClr val="accent1"/>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NOX!$B$7:$AL$7</c:f>
              <c:numCache>
                <c:formatCode>#,##0</c:formatCode>
                <c:ptCount val="37"/>
                <c:pt idx="0">
                  <c:v>4900</c:v>
                </c:pt>
                <c:pt idx="1">
                  <c:v>5694</c:v>
                </c:pt>
                <c:pt idx="2">
                  <c:v>7024</c:v>
                </c:pt>
                <c:pt idx="3">
                  <c:v>6127</c:v>
                </c:pt>
                <c:pt idx="4">
                  <c:v>6663</c:v>
                </c:pt>
                <c:pt idx="5">
                  <c:v>6519</c:v>
                </c:pt>
                <c:pt idx="6">
                  <c:v>6504</c:v>
                </c:pt>
                <c:pt idx="7">
                  <c:v>6651</c:v>
                </c:pt>
                <c:pt idx="8">
                  <c:v>6565</c:v>
                </c:pt>
                <c:pt idx="9">
                  <c:v>6384</c:v>
                </c:pt>
                <c:pt idx="10">
                  <c:v>6164.2186600000005</c:v>
                </c:pt>
                <c:pt idx="11">
                  <c:v>6276.4222699999991</c:v>
                </c:pt>
                <c:pt idx="12">
                  <c:v>6232.1956900000005</c:v>
                </c:pt>
                <c:pt idx="13">
                  <c:v>5721.1754069999997</c:v>
                </c:pt>
                <c:pt idx="14">
                  <c:v>5330.201145</c:v>
                </c:pt>
                <c:pt idx="15">
                  <c:v>4917.2186760000004</c:v>
                </c:pt>
                <c:pt idx="16">
                  <c:v>4710.9786530000001</c:v>
                </c:pt>
                <c:pt idx="17">
                  <c:v>4403.8774667999996</c:v>
                </c:pt>
                <c:pt idx="18">
                  <c:v>3929.3396929</c:v>
                </c:pt>
                <c:pt idx="19">
                  <c:v>3792.4535304000001</c:v>
                </c:pt>
                <c:pt idx="20">
                  <c:v>3585.1725366999999</c:v>
                </c:pt>
                <c:pt idx="21">
                  <c:v>3385.6113529999998</c:v>
                </c:pt>
                <c:pt idx="22">
                  <c:v>3106.8358152999999</c:v>
                </c:pt>
                <c:pt idx="23">
                  <c:v>2084.0766785000001</c:v>
                </c:pt>
                <c:pt idx="24">
                  <c:v>2149.0355694</c:v>
                </c:pt>
                <c:pt idx="25">
                  <c:v>2095.2332660000002</c:v>
                </c:pt>
                <c:pt idx="26">
                  <c:v>1843.3972441999999</c:v>
                </c:pt>
                <c:pt idx="27">
                  <c:v>1812.8762127</c:v>
                </c:pt>
                <c:pt idx="28">
                  <c:v>1781.6498058</c:v>
                </c:pt>
                <c:pt idx="29">
                  <c:v>1474.0845919000001</c:v>
                </c:pt>
                <c:pt idx="30">
                  <c:v>1302.8175345</c:v>
                </c:pt>
                <c:pt idx="31">
                  <c:v>1155.5705003999999</c:v>
                </c:pt>
                <c:pt idx="32">
                  <c:v>1129.68209</c:v>
                </c:pt>
                <c:pt idx="33">
                  <c:v>989.34437808999996</c:v>
                </c:pt>
                <c:pt idx="34">
                  <c:v>840.15321796000001</c:v>
                </c:pt>
                <c:pt idx="35">
                  <c:v>902.69716439000001</c:v>
                </c:pt>
                <c:pt idx="36">
                  <c:v>876.9928658</c:v>
                </c:pt>
              </c:numCache>
            </c:numRef>
          </c:yVal>
          <c:smooth val="0"/>
          <c:extLst>
            <c:ext xmlns:c16="http://schemas.microsoft.com/office/drawing/2014/chart" uri="{C3380CC4-5D6E-409C-BE32-E72D297353CC}">
              <c16:uniqueId val="{00000000-3E3F-3D4D-A4A0-33E69A341B57}"/>
            </c:ext>
          </c:extLst>
        </c:ser>
        <c:ser>
          <c:idx val="1"/>
          <c:order val="1"/>
          <c:tx>
            <c:strRef>
              <c:f>NOX!$A$8</c:f>
              <c:strCache>
                <c:ptCount val="1"/>
                <c:pt idx="0">
                  <c:v>FUEL COMB. INDUSTRIAL</c:v>
                </c:pt>
              </c:strCache>
            </c:strRef>
          </c:tx>
          <c:spPr>
            <a:ln w="19050" cap="rnd">
              <a:solidFill>
                <a:schemeClr val="accent2"/>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NOX!$B$8:$AL$8</c:f>
              <c:numCache>
                <c:formatCode>#,##0</c:formatCode>
                <c:ptCount val="37"/>
                <c:pt idx="0">
                  <c:v>4325</c:v>
                </c:pt>
                <c:pt idx="1">
                  <c:v>4007</c:v>
                </c:pt>
                <c:pt idx="2">
                  <c:v>3555</c:v>
                </c:pt>
                <c:pt idx="3">
                  <c:v>3209</c:v>
                </c:pt>
                <c:pt idx="4">
                  <c:v>3035</c:v>
                </c:pt>
                <c:pt idx="5">
                  <c:v>2979</c:v>
                </c:pt>
                <c:pt idx="6">
                  <c:v>3071</c:v>
                </c:pt>
                <c:pt idx="7">
                  <c:v>3151</c:v>
                </c:pt>
                <c:pt idx="8">
                  <c:v>3147</c:v>
                </c:pt>
                <c:pt idx="9">
                  <c:v>3144</c:v>
                </c:pt>
                <c:pt idx="10">
                  <c:v>3151.4075800000001</c:v>
                </c:pt>
                <c:pt idx="11">
                  <c:v>3100.6291200000001</c:v>
                </c:pt>
                <c:pt idx="12">
                  <c:v>3049.7537699999998</c:v>
                </c:pt>
                <c:pt idx="13">
                  <c:v>2708.91635</c:v>
                </c:pt>
                <c:pt idx="14">
                  <c:v>2723.1669440000001</c:v>
                </c:pt>
                <c:pt idx="15">
                  <c:v>2757.201896</c:v>
                </c:pt>
                <c:pt idx="16">
                  <c:v>2046.2985242</c:v>
                </c:pt>
                <c:pt idx="17">
                  <c:v>2046.4127512</c:v>
                </c:pt>
                <c:pt idx="18">
                  <c:v>1798.3276805999999</c:v>
                </c:pt>
                <c:pt idx="19">
                  <c:v>1797.824437</c:v>
                </c:pt>
                <c:pt idx="20">
                  <c:v>1379.0426485999999</c:v>
                </c:pt>
                <c:pt idx="21">
                  <c:v>1447.2228445000001</c:v>
                </c:pt>
                <c:pt idx="22">
                  <c:v>1437.2850714000001</c:v>
                </c:pt>
                <c:pt idx="23">
                  <c:v>1366.5766645000001</c:v>
                </c:pt>
                <c:pt idx="24">
                  <c:v>1242.9996269999999</c:v>
                </c:pt>
                <c:pt idx="25">
                  <c:v>1259.0975269999999</c:v>
                </c:pt>
                <c:pt idx="26">
                  <c:v>1248.8599544000001</c:v>
                </c:pt>
                <c:pt idx="27">
                  <c:v>1185.7695450000001</c:v>
                </c:pt>
                <c:pt idx="28">
                  <c:v>1120.4566649000001</c:v>
                </c:pt>
                <c:pt idx="29">
                  <c:v>1067.5558272999999</c:v>
                </c:pt>
                <c:pt idx="30">
                  <c:v>1104.5850946</c:v>
                </c:pt>
                <c:pt idx="31">
                  <c:v>1025.9211915999999</c:v>
                </c:pt>
                <c:pt idx="32">
                  <c:v>1058.7280983000001</c:v>
                </c:pt>
                <c:pt idx="33">
                  <c:v>1032.1186760000001</c:v>
                </c:pt>
                <c:pt idx="34">
                  <c:v>983.29187489000003</c:v>
                </c:pt>
                <c:pt idx="35">
                  <c:v>983.06944456999997</c:v>
                </c:pt>
                <c:pt idx="36">
                  <c:v>983.05156505000002</c:v>
                </c:pt>
              </c:numCache>
            </c:numRef>
          </c:yVal>
          <c:smooth val="0"/>
          <c:extLst>
            <c:ext xmlns:c16="http://schemas.microsoft.com/office/drawing/2014/chart" uri="{C3380CC4-5D6E-409C-BE32-E72D297353CC}">
              <c16:uniqueId val="{00000001-3E3F-3D4D-A4A0-33E69A341B57}"/>
            </c:ext>
          </c:extLst>
        </c:ser>
        <c:ser>
          <c:idx val="2"/>
          <c:order val="2"/>
          <c:tx>
            <c:strRef>
              <c:f>NOX!$A$9</c:f>
              <c:strCache>
                <c:ptCount val="1"/>
                <c:pt idx="0">
                  <c:v>FUEL COMB. OTHER</c:v>
                </c:pt>
              </c:strCache>
            </c:strRef>
          </c:tx>
          <c:spPr>
            <a:ln w="19050" cap="rnd">
              <a:solidFill>
                <a:schemeClr val="accent3"/>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NOX!$B$9:$AL$9</c:f>
              <c:numCache>
                <c:formatCode>#,##0</c:formatCode>
                <c:ptCount val="37"/>
                <c:pt idx="0">
                  <c:v>836</c:v>
                </c:pt>
                <c:pt idx="1">
                  <c:v>785</c:v>
                </c:pt>
                <c:pt idx="2">
                  <c:v>741</c:v>
                </c:pt>
                <c:pt idx="3">
                  <c:v>712</c:v>
                </c:pt>
                <c:pt idx="4">
                  <c:v>1196</c:v>
                </c:pt>
                <c:pt idx="5">
                  <c:v>1281</c:v>
                </c:pt>
                <c:pt idx="6">
                  <c:v>1353</c:v>
                </c:pt>
                <c:pt idx="7">
                  <c:v>1308</c:v>
                </c:pt>
                <c:pt idx="8">
                  <c:v>1303</c:v>
                </c:pt>
                <c:pt idx="9">
                  <c:v>1298</c:v>
                </c:pt>
                <c:pt idx="10">
                  <c:v>1196.9553500000002</c:v>
                </c:pt>
                <c:pt idx="11">
                  <c:v>1177.0580299999999</c:v>
                </c:pt>
                <c:pt idx="12">
                  <c:v>1100.92275</c:v>
                </c:pt>
                <c:pt idx="13">
                  <c:v>767.93349799999999</c:v>
                </c:pt>
                <c:pt idx="14">
                  <c:v>765.56884000000002</c:v>
                </c:pt>
                <c:pt idx="15">
                  <c:v>779.19232399999999</c:v>
                </c:pt>
                <c:pt idx="16">
                  <c:v>735.62228747999995</c:v>
                </c:pt>
                <c:pt idx="17">
                  <c:v>736.85318325000003</c:v>
                </c:pt>
                <c:pt idx="18">
                  <c:v>722.99629460999995</c:v>
                </c:pt>
                <c:pt idx="19">
                  <c:v>725.69799313999999</c:v>
                </c:pt>
                <c:pt idx="20">
                  <c:v>584.87697560000004</c:v>
                </c:pt>
                <c:pt idx="21">
                  <c:v>586.54931500999999</c:v>
                </c:pt>
                <c:pt idx="22">
                  <c:v>591.44267057000002</c:v>
                </c:pt>
                <c:pt idx="23">
                  <c:v>594.36326204</c:v>
                </c:pt>
                <c:pt idx="24">
                  <c:v>563.22839945999999</c:v>
                </c:pt>
                <c:pt idx="25">
                  <c:v>567.55441269999994</c:v>
                </c:pt>
                <c:pt idx="26">
                  <c:v>556.61433215</c:v>
                </c:pt>
                <c:pt idx="27">
                  <c:v>564.93348537999998</c:v>
                </c:pt>
                <c:pt idx="28">
                  <c:v>563.28838500999996</c:v>
                </c:pt>
                <c:pt idx="29">
                  <c:v>555.68800561</c:v>
                </c:pt>
                <c:pt idx="30">
                  <c:v>499.25071546999999</c:v>
                </c:pt>
                <c:pt idx="31">
                  <c:v>493.93222020000002</c:v>
                </c:pt>
                <c:pt idx="32">
                  <c:v>502.68443058000003</c:v>
                </c:pt>
                <c:pt idx="33">
                  <c:v>506.60727147</c:v>
                </c:pt>
                <c:pt idx="34">
                  <c:v>509.93334212000002</c:v>
                </c:pt>
                <c:pt idx="35">
                  <c:v>509.80744506000002</c:v>
                </c:pt>
                <c:pt idx="36">
                  <c:v>509.72196731999998</c:v>
                </c:pt>
              </c:numCache>
            </c:numRef>
          </c:yVal>
          <c:smooth val="0"/>
          <c:extLst>
            <c:ext xmlns:c16="http://schemas.microsoft.com/office/drawing/2014/chart" uri="{C3380CC4-5D6E-409C-BE32-E72D297353CC}">
              <c16:uniqueId val="{00000002-3E3F-3D4D-A4A0-33E69A341B57}"/>
            </c:ext>
          </c:extLst>
        </c:ser>
        <c:ser>
          <c:idx val="3"/>
          <c:order val="3"/>
          <c:tx>
            <c:strRef>
              <c:f>NOX!$A$10</c:f>
              <c:strCache>
                <c:ptCount val="1"/>
                <c:pt idx="0">
                  <c:v>CHEMICAL &amp; ALLIED PRODUCT MFG</c:v>
                </c:pt>
              </c:strCache>
            </c:strRef>
          </c:tx>
          <c:spPr>
            <a:ln w="19050" cap="rnd">
              <a:solidFill>
                <a:schemeClr val="accent4"/>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NOX!$B$10:$AL$10</c:f>
              <c:numCache>
                <c:formatCode>#,##0</c:formatCode>
                <c:ptCount val="37"/>
                <c:pt idx="0">
                  <c:v>271</c:v>
                </c:pt>
                <c:pt idx="1">
                  <c:v>221</c:v>
                </c:pt>
                <c:pt idx="2">
                  <c:v>213</c:v>
                </c:pt>
                <c:pt idx="3">
                  <c:v>262</c:v>
                </c:pt>
                <c:pt idx="4">
                  <c:v>168</c:v>
                </c:pt>
                <c:pt idx="5">
                  <c:v>165</c:v>
                </c:pt>
                <c:pt idx="6">
                  <c:v>163</c:v>
                </c:pt>
                <c:pt idx="7">
                  <c:v>155</c:v>
                </c:pt>
                <c:pt idx="8">
                  <c:v>160</c:v>
                </c:pt>
                <c:pt idx="9">
                  <c:v>158</c:v>
                </c:pt>
                <c:pt idx="10">
                  <c:v>124.77827000000001</c:v>
                </c:pt>
                <c:pt idx="11">
                  <c:v>126.84078</c:v>
                </c:pt>
                <c:pt idx="12">
                  <c:v>129.07328000000001</c:v>
                </c:pt>
                <c:pt idx="13">
                  <c:v>102.469069</c:v>
                </c:pt>
                <c:pt idx="14">
                  <c:v>104.668492</c:v>
                </c:pt>
                <c:pt idx="15">
                  <c:v>107.18793700000001</c:v>
                </c:pt>
                <c:pt idx="16">
                  <c:v>69.832240677000001</c:v>
                </c:pt>
                <c:pt idx="17">
                  <c:v>69.832240677000001</c:v>
                </c:pt>
                <c:pt idx="18">
                  <c:v>67.411688936000004</c:v>
                </c:pt>
                <c:pt idx="19">
                  <c:v>67.411688725000005</c:v>
                </c:pt>
                <c:pt idx="20">
                  <c:v>55.098812641999999</c:v>
                </c:pt>
                <c:pt idx="21">
                  <c:v>56.543188049000001</c:v>
                </c:pt>
                <c:pt idx="22">
                  <c:v>56.543188049000001</c:v>
                </c:pt>
                <c:pt idx="23">
                  <c:v>52.693452739999998</c:v>
                </c:pt>
                <c:pt idx="24">
                  <c:v>51.263724398000001</c:v>
                </c:pt>
                <c:pt idx="25">
                  <c:v>51.263921400000001</c:v>
                </c:pt>
                <c:pt idx="26">
                  <c:v>51.263724398000001</c:v>
                </c:pt>
                <c:pt idx="27">
                  <c:v>48.719011168000002</c:v>
                </c:pt>
                <c:pt idx="28">
                  <c:v>46.57575662</c:v>
                </c:pt>
                <c:pt idx="29">
                  <c:v>42.089035971000001</c:v>
                </c:pt>
                <c:pt idx="30">
                  <c:v>41.979257021999999</c:v>
                </c:pt>
                <c:pt idx="31">
                  <c:v>40.874121625000001</c:v>
                </c:pt>
                <c:pt idx="32">
                  <c:v>39.927502468999997</c:v>
                </c:pt>
                <c:pt idx="33">
                  <c:v>37.59705769</c:v>
                </c:pt>
                <c:pt idx="34">
                  <c:v>33.480189691</c:v>
                </c:pt>
                <c:pt idx="35">
                  <c:v>33.525002090999998</c:v>
                </c:pt>
                <c:pt idx="36">
                  <c:v>33.525346390999999</c:v>
                </c:pt>
              </c:numCache>
            </c:numRef>
          </c:yVal>
          <c:smooth val="0"/>
          <c:extLst>
            <c:ext xmlns:c16="http://schemas.microsoft.com/office/drawing/2014/chart" uri="{C3380CC4-5D6E-409C-BE32-E72D297353CC}">
              <c16:uniqueId val="{00000003-3E3F-3D4D-A4A0-33E69A341B57}"/>
            </c:ext>
          </c:extLst>
        </c:ser>
        <c:ser>
          <c:idx val="4"/>
          <c:order val="4"/>
          <c:tx>
            <c:strRef>
              <c:f>NOX!$A$11</c:f>
              <c:strCache>
                <c:ptCount val="1"/>
                <c:pt idx="0">
                  <c:v>METALS PROCESSING</c:v>
                </c:pt>
              </c:strCache>
            </c:strRef>
          </c:tx>
          <c:spPr>
            <a:ln w="19050" cap="rnd">
              <a:solidFill>
                <a:schemeClr val="accent5"/>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NOX!$B$11:$AL$11</c:f>
              <c:numCache>
                <c:formatCode>#,##0</c:formatCode>
                <c:ptCount val="37"/>
                <c:pt idx="0">
                  <c:v>77</c:v>
                </c:pt>
                <c:pt idx="1">
                  <c:v>73</c:v>
                </c:pt>
                <c:pt idx="2">
                  <c:v>65</c:v>
                </c:pt>
                <c:pt idx="3">
                  <c:v>87</c:v>
                </c:pt>
                <c:pt idx="4">
                  <c:v>97</c:v>
                </c:pt>
                <c:pt idx="5">
                  <c:v>76</c:v>
                </c:pt>
                <c:pt idx="6">
                  <c:v>81</c:v>
                </c:pt>
                <c:pt idx="7">
                  <c:v>83</c:v>
                </c:pt>
                <c:pt idx="8">
                  <c:v>91</c:v>
                </c:pt>
                <c:pt idx="9">
                  <c:v>98</c:v>
                </c:pt>
                <c:pt idx="10">
                  <c:v>83.40795</c:v>
                </c:pt>
                <c:pt idx="11">
                  <c:v>89.052089999999993</c:v>
                </c:pt>
                <c:pt idx="12">
                  <c:v>89.152259999999998</c:v>
                </c:pt>
                <c:pt idx="13">
                  <c:v>85.839584000000002</c:v>
                </c:pt>
                <c:pt idx="14">
                  <c:v>88.854873999999995</c:v>
                </c:pt>
                <c:pt idx="15">
                  <c:v>94.370709000000005</c:v>
                </c:pt>
                <c:pt idx="16">
                  <c:v>68.880899483999997</c:v>
                </c:pt>
                <c:pt idx="17">
                  <c:v>68.880899483999997</c:v>
                </c:pt>
                <c:pt idx="18">
                  <c:v>66.066988260000002</c:v>
                </c:pt>
                <c:pt idx="19">
                  <c:v>66.066988260000002</c:v>
                </c:pt>
                <c:pt idx="20">
                  <c:v>79.211287279999993</c:v>
                </c:pt>
                <c:pt idx="21">
                  <c:v>79.211287279999993</c:v>
                </c:pt>
                <c:pt idx="22">
                  <c:v>79.211287279999993</c:v>
                </c:pt>
                <c:pt idx="23">
                  <c:v>50.909931974000003</c:v>
                </c:pt>
                <c:pt idx="24">
                  <c:v>70.512751055999999</c:v>
                </c:pt>
                <c:pt idx="25">
                  <c:v>70.512751055999999</c:v>
                </c:pt>
                <c:pt idx="26">
                  <c:v>70.512751055999999</c:v>
                </c:pt>
                <c:pt idx="27">
                  <c:v>70.066287426000002</c:v>
                </c:pt>
                <c:pt idx="28">
                  <c:v>69.773485414999996</c:v>
                </c:pt>
                <c:pt idx="29">
                  <c:v>60.034430503999999</c:v>
                </c:pt>
                <c:pt idx="30">
                  <c:v>69.201987243000005</c:v>
                </c:pt>
                <c:pt idx="31">
                  <c:v>65.881860696000004</c:v>
                </c:pt>
                <c:pt idx="32">
                  <c:v>62.536118942000002</c:v>
                </c:pt>
                <c:pt idx="33">
                  <c:v>59.277264301000002</c:v>
                </c:pt>
                <c:pt idx="34">
                  <c:v>51.326573343</c:v>
                </c:pt>
                <c:pt idx="35">
                  <c:v>51.326573343</c:v>
                </c:pt>
                <c:pt idx="36">
                  <c:v>51.326573343</c:v>
                </c:pt>
              </c:numCache>
            </c:numRef>
          </c:yVal>
          <c:smooth val="0"/>
          <c:extLst>
            <c:ext xmlns:c16="http://schemas.microsoft.com/office/drawing/2014/chart" uri="{C3380CC4-5D6E-409C-BE32-E72D297353CC}">
              <c16:uniqueId val="{00000004-3E3F-3D4D-A4A0-33E69A341B57}"/>
            </c:ext>
          </c:extLst>
        </c:ser>
        <c:ser>
          <c:idx val="5"/>
          <c:order val="5"/>
          <c:tx>
            <c:strRef>
              <c:f>NOX!$A$12</c:f>
              <c:strCache>
                <c:ptCount val="1"/>
                <c:pt idx="0">
                  <c:v>PETROLEUM &amp; RELATED INDUSTRIES</c:v>
                </c:pt>
              </c:strCache>
            </c:strRef>
          </c:tx>
          <c:spPr>
            <a:ln w="19050" cap="rnd">
              <a:solidFill>
                <a:schemeClr val="accent6"/>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NOX!$B$12:$AL$12</c:f>
              <c:numCache>
                <c:formatCode>#,##0</c:formatCode>
                <c:ptCount val="37"/>
                <c:pt idx="0">
                  <c:v>240</c:v>
                </c:pt>
                <c:pt idx="1">
                  <c:v>63</c:v>
                </c:pt>
                <c:pt idx="2">
                  <c:v>72</c:v>
                </c:pt>
                <c:pt idx="3">
                  <c:v>124</c:v>
                </c:pt>
                <c:pt idx="4">
                  <c:v>153</c:v>
                </c:pt>
                <c:pt idx="5">
                  <c:v>121</c:v>
                </c:pt>
                <c:pt idx="6">
                  <c:v>148</c:v>
                </c:pt>
                <c:pt idx="7">
                  <c:v>123</c:v>
                </c:pt>
                <c:pt idx="8">
                  <c:v>117</c:v>
                </c:pt>
                <c:pt idx="9">
                  <c:v>110</c:v>
                </c:pt>
                <c:pt idx="10">
                  <c:v>139.08267999999998</c:v>
                </c:pt>
                <c:pt idx="11">
                  <c:v>143.15672000000001</c:v>
                </c:pt>
                <c:pt idx="12">
                  <c:v>142.97984</c:v>
                </c:pt>
                <c:pt idx="13">
                  <c:v>120.085521</c:v>
                </c:pt>
                <c:pt idx="14">
                  <c:v>122.131897</c:v>
                </c:pt>
                <c:pt idx="15">
                  <c:v>124.29669899999999</c:v>
                </c:pt>
                <c:pt idx="16">
                  <c:v>571.07890176000001</c:v>
                </c:pt>
                <c:pt idx="17">
                  <c:v>606.26070945000004</c:v>
                </c:pt>
                <c:pt idx="18">
                  <c:v>634.21757506999995</c:v>
                </c:pt>
                <c:pt idx="19">
                  <c:v>667.82478185000002</c:v>
                </c:pt>
                <c:pt idx="20">
                  <c:v>697.19383791999996</c:v>
                </c:pt>
                <c:pt idx="21">
                  <c:v>716.21162820999996</c:v>
                </c:pt>
                <c:pt idx="22">
                  <c:v>773.54398682999999</c:v>
                </c:pt>
                <c:pt idx="23">
                  <c:v>680.05669291000004</c:v>
                </c:pt>
                <c:pt idx="24">
                  <c:v>684.46945386000004</c:v>
                </c:pt>
                <c:pt idx="25">
                  <c:v>763.68738074999999</c:v>
                </c:pt>
                <c:pt idx="26">
                  <c:v>850.91986757999996</c:v>
                </c:pt>
                <c:pt idx="27">
                  <c:v>700.54867574000002</c:v>
                </c:pt>
                <c:pt idx="28">
                  <c:v>748.66114995999999</c:v>
                </c:pt>
                <c:pt idx="29">
                  <c:v>670.28241374000004</c:v>
                </c:pt>
                <c:pt idx="30">
                  <c:v>611.60619869000004</c:v>
                </c:pt>
                <c:pt idx="31">
                  <c:v>579.18249164999997</c:v>
                </c:pt>
                <c:pt idx="32">
                  <c:v>574.47540142000003</c:v>
                </c:pt>
                <c:pt idx="33">
                  <c:v>546.02140878</c:v>
                </c:pt>
                <c:pt idx="34">
                  <c:v>612.91401184999995</c:v>
                </c:pt>
                <c:pt idx="35">
                  <c:v>612.91401184999995</c:v>
                </c:pt>
                <c:pt idx="36">
                  <c:v>612.91401184999995</c:v>
                </c:pt>
              </c:numCache>
            </c:numRef>
          </c:yVal>
          <c:smooth val="0"/>
          <c:extLst>
            <c:ext xmlns:c16="http://schemas.microsoft.com/office/drawing/2014/chart" uri="{C3380CC4-5D6E-409C-BE32-E72D297353CC}">
              <c16:uniqueId val="{00000005-3E3F-3D4D-A4A0-33E69A341B57}"/>
            </c:ext>
          </c:extLst>
        </c:ser>
        <c:ser>
          <c:idx val="6"/>
          <c:order val="6"/>
          <c:tx>
            <c:strRef>
              <c:f>NOX!$A$13</c:f>
              <c:strCache>
                <c:ptCount val="1"/>
                <c:pt idx="0">
                  <c:v>OTHER INDUSTRIAL PROCESSES</c:v>
                </c:pt>
              </c:strCache>
            </c:strRef>
          </c:tx>
          <c:spPr>
            <a:ln w="19050" cap="rnd">
              <a:solidFill>
                <a:schemeClr val="accent1">
                  <a:lumMod val="60000"/>
                </a:schemeClr>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NOX!$B$13:$AL$13</c:f>
              <c:numCache>
                <c:formatCode>#,##0</c:formatCode>
                <c:ptCount val="37"/>
                <c:pt idx="0">
                  <c:v>187</c:v>
                </c:pt>
                <c:pt idx="1">
                  <c:v>182</c:v>
                </c:pt>
                <c:pt idx="2">
                  <c:v>205</c:v>
                </c:pt>
                <c:pt idx="3">
                  <c:v>327</c:v>
                </c:pt>
                <c:pt idx="4">
                  <c:v>378</c:v>
                </c:pt>
                <c:pt idx="5">
                  <c:v>352</c:v>
                </c:pt>
                <c:pt idx="6">
                  <c:v>361</c:v>
                </c:pt>
                <c:pt idx="7">
                  <c:v>370</c:v>
                </c:pt>
                <c:pt idx="8">
                  <c:v>389</c:v>
                </c:pt>
                <c:pt idx="9">
                  <c:v>399</c:v>
                </c:pt>
                <c:pt idx="10">
                  <c:v>432.79967999999997</c:v>
                </c:pt>
                <c:pt idx="11">
                  <c:v>460.22217000000001</c:v>
                </c:pt>
                <c:pt idx="12">
                  <c:v>466.66404999999997</c:v>
                </c:pt>
                <c:pt idx="13">
                  <c:v>451.14304299999998</c:v>
                </c:pt>
                <c:pt idx="14">
                  <c:v>478.78160800000001</c:v>
                </c:pt>
                <c:pt idx="15">
                  <c:v>504.27396999999996</c:v>
                </c:pt>
                <c:pt idx="16">
                  <c:v>432.08292911000001</c:v>
                </c:pt>
                <c:pt idx="17">
                  <c:v>432.02986965000002</c:v>
                </c:pt>
                <c:pt idx="18">
                  <c:v>479.55387020000001</c:v>
                </c:pt>
                <c:pt idx="19">
                  <c:v>479.61233915000003</c:v>
                </c:pt>
                <c:pt idx="20">
                  <c:v>419.88243648999998</c:v>
                </c:pt>
                <c:pt idx="21">
                  <c:v>416.58786621000002</c:v>
                </c:pt>
                <c:pt idx="22">
                  <c:v>416.57631421999997</c:v>
                </c:pt>
                <c:pt idx="23">
                  <c:v>354.10100225000002</c:v>
                </c:pt>
                <c:pt idx="24">
                  <c:v>346.46723421000002</c:v>
                </c:pt>
                <c:pt idx="25">
                  <c:v>355.07907599999999</c:v>
                </c:pt>
                <c:pt idx="26">
                  <c:v>356.58091804999998</c:v>
                </c:pt>
                <c:pt idx="27">
                  <c:v>353.52519531000002</c:v>
                </c:pt>
                <c:pt idx="28">
                  <c:v>331.60158551000001</c:v>
                </c:pt>
                <c:pt idx="29">
                  <c:v>314.53314438000001</c:v>
                </c:pt>
                <c:pt idx="30">
                  <c:v>317.70154621</c:v>
                </c:pt>
                <c:pt idx="31">
                  <c:v>321.05070276999999</c:v>
                </c:pt>
                <c:pt idx="32">
                  <c:v>329.27423697</c:v>
                </c:pt>
                <c:pt idx="33">
                  <c:v>312.63447065000003</c:v>
                </c:pt>
                <c:pt idx="34">
                  <c:v>283.07534582</c:v>
                </c:pt>
                <c:pt idx="35">
                  <c:v>283.86356971999999</c:v>
                </c:pt>
                <c:pt idx="36">
                  <c:v>282.48382112000002</c:v>
                </c:pt>
              </c:numCache>
            </c:numRef>
          </c:yVal>
          <c:smooth val="0"/>
          <c:extLst>
            <c:ext xmlns:c16="http://schemas.microsoft.com/office/drawing/2014/chart" uri="{C3380CC4-5D6E-409C-BE32-E72D297353CC}">
              <c16:uniqueId val="{00000006-3E3F-3D4D-A4A0-33E69A341B57}"/>
            </c:ext>
          </c:extLst>
        </c:ser>
        <c:ser>
          <c:idx val="7"/>
          <c:order val="7"/>
          <c:tx>
            <c:strRef>
              <c:f>NOX!$A$14</c:f>
              <c:strCache>
                <c:ptCount val="1"/>
                <c:pt idx="0">
                  <c:v>SOLVENT UTILIZATION</c:v>
                </c:pt>
              </c:strCache>
            </c:strRef>
          </c:tx>
          <c:spPr>
            <a:ln w="19050" cap="rnd">
              <a:solidFill>
                <a:schemeClr val="accent2">
                  <a:lumMod val="60000"/>
                </a:schemeClr>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NOX!$B$14:$AL$14</c:f>
              <c:numCache>
                <c:formatCode>#,##0</c:formatCode>
                <c:ptCount val="37"/>
                <c:pt idx="0">
                  <c:v>0</c:v>
                </c:pt>
                <c:pt idx="1">
                  <c:v>0</c:v>
                </c:pt>
                <c:pt idx="2">
                  <c:v>0</c:v>
                </c:pt>
                <c:pt idx="3">
                  <c:v>2</c:v>
                </c:pt>
                <c:pt idx="4">
                  <c:v>1</c:v>
                </c:pt>
                <c:pt idx="5">
                  <c:v>2</c:v>
                </c:pt>
                <c:pt idx="6">
                  <c:v>3</c:v>
                </c:pt>
                <c:pt idx="7">
                  <c:v>3</c:v>
                </c:pt>
                <c:pt idx="8">
                  <c:v>3</c:v>
                </c:pt>
                <c:pt idx="9">
                  <c:v>3</c:v>
                </c:pt>
                <c:pt idx="10">
                  <c:v>2.3939499999999998</c:v>
                </c:pt>
                <c:pt idx="11">
                  <c:v>2.5049999999999999</c:v>
                </c:pt>
                <c:pt idx="12">
                  <c:v>2.55593</c:v>
                </c:pt>
                <c:pt idx="13">
                  <c:v>4.2687879999999998</c:v>
                </c:pt>
                <c:pt idx="14">
                  <c:v>4.3423470000000002</c:v>
                </c:pt>
                <c:pt idx="15">
                  <c:v>4.4422690000000005</c:v>
                </c:pt>
                <c:pt idx="16">
                  <c:v>1E-4</c:v>
                </c:pt>
                <c:pt idx="17">
                  <c:v>1E-4</c:v>
                </c:pt>
                <c:pt idx="18">
                  <c:v>7.3450399999999997E-3</c:v>
                </c:pt>
                <c:pt idx="19">
                  <c:v>7.3450399999999997E-3</c:v>
                </c:pt>
                <c:pt idx="20">
                  <c:v>1.8840000999999999E-2</c:v>
                </c:pt>
                <c:pt idx="21">
                  <c:v>1.8840000999999999E-2</c:v>
                </c:pt>
                <c:pt idx="22">
                  <c:v>1.8840000999999999E-2</c:v>
                </c:pt>
                <c:pt idx="23">
                  <c:v>1.8840000999999999E-2</c:v>
                </c:pt>
                <c:pt idx="24">
                  <c:v>1.5592010000000001E-3</c:v>
                </c:pt>
                <c:pt idx="25">
                  <c:v>9.9019495599999993E-2</c:v>
                </c:pt>
                <c:pt idx="26">
                  <c:v>0.10221711579999999</c:v>
                </c:pt>
                <c:pt idx="27">
                  <c:v>4.5717172E-2</c:v>
                </c:pt>
                <c:pt idx="28">
                  <c:v>3.665001E-4</c:v>
                </c:pt>
                <c:pt idx="29">
                  <c:v>5.0913209999999996E-4</c:v>
                </c:pt>
                <c:pt idx="30">
                  <c:v>1.3288294259</c:v>
                </c:pt>
                <c:pt idx="31">
                  <c:v>2.99420052E-2</c:v>
                </c:pt>
                <c:pt idx="32">
                  <c:v>3.7209986299999998E-2</c:v>
                </c:pt>
                <c:pt idx="33">
                  <c:v>4.8893923399999997E-2</c:v>
                </c:pt>
                <c:pt idx="34">
                  <c:v>0.87962364019999995</c:v>
                </c:pt>
                <c:pt idx="35">
                  <c:v>0.87280974020000002</c:v>
                </c:pt>
                <c:pt idx="36">
                  <c:v>0.88211324020000004</c:v>
                </c:pt>
              </c:numCache>
            </c:numRef>
          </c:yVal>
          <c:smooth val="0"/>
          <c:extLst>
            <c:ext xmlns:c16="http://schemas.microsoft.com/office/drawing/2014/chart" uri="{C3380CC4-5D6E-409C-BE32-E72D297353CC}">
              <c16:uniqueId val="{00000007-3E3F-3D4D-A4A0-33E69A341B57}"/>
            </c:ext>
          </c:extLst>
        </c:ser>
        <c:ser>
          <c:idx val="8"/>
          <c:order val="8"/>
          <c:tx>
            <c:strRef>
              <c:f>NOX!$A$15</c:f>
              <c:strCache>
                <c:ptCount val="1"/>
                <c:pt idx="0">
                  <c:v>STORAGE &amp; TRANSPORT</c:v>
                </c:pt>
              </c:strCache>
            </c:strRef>
          </c:tx>
          <c:spPr>
            <a:ln w="19050" cap="rnd">
              <a:solidFill>
                <a:schemeClr val="accent3">
                  <a:lumMod val="60000"/>
                </a:schemeClr>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NOX!$B$15:$AL$15</c:f>
              <c:numCache>
                <c:formatCode>#,##0</c:formatCode>
                <c:ptCount val="37"/>
                <c:pt idx="0">
                  <c:v>0</c:v>
                </c:pt>
                <c:pt idx="1">
                  <c:v>0</c:v>
                </c:pt>
                <c:pt idx="2">
                  <c:v>0</c:v>
                </c:pt>
                <c:pt idx="3">
                  <c:v>2</c:v>
                </c:pt>
                <c:pt idx="4">
                  <c:v>3</c:v>
                </c:pt>
                <c:pt idx="5">
                  <c:v>6</c:v>
                </c:pt>
                <c:pt idx="6">
                  <c:v>5</c:v>
                </c:pt>
                <c:pt idx="7">
                  <c:v>5</c:v>
                </c:pt>
                <c:pt idx="8">
                  <c:v>5</c:v>
                </c:pt>
                <c:pt idx="9">
                  <c:v>6</c:v>
                </c:pt>
                <c:pt idx="10">
                  <c:v>15.41628</c:v>
                </c:pt>
                <c:pt idx="11">
                  <c:v>15.87298</c:v>
                </c:pt>
                <c:pt idx="12">
                  <c:v>16.109929999999999</c:v>
                </c:pt>
                <c:pt idx="13">
                  <c:v>14.487960999999999</c:v>
                </c:pt>
                <c:pt idx="14">
                  <c:v>15.477937000000001</c:v>
                </c:pt>
                <c:pt idx="15">
                  <c:v>16.054811999999998</c:v>
                </c:pt>
                <c:pt idx="16">
                  <c:v>19.073714494000001</c:v>
                </c:pt>
                <c:pt idx="17">
                  <c:v>19.073714494000001</c:v>
                </c:pt>
                <c:pt idx="18">
                  <c:v>16.017688333999999</c:v>
                </c:pt>
                <c:pt idx="19">
                  <c:v>16.017672708999999</c:v>
                </c:pt>
                <c:pt idx="20">
                  <c:v>8.3707393815</c:v>
                </c:pt>
                <c:pt idx="21">
                  <c:v>8.7728258465</c:v>
                </c:pt>
                <c:pt idx="22">
                  <c:v>8.6678463926999996</c:v>
                </c:pt>
                <c:pt idx="23">
                  <c:v>10.708844088999999</c:v>
                </c:pt>
                <c:pt idx="24">
                  <c:v>19.553354794000001</c:v>
                </c:pt>
                <c:pt idx="25">
                  <c:v>19.578715134999999</c:v>
                </c:pt>
                <c:pt idx="26">
                  <c:v>19.59754268</c:v>
                </c:pt>
                <c:pt idx="27">
                  <c:v>19.192872676</c:v>
                </c:pt>
                <c:pt idx="28">
                  <c:v>5.9382250870000002</c:v>
                </c:pt>
                <c:pt idx="29">
                  <c:v>2.8767633342000001</c:v>
                </c:pt>
                <c:pt idx="30">
                  <c:v>5.1350651609</c:v>
                </c:pt>
                <c:pt idx="31">
                  <c:v>5.2288038774999999</c:v>
                </c:pt>
                <c:pt idx="32">
                  <c:v>5.0085913027000002</c:v>
                </c:pt>
                <c:pt idx="33">
                  <c:v>5.4656733750999997</c:v>
                </c:pt>
                <c:pt idx="34">
                  <c:v>2.5020207352999999</c:v>
                </c:pt>
                <c:pt idx="35">
                  <c:v>2.5077481352</c:v>
                </c:pt>
                <c:pt idx="36">
                  <c:v>2.5024645352000001</c:v>
                </c:pt>
              </c:numCache>
            </c:numRef>
          </c:yVal>
          <c:smooth val="0"/>
          <c:extLst>
            <c:ext xmlns:c16="http://schemas.microsoft.com/office/drawing/2014/chart" uri="{C3380CC4-5D6E-409C-BE32-E72D297353CC}">
              <c16:uniqueId val="{00000008-3E3F-3D4D-A4A0-33E69A341B57}"/>
            </c:ext>
          </c:extLst>
        </c:ser>
        <c:ser>
          <c:idx val="9"/>
          <c:order val="9"/>
          <c:tx>
            <c:strRef>
              <c:f>NOX!$A$16</c:f>
              <c:strCache>
                <c:ptCount val="1"/>
                <c:pt idx="0">
                  <c:v>WASTE DISPOSAL &amp; RECYCLING</c:v>
                </c:pt>
              </c:strCache>
            </c:strRef>
          </c:tx>
          <c:spPr>
            <a:ln w="19050" cap="rnd">
              <a:solidFill>
                <a:schemeClr val="accent4">
                  <a:lumMod val="60000"/>
                </a:schemeClr>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NOX!$B$16:$AL$16</c:f>
              <c:numCache>
                <c:formatCode>#,##0</c:formatCode>
                <c:ptCount val="37"/>
                <c:pt idx="0">
                  <c:v>440</c:v>
                </c:pt>
                <c:pt idx="1">
                  <c:v>159</c:v>
                </c:pt>
                <c:pt idx="2">
                  <c:v>111</c:v>
                </c:pt>
                <c:pt idx="3">
                  <c:v>87</c:v>
                </c:pt>
                <c:pt idx="4">
                  <c:v>91</c:v>
                </c:pt>
                <c:pt idx="5">
                  <c:v>95</c:v>
                </c:pt>
                <c:pt idx="6">
                  <c:v>96</c:v>
                </c:pt>
                <c:pt idx="7">
                  <c:v>123</c:v>
                </c:pt>
                <c:pt idx="8">
                  <c:v>114</c:v>
                </c:pt>
                <c:pt idx="9">
                  <c:v>99</c:v>
                </c:pt>
                <c:pt idx="10">
                  <c:v>152.58750000000001</c:v>
                </c:pt>
                <c:pt idx="11">
                  <c:v>156.72121999999999</c:v>
                </c:pt>
                <c:pt idx="12">
                  <c:v>163.25598000000002</c:v>
                </c:pt>
                <c:pt idx="13">
                  <c:v>161.662462</c:v>
                </c:pt>
                <c:pt idx="14">
                  <c:v>128.73061100000001</c:v>
                </c:pt>
                <c:pt idx="15">
                  <c:v>130.05542399999999</c:v>
                </c:pt>
                <c:pt idx="16">
                  <c:v>55.461705174000002</c:v>
                </c:pt>
                <c:pt idx="17">
                  <c:v>55.461705174000002</c:v>
                </c:pt>
                <c:pt idx="18">
                  <c:v>56.350722974999996</c:v>
                </c:pt>
                <c:pt idx="19">
                  <c:v>56.349712726</c:v>
                </c:pt>
                <c:pt idx="20">
                  <c:v>56.116249056999997</c:v>
                </c:pt>
                <c:pt idx="21">
                  <c:v>55.471945257000002</c:v>
                </c:pt>
                <c:pt idx="22">
                  <c:v>55.471945257000002</c:v>
                </c:pt>
                <c:pt idx="23">
                  <c:v>55.455135370999997</c:v>
                </c:pt>
                <c:pt idx="24">
                  <c:v>55.445631593999998</c:v>
                </c:pt>
                <c:pt idx="25">
                  <c:v>77.868788811000002</c:v>
                </c:pt>
                <c:pt idx="26">
                  <c:v>80.506846881000001</c:v>
                </c:pt>
                <c:pt idx="27">
                  <c:v>80.098726173000003</c:v>
                </c:pt>
                <c:pt idx="28">
                  <c:v>79.059697916000005</c:v>
                </c:pt>
                <c:pt idx="29">
                  <c:v>78.643353415000007</c:v>
                </c:pt>
                <c:pt idx="30">
                  <c:v>83.526520016000006</c:v>
                </c:pt>
                <c:pt idx="31">
                  <c:v>81.093035334999996</c:v>
                </c:pt>
                <c:pt idx="32">
                  <c:v>80.153071515999997</c:v>
                </c:pt>
                <c:pt idx="33">
                  <c:v>80.216778822999999</c:v>
                </c:pt>
                <c:pt idx="34">
                  <c:v>83.619012503999997</c:v>
                </c:pt>
                <c:pt idx="35">
                  <c:v>83.619012503999997</c:v>
                </c:pt>
                <c:pt idx="36">
                  <c:v>83.619012503999997</c:v>
                </c:pt>
              </c:numCache>
            </c:numRef>
          </c:yVal>
          <c:smooth val="0"/>
          <c:extLst>
            <c:ext xmlns:c16="http://schemas.microsoft.com/office/drawing/2014/chart" uri="{C3380CC4-5D6E-409C-BE32-E72D297353CC}">
              <c16:uniqueId val="{00000009-3E3F-3D4D-A4A0-33E69A341B57}"/>
            </c:ext>
          </c:extLst>
        </c:ser>
        <c:ser>
          <c:idx val="10"/>
          <c:order val="10"/>
          <c:tx>
            <c:strRef>
              <c:f>NOX!$A$17</c:f>
              <c:strCache>
                <c:ptCount val="1"/>
                <c:pt idx="0">
                  <c:v>HIGHWAY VEHICLES</c:v>
                </c:pt>
              </c:strCache>
            </c:strRef>
          </c:tx>
          <c:spPr>
            <a:ln w="19050" cap="rnd">
              <a:solidFill>
                <a:srgbClr val="C00000"/>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NOX!$B$17:$AL$17</c:f>
              <c:numCache>
                <c:formatCode>#,##0</c:formatCode>
                <c:ptCount val="37"/>
                <c:pt idx="0">
                  <c:v>12624</c:v>
                </c:pt>
                <c:pt idx="1">
                  <c:v>12061</c:v>
                </c:pt>
                <c:pt idx="2">
                  <c:v>11493</c:v>
                </c:pt>
                <c:pt idx="3">
                  <c:v>10932</c:v>
                </c:pt>
                <c:pt idx="4">
                  <c:v>9592</c:v>
                </c:pt>
                <c:pt idx="5">
                  <c:v>9449</c:v>
                </c:pt>
                <c:pt idx="6">
                  <c:v>9306</c:v>
                </c:pt>
                <c:pt idx="7">
                  <c:v>9162</c:v>
                </c:pt>
                <c:pt idx="8">
                  <c:v>9019</c:v>
                </c:pt>
                <c:pt idx="9">
                  <c:v>8876</c:v>
                </c:pt>
                <c:pt idx="10">
                  <c:v>8732.7439600000016</c:v>
                </c:pt>
                <c:pt idx="11">
                  <c:v>8791.7872799999986</c:v>
                </c:pt>
                <c:pt idx="12">
                  <c:v>8619.2681699999994</c:v>
                </c:pt>
                <c:pt idx="13">
                  <c:v>8371.3374299999996</c:v>
                </c:pt>
                <c:pt idx="14">
                  <c:v>8393.5218599999989</c:v>
                </c:pt>
                <c:pt idx="15">
                  <c:v>7774.1959100000004</c:v>
                </c:pt>
                <c:pt idx="16">
                  <c:v>7466.7967426057703</c:v>
                </c:pt>
                <c:pt idx="17">
                  <c:v>7419.6077479939704</c:v>
                </c:pt>
                <c:pt idx="18">
                  <c:v>7041.8352921587302</c:v>
                </c:pt>
                <c:pt idx="19">
                  <c:v>6771.97386127953</c:v>
                </c:pt>
                <c:pt idx="20">
                  <c:v>6478.5861987244098</c:v>
                </c:pt>
                <c:pt idx="21">
                  <c:v>6218.1336072191498</c:v>
                </c:pt>
                <c:pt idx="22">
                  <c:v>5614.7697309590303</c:v>
                </c:pt>
                <c:pt idx="23">
                  <c:v>5025.4275610057502</c:v>
                </c:pt>
                <c:pt idx="24">
                  <c:v>5041.3189848367301</c:v>
                </c:pt>
                <c:pt idx="25">
                  <c:v>4753.3670576935101</c:v>
                </c:pt>
                <c:pt idx="26">
                  <c:v>4285.3813645689097</c:v>
                </c:pt>
                <c:pt idx="27">
                  <c:v>4222.1217490068902</c:v>
                </c:pt>
                <c:pt idx="28">
                  <c:v>3826.13712866894</c:v>
                </c:pt>
                <c:pt idx="29">
                  <c:v>3678.7981578304698</c:v>
                </c:pt>
                <c:pt idx="30">
                  <c:v>3357.6509566110199</c:v>
                </c:pt>
                <c:pt idx="31">
                  <c:v>3099.45279645849</c:v>
                </c:pt>
                <c:pt idx="32">
                  <c:v>2881.5289761426402</c:v>
                </c:pt>
                <c:pt idx="33">
                  <c:v>2820.5925926999998</c:v>
                </c:pt>
                <c:pt idx="34">
                  <c:v>2344.9975617999999</c:v>
                </c:pt>
                <c:pt idx="35">
                  <c:v>2342.8322156999998</c:v>
                </c:pt>
                <c:pt idx="36">
                  <c:v>2111.9585794</c:v>
                </c:pt>
              </c:numCache>
            </c:numRef>
          </c:yVal>
          <c:smooth val="0"/>
          <c:extLst>
            <c:ext xmlns:c16="http://schemas.microsoft.com/office/drawing/2014/chart" uri="{C3380CC4-5D6E-409C-BE32-E72D297353CC}">
              <c16:uniqueId val="{0000000A-3E3F-3D4D-A4A0-33E69A341B57}"/>
            </c:ext>
          </c:extLst>
        </c:ser>
        <c:ser>
          <c:idx val="11"/>
          <c:order val="11"/>
          <c:tx>
            <c:strRef>
              <c:f>NOX!$A$18</c:f>
              <c:strCache>
                <c:ptCount val="1"/>
                <c:pt idx="0">
                  <c:v>OFF-HIGHWAY</c:v>
                </c:pt>
              </c:strCache>
            </c:strRef>
          </c:tx>
          <c:spPr>
            <a:ln w="19050" cap="rnd">
              <a:solidFill>
                <a:schemeClr val="accent6">
                  <a:lumMod val="60000"/>
                </a:schemeClr>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NOX!$B$18:$AL$18</c:f>
              <c:numCache>
                <c:formatCode>#,##0</c:formatCode>
                <c:ptCount val="37"/>
                <c:pt idx="0">
                  <c:v>2652</c:v>
                </c:pt>
                <c:pt idx="1">
                  <c:v>2968</c:v>
                </c:pt>
                <c:pt idx="2">
                  <c:v>3353</c:v>
                </c:pt>
                <c:pt idx="3">
                  <c:v>3576</c:v>
                </c:pt>
                <c:pt idx="4">
                  <c:v>3781</c:v>
                </c:pt>
                <c:pt idx="5">
                  <c:v>3849</c:v>
                </c:pt>
                <c:pt idx="6">
                  <c:v>3915</c:v>
                </c:pt>
                <c:pt idx="7">
                  <c:v>3981</c:v>
                </c:pt>
                <c:pt idx="8">
                  <c:v>4047</c:v>
                </c:pt>
                <c:pt idx="9">
                  <c:v>4113</c:v>
                </c:pt>
                <c:pt idx="10">
                  <c:v>4179.20856</c:v>
                </c:pt>
                <c:pt idx="11">
                  <c:v>4178.1268799999998</c:v>
                </c:pt>
                <c:pt idx="12">
                  <c:v>4156.3456699999997</c:v>
                </c:pt>
                <c:pt idx="13">
                  <c:v>4084.4155989999999</c:v>
                </c:pt>
                <c:pt idx="14">
                  <c:v>4166.9662539999999</c:v>
                </c:pt>
                <c:pt idx="15">
                  <c:v>4156.0193380000001</c:v>
                </c:pt>
                <c:pt idx="16">
                  <c:v>3559.3517333999998</c:v>
                </c:pt>
                <c:pt idx="17">
                  <c:v>3641.8725653000001</c:v>
                </c:pt>
                <c:pt idx="18">
                  <c:v>3453.3141962</c:v>
                </c:pt>
                <c:pt idx="19">
                  <c:v>3504.5742630999998</c:v>
                </c:pt>
                <c:pt idx="20">
                  <c:v>3398.6093707</c:v>
                </c:pt>
                <c:pt idx="21">
                  <c:v>3286.589285</c:v>
                </c:pt>
                <c:pt idx="22">
                  <c:v>3081.2281932999999</c:v>
                </c:pt>
                <c:pt idx="23">
                  <c:v>2810.2007434000002</c:v>
                </c:pt>
                <c:pt idx="24">
                  <c:v>2727.5765704999999</c:v>
                </c:pt>
                <c:pt idx="25">
                  <c:v>2642.0198314999998</c:v>
                </c:pt>
                <c:pt idx="26">
                  <c:v>2501.9360359000002</c:v>
                </c:pt>
                <c:pt idx="27">
                  <c:v>2428.3325946999998</c:v>
                </c:pt>
                <c:pt idx="28">
                  <c:v>2374.2764041</c:v>
                </c:pt>
                <c:pt idx="29">
                  <c:v>2326.2312301000002</c:v>
                </c:pt>
                <c:pt idx="30">
                  <c:v>2151.4034796000001</c:v>
                </c:pt>
                <c:pt idx="31">
                  <c:v>2103.9895544000001</c:v>
                </c:pt>
                <c:pt idx="32">
                  <c:v>2061.3169825</c:v>
                </c:pt>
                <c:pt idx="33">
                  <c:v>1943.0572810000001</c:v>
                </c:pt>
                <c:pt idx="34">
                  <c:v>1643.4631277999999</c:v>
                </c:pt>
                <c:pt idx="35">
                  <c:v>1643.3023461</c:v>
                </c:pt>
                <c:pt idx="36">
                  <c:v>1643.1415678999999</c:v>
                </c:pt>
              </c:numCache>
            </c:numRef>
          </c:yVal>
          <c:smooth val="0"/>
          <c:extLst>
            <c:ext xmlns:c16="http://schemas.microsoft.com/office/drawing/2014/chart" uri="{C3380CC4-5D6E-409C-BE32-E72D297353CC}">
              <c16:uniqueId val="{0000000B-3E3F-3D4D-A4A0-33E69A341B57}"/>
            </c:ext>
          </c:extLst>
        </c:ser>
        <c:ser>
          <c:idx val="12"/>
          <c:order val="12"/>
          <c:tx>
            <c:strRef>
              <c:f>NOX!$A$19</c:f>
              <c:strCache>
                <c:ptCount val="1"/>
                <c:pt idx="0">
                  <c:v>MISCELLANEOUS</c:v>
                </c:pt>
              </c:strCache>
            </c:strRef>
          </c:tx>
          <c:spPr>
            <a:ln w="19050" cap="rnd">
              <a:solidFill>
                <a:schemeClr val="accent1">
                  <a:lumMod val="80000"/>
                  <a:lumOff val="20000"/>
                </a:schemeClr>
              </a:solidFill>
              <a:round/>
            </a:ln>
            <a:effectLst/>
          </c:spPr>
          <c:marker>
            <c:symbol val="none"/>
          </c:marker>
          <c:xVal>
            <c:numRef>
              <c:f>NOX!$B$6:$AL$6</c:f>
              <c:numCache>
                <c:formatCode>General</c:formatCode>
                <c:ptCount val="37"/>
                <c:pt idx="0">
                  <c:v>1970</c:v>
                </c:pt>
                <c:pt idx="1">
                  <c:v>1975</c:v>
                </c:pt>
                <c:pt idx="2">
                  <c:v>1980</c:v>
                </c:pt>
                <c:pt idx="3">
                  <c:v>1985</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numCache>
            </c:numRef>
          </c:xVal>
          <c:yVal>
            <c:numRef>
              <c:f>NOX!$B$19:$AL$19</c:f>
              <c:numCache>
                <c:formatCode>#,##0</c:formatCode>
                <c:ptCount val="37"/>
                <c:pt idx="0">
                  <c:v>330</c:v>
                </c:pt>
                <c:pt idx="1">
                  <c:v>165</c:v>
                </c:pt>
                <c:pt idx="2">
                  <c:v>248</c:v>
                </c:pt>
                <c:pt idx="3">
                  <c:v>310</c:v>
                </c:pt>
                <c:pt idx="4">
                  <c:v>369</c:v>
                </c:pt>
                <c:pt idx="5">
                  <c:v>286</c:v>
                </c:pt>
                <c:pt idx="6">
                  <c:v>255</c:v>
                </c:pt>
                <c:pt idx="7">
                  <c:v>241</c:v>
                </c:pt>
                <c:pt idx="8">
                  <c:v>390</c:v>
                </c:pt>
                <c:pt idx="9">
                  <c:v>267</c:v>
                </c:pt>
                <c:pt idx="10">
                  <c:v>412.36083000000002</c:v>
                </c:pt>
                <c:pt idx="11">
                  <c:v>186.56205</c:v>
                </c:pt>
                <c:pt idx="12">
                  <c:v>179.48262</c:v>
                </c:pt>
                <c:pt idx="13">
                  <c:v>251.008478</c:v>
                </c:pt>
                <c:pt idx="14">
                  <c:v>276.02077600000001</c:v>
                </c:pt>
                <c:pt idx="15">
                  <c:v>184.00074600000002</c:v>
                </c:pt>
                <c:pt idx="16">
                  <c:v>179.8955129</c:v>
                </c:pt>
                <c:pt idx="17">
                  <c:v>215.99446470000001</c:v>
                </c:pt>
                <c:pt idx="18">
                  <c:v>268.39347287999999</c:v>
                </c:pt>
                <c:pt idx="19">
                  <c:v>276.56810092000001</c:v>
                </c:pt>
                <c:pt idx="20">
                  <c:v>234.19063216999999</c:v>
                </c:pt>
                <c:pt idx="21">
                  <c:v>267.17234309999998</c:v>
                </c:pt>
                <c:pt idx="22">
                  <c:v>219.76793472</c:v>
                </c:pt>
                <c:pt idx="23">
                  <c:v>243.54577954000001</c:v>
                </c:pt>
                <c:pt idx="24">
                  <c:v>197.33024427999999</c:v>
                </c:pt>
                <c:pt idx="25">
                  <c:v>270.98792096</c:v>
                </c:pt>
                <c:pt idx="26">
                  <c:v>223.18619428</c:v>
                </c:pt>
                <c:pt idx="27">
                  <c:v>186.90044585000001</c:v>
                </c:pt>
                <c:pt idx="28">
                  <c:v>180.51415138999999</c:v>
                </c:pt>
                <c:pt idx="29">
                  <c:v>252.17060952</c:v>
                </c:pt>
                <c:pt idx="30">
                  <c:v>268.76751582999998</c:v>
                </c:pt>
                <c:pt idx="31">
                  <c:v>391.98626329000001</c:v>
                </c:pt>
                <c:pt idx="32">
                  <c:v>382.32656723999997</c:v>
                </c:pt>
                <c:pt idx="33">
                  <c:v>268.72513937000002</c:v>
                </c:pt>
                <c:pt idx="34">
                  <c:v>426.01271237999998</c:v>
                </c:pt>
                <c:pt idx="35">
                  <c:v>426.01271237999998</c:v>
                </c:pt>
                <c:pt idx="36">
                  <c:v>426.01271237999998</c:v>
                </c:pt>
              </c:numCache>
            </c:numRef>
          </c:yVal>
          <c:smooth val="0"/>
          <c:extLst>
            <c:ext xmlns:c16="http://schemas.microsoft.com/office/drawing/2014/chart" uri="{C3380CC4-5D6E-409C-BE32-E72D297353CC}">
              <c16:uniqueId val="{0000000C-3E3F-3D4D-A4A0-33E69A341B57}"/>
            </c:ext>
          </c:extLst>
        </c:ser>
        <c:dLbls>
          <c:showLegendKey val="0"/>
          <c:showVal val="0"/>
          <c:showCatName val="0"/>
          <c:showSerName val="0"/>
          <c:showPercent val="0"/>
          <c:showBubbleSize val="0"/>
        </c:dLbls>
        <c:axId val="866001039"/>
        <c:axId val="865877343"/>
      </c:scatterChart>
      <c:valAx>
        <c:axId val="866001039"/>
        <c:scaling>
          <c:orientation val="minMax"/>
          <c:max val="2025"/>
          <c:min val="19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877343"/>
        <c:crosses val="autoZero"/>
        <c:crossBetween val="midCat"/>
      </c:valAx>
      <c:valAx>
        <c:axId val="865877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0010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'NH3'!$A$26</c:f>
              <c:strCache>
                <c:ptCount val="1"/>
                <c:pt idx="0">
                  <c:v>Miscellaneous</c:v>
                </c:pt>
              </c:strCache>
            </c:strRef>
          </c:tx>
          <c:spPr>
            <a:ln w="19050" cap="rnd">
              <a:solidFill>
                <a:schemeClr val="accent1"/>
              </a:solidFill>
              <a:round/>
            </a:ln>
            <a:effectLst/>
          </c:spPr>
          <c:marker>
            <c:symbol val="none"/>
          </c:marker>
          <c:xVal>
            <c:numRef>
              <c:f>'NH3'!$B$7:$AH$7</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xVal>
          <c:yVal>
            <c:numRef>
              <c:f>'NH3'!$B$26:$AH$26</c:f>
              <c:numCache>
                <c:formatCode>#,##0</c:formatCode>
                <c:ptCount val="33"/>
                <c:pt idx="0">
                  <c:v>3757</c:v>
                </c:pt>
                <c:pt idx="1">
                  <c:v>3799</c:v>
                </c:pt>
                <c:pt idx="2">
                  <c:v>3841</c:v>
                </c:pt>
                <c:pt idx="3">
                  <c:v>3897</c:v>
                </c:pt>
                <c:pt idx="4">
                  <c:v>3953</c:v>
                </c:pt>
                <c:pt idx="5">
                  <c:v>4009</c:v>
                </c:pt>
                <c:pt idx="6">
                  <c:v>4138</c:v>
                </c:pt>
                <c:pt idx="7">
                  <c:v>4195</c:v>
                </c:pt>
                <c:pt idx="8">
                  <c:v>4318</c:v>
                </c:pt>
                <c:pt idx="9">
                  <c:v>4366</c:v>
                </c:pt>
                <c:pt idx="10">
                  <c:v>4403</c:v>
                </c:pt>
                <c:pt idx="11">
                  <c:v>4179.2164697500002</c:v>
                </c:pt>
                <c:pt idx="12">
                  <c:v>3955.4329395</c:v>
                </c:pt>
                <c:pt idx="13">
                  <c:v>4036.8826914000001</c:v>
                </c:pt>
                <c:pt idx="14">
                  <c:v>3951.7139097999998</c:v>
                </c:pt>
                <c:pt idx="15">
                  <c:v>4266.4095942000004</c:v>
                </c:pt>
                <c:pt idx="16">
                  <c:v>4158.5218155000002</c:v>
                </c:pt>
                <c:pt idx="17">
                  <c:v>4419.3366538</c:v>
                </c:pt>
                <c:pt idx="18">
                  <c:v>4238.6857035000003</c:v>
                </c:pt>
                <c:pt idx="19">
                  <c:v>4011.3732795000001</c:v>
                </c:pt>
                <c:pt idx="20">
                  <c:v>4105.2719340000003</c:v>
                </c:pt>
                <c:pt idx="21">
                  <c:v>4225.1811761999998</c:v>
                </c:pt>
                <c:pt idx="22">
                  <c:v>4222.3720079000004</c:v>
                </c:pt>
                <c:pt idx="23">
                  <c:v>4114.0939645999997</c:v>
                </c:pt>
                <c:pt idx="24">
                  <c:v>4022.2457043999998</c:v>
                </c:pt>
                <c:pt idx="25">
                  <c:v>4236.6717314999996</c:v>
                </c:pt>
                <c:pt idx="26">
                  <c:v>4322.8626604999999</c:v>
                </c:pt>
                <c:pt idx="27">
                  <c:v>4461.584108</c:v>
                </c:pt>
                <c:pt idx="28">
                  <c:v>4942.6567445000001</c:v>
                </c:pt>
                <c:pt idx="29">
                  <c:v>4857.2859313999998</c:v>
                </c:pt>
                <c:pt idx="30">
                  <c:v>5130.1936413000003</c:v>
                </c:pt>
                <c:pt idx="31">
                  <c:v>5130.1936413000003</c:v>
                </c:pt>
                <c:pt idx="32">
                  <c:v>5130.1936413000003</c:v>
                </c:pt>
              </c:numCache>
            </c:numRef>
          </c:yVal>
          <c:smooth val="0"/>
          <c:extLst>
            <c:ext xmlns:c16="http://schemas.microsoft.com/office/drawing/2014/chart" uri="{C3380CC4-5D6E-409C-BE32-E72D297353CC}">
              <c16:uniqueId val="{00000000-0716-564E-9733-DA5CCB4D1AC5}"/>
            </c:ext>
          </c:extLst>
        </c:ser>
        <c:dLbls>
          <c:showLegendKey val="0"/>
          <c:showVal val="0"/>
          <c:showCatName val="0"/>
          <c:showSerName val="0"/>
          <c:showPercent val="0"/>
          <c:showBubbleSize val="0"/>
        </c:dLbls>
        <c:axId val="1491951488"/>
        <c:axId val="1492046720"/>
      </c:scatterChart>
      <c:valAx>
        <c:axId val="149195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46720"/>
        <c:crosses val="autoZero"/>
        <c:crossBetween val="midCat"/>
      </c:valAx>
      <c:valAx>
        <c:axId val="149204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5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NH3_Org!$A$26</c:f>
              <c:strCache>
                <c:ptCount val="1"/>
                <c:pt idx="0">
                  <c:v>Miscellaneous</c:v>
                </c:pt>
              </c:strCache>
            </c:strRef>
          </c:tx>
          <c:spPr>
            <a:ln w="19050" cap="rnd">
              <a:solidFill>
                <a:schemeClr val="accent1"/>
              </a:solidFill>
              <a:round/>
            </a:ln>
            <a:effectLst/>
          </c:spPr>
          <c:marker>
            <c:symbol val="none"/>
          </c:marker>
          <c:xVal>
            <c:numRef>
              <c:f>NH3_Org!$B$7:$AH$7</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xVal>
          <c:yVal>
            <c:numRef>
              <c:f>NH3_Org!$B$26:$AH$26</c:f>
              <c:numCache>
                <c:formatCode>#,##0</c:formatCode>
                <c:ptCount val="33"/>
                <c:pt idx="0">
                  <c:v>3757</c:v>
                </c:pt>
                <c:pt idx="1">
                  <c:v>3799</c:v>
                </c:pt>
                <c:pt idx="2">
                  <c:v>3841</c:v>
                </c:pt>
                <c:pt idx="3">
                  <c:v>3897</c:v>
                </c:pt>
                <c:pt idx="4">
                  <c:v>3953</c:v>
                </c:pt>
                <c:pt idx="5">
                  <c:v>4009</c:v>
                </c:pt>
                <c:pt idx="6">
                  <c:v>4138</c:v>
                </c:pt>
                <c:pt idx="7">
                  <c:v>4195</c:v>
                </c:pt>
                <c:pt idx="8">
                  <c:v>4318</c:v>
                </c:pt>
                <c:pt idx="9">
                  <c:v>4366</c:v>
                </c:pt>
                <c:pt idx="10">
                  <c:v>4403</c:v>
                </c:pt>
                <c:pt idx="11">
                  <c:v>3177</c:v>
                </c:pt>
                <c:pt idx="12">
                  <c:v>3955.4329395</c:v>
                </c:pt>
                <c:pt idx="13">
                  <c:v>4036.8826914000001</c:v>
                </c:pt>
                <c:pt idx="14">
                  <c:v>3951.7139097999998</c:v>
                </c:pt>
                <c:pt idx="15">
                  <c:v>4266.4095942000004</c:v>
                </c:pt>
                <c:pt idx="16">
                  <c:v>4158.5218155000002</c:v>
                </c:pt>
                <c:pt idx="17">
                  <c:v>4419.3366538</c:v>
                </c:pt>
                <c:pt idx="18">
                  <c:v>4238.6857035000003</c:v>
                </c:pt>
                <c:pt idx="19">
                  <c:v>4011.3732795000001</c:v>
                </c:pt>
                <c:pt idx="20">
                  <c:v>4105.2719340000003</c:v>
                </c:pt>
                <c:pt idx="21">
                  <c:v>4225.1811761999998</c:v>
                </c:pt>
                <c:pt idx="22">
                  <c:v>4222.3720079000004</c:v>
                </c:pt>
                <c:pt idx="23">
                  <c:v>4114.0939645999997</c:v>
                </c:pt>
                <c:pt idx="24">
                  <c:v>4022.2457043999998</c:v>
                </c:pt>
                <c:pt idx="25">
                  <c:v>4236.6717314999996</c:v>
                </c:pt>
                <c:pt idx="26">
                  <c:v>4322.8626604999999</c:v>
                </c:pt>
                <c:pt idx="27">
                  <c:v>4461.584108</c:v>
                </c:pt>
                <c:pt idx="28">
                  <c:v>4942.6567445000001</c:v>
                </c:pt>
                <c:pt idx="29">
                  <c:v>4857.2859313999998</c:v>
                </c:pt>
                <c:pt idx="30">
                  <c:v>5130.1936413000003</c:v>
                </c:pt>
                <c:pt idx="31">
                  <c:v>5130.1936413000003</c:v>
                </c:pt>
                <c:pt idx="32">
                  <c:v>5130.1936413000003</c:v>
                </c:pt>
              </c:numCache>
            </c:numRef>
          </c:yVal>
          <c:smooth val="0"/>
          <c:extLst>
            <c:ext xmlns:c16="http://schemas.microsoft.com/office/drawing/2014/chart" uri="{C3380CC4-5D6E-409C-BE32-E72D297353CC}">
              <c16:uniqueId val="{00000000-C80A-E84E-9038-44550AA71673}"/>
            </c:ext>
          </c:extLst>
        </c:ser>
        <c:dLbls>
          <c:showLegendKey val="0"/>
          <c:showVal val="0"/>
          <c:showCatName val="0"/>
          <c:showSerName val="0"/>
          <c:showPercent val="0"/>
          <c:showBubbleSize val="0"/>
        </c:dLbls>
        <c:axId val="1491951488"/>
        <c:axId val="1492046720"/>
      </c:scatterChart>
      <c:valAx>
        <c:axId val="1491951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046720"/>
        <c:crosses val="autoZero"/>
        <c:crossBetween val="midCat"/>
      </c:valAx>
      <c:valAx>
        <c:axId val="149204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951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25</xdr:col>
      <xdr:colOff>0</xdr:colOff>
      <xdr:row>53</xdr:row>
      <xdr:rowOff>63500</xdr:rowOff>
    </xdr:from>
    <xdr:to>
      <xdr:col>31</xdr:col>
      <xdr:colOff>381000</xdr:colOff>
      <xdr:row>72</xdr:row>
      <xdr:rowOff>25400</xdr:rowOff>
    </xdr:to>
    <xdr:graphicFrame macro="">
      <xdr:nvGraphicFramePr>
        <xdr:cNvPr id="2" name="Chart 1">
          <a:extLst>
            <a:ext uri="{FF2B5EF4-FFF2-40B4-BE49-F238E27FC236}">
              <a16:creationId xmlns:a16="http://schemas.microsoft.com/office/drawing/2014/main" id="{1D69B084-5B67-9846-88AC-7C0F3275F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80819</xdr:colOff>
      <xdr:row>36</xdr:row>
      <xdr:rowOff>144319</xdr:rowOff>
    </xdr:from>
    <xdr:to>
      <xdr:col>26</xdr:col>
      <xdr:colOff>461818</xdr:colOff>
      <xdr:row>55</xdr:row>
      <xdr:rowOff>106219</xdr:rowOff>
    </xdr:to>
    <xdr:graphicFrame macro="">
      <xdr:nvGraphicFramePr>
        <xdr:cNvPr id="2" name="Chart 1">
          <a:extLst>
            <a:ext uri="{FF2B5EF4-FFF2-40B4-BE49-F238E27FC236}">
              <a16:creationId xmlns:a16="http://schemas.microsoft.com/office/drawing/2014/main" id="{6217CB2E-75E3-C44F-A655-1D519B1D1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150091</xdr:colOff>
      <xdr:row>1</xdr:row>
      <xdr:rowOff>196277</xdr:rowOff>
    </xdr:from>
    <xdr:to>
      <xdr:col>46</xdr:col>
      <xdr:colOff>623454</xdr:colOff>
      <xdr:row>28</xdr:row>
      <xdr:rowOff>69273</xdr:rowOff>
    </xdr:to>
    <xdr:graphicFrame macro="">
      <xdr:nvGraphicFramePr>
        <xdr:cNvPr id="3" name="Chart 2">
          <a:extLst>
            <a:ext uri="{FF2B5EF4-FFF2-40B4-BE49-F238E27FC236}">
              <a16:creationId xmlns:a16="http://schemas.microsoft.com/office/drawing/2014/main" id="{7EF791F4-5D43-9677-3C79-76F1DE4D5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40</xdr:row>
      <xdr:rowOff>0</xdr:rowOff>
    </xdr:from>
    <xdr:to>
      <xdr:col>10</xdr:col>
      <xdr:colOff>381000</xdr:colOff>
      <xdr:row>56</xdr:row>
      <xdr:rowOff>101600</xdr:rowOff>
    </xdr:to>
    <xdr:graphicFrame macro="">
      <xdr:nvGraphicFramePr>
        <xdr:cNvPr id="3" name="Chart 2">
          <a:extLst>
            <a:ext uri="{FF2B5EF4-FFF2-40B4-BE49-F238E27FC236}">
              <a16:creationId xmlns:a16="http://schemas.microsoft.com/office/drawing/2014/main" id="{718B63D5-FB4F-F14C-8DD7-38AC65ED4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40</xdr:row>
      <xdr:rowOff>0</xdr:rowOff>
    </xdr:from>
    <xdr:to>
      <xdr:col>10</xdr:col>
      <xdr:colOff>381000</xdr:colOff>
      <xdr:row>56</xdr:row>
      <xdr:rowOff>101600</xdr:rowOff>
    </xdr:to>
    <xdr:graphicFrame macro="">
      <xdr:nvGraphicFramePr>
        <xdr:cNvPr id="2" name="Chart 1">
          <a:extLst>
            <a:ext uri="{FF2B5EF4-FFF2-40B4-BE49-F238E27FC236}">
              <a16:creationId xmlns:a16="http://schemas.microsoft.com/office/drawing/2014/main" id="{49ABC011-86A8-2741-8A4F-6F54E7134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nnl-my.sharepoint.com/Users/d3k117/Documents/Information%20&amp;%20Documents/CEDS_Project/CEDS/input/emissions-inventories/USA/national_tier1_caps_no_mods.xlsx" TargetMode="External"/><Relationship Id="rId1" Type="http://schemas.openxmlformats.org/officeDocument/2006/relationships/externalLinkPath" Target="national_tier1_caps_no_mod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pnnl-my.sharepoint.com/Users/d3k117/Documents/Information%20&amp;%20Documents/CEDS_Project/CEDS/input/emissions-inventories/USA/New%20vs%20Prev%20EPA%20Trends.xlsx" TargetMode="External"/><Relationship Id="rId1" Type="http://schemas.openxmlformats.org/officeDocument/2006/relationships/externalLinkPath" Target="New%20vs%20Prev%20EPA%20Trend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New%20vs%20Prev%20EPA,%22NA%22)%20Tren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DevelopmentOfData"/>
      <sheetName val="CO"/>
      <sheetName val="NOx"/>
      <sheetName val="PM10Primary"/>
      <sheetName val="PM25Primary"/>
      <sheetName val="SO2"/>
      <sheetName val="VOC"/>
      <sheetName val="NH3"/>
      <sheetName val="NH3_Org"/>
      <sheetName val="Black Carbon"/>
      <sheetName val="Organic Carbon"/>
    </sheetNames>
    <sheetDataSet>
      <sheetData sheetId="0"/>
      <sheetData sheetId="1"/>
      <sheetData sheetId="2">
        <row r="7">
          <cell r="A7" t="str">
            <v>FUEL COMB. ELEC. UTIL.</v>
          </cell>
          <cell r="B7">
            <v>237</v>
          </cell>
          <cell r="C7">
            <v>276</v>
          </cell>
          <cell r="D7">
            <v>322</v>
          </cell>
          <cell r="E7">
            <v>291</v>
          </cell>
          <cell r="F7">
            <v>363</v>
          </cell>
          <cell r="G7">
            <v>349</v>
          </cell>
          <cell r="H7">
            <v>350</v>
          </cell>
          <cell r="I7">
            <v>363</v>
          </cell>
          <cell r="J7">
            <v>370</v>
          </cell>
          <cell r="K7">
            <v>372</v>
          </cell>
          <cell r="L7">
            <v>407.74885999999998</v>
          </cell>
          <cell r="M7">
            <v>422.67057</v>
          </cell>
          <cell r="N7">
            <v>450.78603999999996</v>
          </cell>
          <cell r="O7">
            <v>496.20483899999999</v>
          </cell>
          <cell r="P7">
            <v>483.96913199999995</v>
          </cell>
          <cell r="Q7">
            <v>484.73252000000002</v>
          </cell>
        </row>
        <row r="8">
          <cell r="B8">
            <v>770</v>
          </cell>
          <cell r="C8">
            <v>763</v>
          </cell>
          <cell r="D8">
            <v>750</v>
          </cell>
          <cell r="E8">
            <v>670</v>
          </cell>
          <cell r="F8">
            <v>879</v>
          </cell>
          <cell r="G8">
            <v>920</v>
          </cell>
          <cell r="H8">
            <v>955</v>
          </cell>
          <cell r="I8">
            <v>1043</v>
          </cell>
          <cell r="J8">
            <v>1041</v>
          </cell>
          <cell r="K8">
            <v>1056</v>
          </cell>
          <cell r="L8">
            <v>1188.11618</v>
          </cell>
          <cell r="M8">
            <v>1162.4085600000001</v>
          </cell>
          <cell r="N8">
            <v>1150.6751999999999</v>
          </cell>
          <cell r="O8">
            <v>1212.6454920000001</v>
          </cell>
          <cell r="P8">
            <v>1219.1205979999995</v>
          </cell>
          <cell r="Q8">
            <v>1252.8060559999994</v>
          </cell>
        </row>
        <row r="9">
          <cell r="B9">
            <v>3625</v>
          </cell>
          <cell r="C9">
            <v>3441</v>
          </cell>
          <cell r="D9">
            <v>6230</v>
          </cell>
          <cell r="E9">
            <v>7525</v>
          </cell>
          <cell r="F9">
            <v>4269</v>
          </cell>
          <cell r="G9">
            <v>4587</v>
          </cell>
          <cell r="H9">
            <v>4849</v>
          </cell>
          <cell r="I9">
            <v>4181</v>
          </cell>
          <cell r="J9">
            <v>4108</v>
          </cell>
          <cell r="K9">
            <v>4506</v>
          </cell>
          <cell r="L9">
            <v>2740.5335399999999</v>
          </cell>
          <cell r="M9">
            <v>2742.2360299999996</v>
          </cell>
          <cell r="N9">
            <v>2727.4366400000004</v>
          </cell>
          <cell r="O9">
            <v>3828.9991940000018</v>
          </cell>
          <cell r="P9">
            <v>3080.9052110000011</v>
          </cell>
          <cell r="Q9">
            <v>3087.9353070000006</v>
          </cell>
        </row>
        <row r="10">
          <cell r="B10">
            <v>3397</v>
          </cell>
          <cell r="C10">
            <v>2204</v>
          </cell>
          <cell r="D10">
            <v>2151</v>
          </cell>
          <cell r="E10">
            <v>1845</v>
          </cell>
          <cell r="F10">
            <v>1183</v>
          </cell>
          <cell r="G10">
            <v>1127</v>
          </cell>
          <cell r="H10">
            <v>1112</v>
          </cell>
          <cell r="I10">
            <v>1093</v>
          </cell>
          <cell r="J10">
            <v>1171</v>
          </cell>
          <cell r="K10">
            <v>1223</v>
          </cell>
          <cell r="L10">
            <v>1052.98846</v>
          </cell>
          <cell r="M10">
            <v>1071.1041200000002</v>
          </cell>
          <cell r="N10">
            <v>1081.03072</v>
          </cell>
          <cell r="O10">
            <v>349.960509</v>
          </cell>
          <cell r="P10">
            <v>360.53034700000012</v>
          </cell>
          <cell r="Q10">
            <v>372.45794000000001</v>
          </cell>
        </row>
        <row r="11">
          <cell r="B11">
            <v>3644</v>
          </cell>
          <cell r="C11">
            <v>2496</v>
          </cell>
          <cell r="D11">
            <v>2246</v>
          </cell>
          <cell r="E11">
            <v>2223</v>
          </cell>
          <cell r="F11">
            <v>2640</v>
          </cell>
          <cell r="G11">
            <v>2571</v>
          </cell>
          <cell r="H11">
            <v>2496</v>
          </cell>
          <cell r="I11">
            <v>2536</v>
          </cell>
          <cell r="J11">
            <v>2475</v>
          </cell>
          <cell r="K11">
            <v>2380</v>
          </cell>
          <cell r="L11">
            <v>1598.51695</v>
          </cell>
          <cell r="M11">
            <v>1709.65122</v>
          </cell>
          <cell r="N11">
            <v>1701.9840300000001</v>
          </cell>
          <cell r="O11">
            <v>1254.5538729999998</v>
          </cell>
          <cell r="P11">
            <v>1295.3036599999998</v>
          </cell>
          <cell r="Q11">
            <v>1379.5920000000001</v>
          </cell>
        </row>
        <row r="12">
          <cell r="B12">
            <v>2179</v>
          </cell>
          <cell r="C12">
            <v>2211</v>
          </cell>
          <cell r="D12">
            <v>1723</v>
          </cell>
          <cell r="E12">
            <v>462</v>
          </cell>
          <cell r="F12">
            <v>333</v>
          </cell>
          <cell r="G12">
            <v>345</v>
          </cell>
          <cell r="H12">
            <v>371</v>
          </cell>
          <cell r="I12">
            <v>371</v>
          </cell>
          <cell r="J12">
            <v>338</v>
          </cell>
          <cell r="K12">
            <v>348</v>
          </cell>
          <cell r="L12">
            <v>353.75628999999998</v>
          </cell>
          <cell r="M12">
            <v>366.94756999999998</v>
          </cell>
          <cell r="N12">
            <v>365.62103000000002</v>
          </cell>
          <cell r="O12">
            <v>159.42779999999999</v>
          </cell>
          <cell r="P12">
            <v>160.59365899999997</v>
          </cell>
          <cell r="Q12">
            <v>161.50072299999999</v>
          </cell>
        </row>
        <row r="13">
          <cell r="B13">
            <v>620</v>
          </cell>
          <cell r="C13">
            <v>630</v>
          </cell>
          <cell r="D13">
            <v>830</v>
          </cell>
          <cell r="E13">
            <v>694</v>
          </cell>
          <cell r="F13">
            <v>537</v>
          </cell>
          <cell r="G13">
            <v>548</v>
          </cell>
          <cell r="H13">
            <v>544</v>
          </cell>
          <cell r="I13">
            <v>594</v>
          </cell>
          <cell r="J13">
            <v>600</v>
          </cell>
          <cell r="K13">
            <v>624</v>
          </cell>
          <cell r="L13">
            <v>560.62594999999999</v>
          </cell>
          <cell r="M13">
            <v>581.50247999999999</v>
          </cell>
          <cell r="N13">
            <v>590.05785000000003</v>
          </cell>
          <cell r="O13">
            <v>571.09001000000001</v>
          </cell>
          <cell r="P13">
            <v>592.49881799999991</v>
          </cell>
          <cell r="Q13">
            <v>615.09772800000007</v>
          </cell>
        </row>
        <row r="14">
          <cell r="B14" t="str">
            <v xml:space="preserve">NA </v>
          </cell>
          <cell r="C14" t="str">
            <v xml:space="preserve">NA </v>
          </cell>
          <cell r="D14" t="str">
            <v xml:space="preserve">NA </v>
          </cell>
          <cell r="E14">
            <v>2</v>
          </cell>
          <cell r="F14">
            <v>5</v>
          </cell>
          <cell r="G14">
            <v>5</v>
          </cell>
          <cell r="H14">
            <v>5</v>
          </cell>
          <cell r="I14">
            <v>5</v>
          </cell>
          <cell r="J14">
            <v>5</v>
          </cell>
          <cell r="K14">
            <v>6</v>
          </cell>
          <cell r="L14">
            <v>1.47204</v>
          </cell>
          <cell r="M14">
            <v>1.52017</v>
          </cell>
          <cell r="N14">
            <v>1.5333800000000002</v>
          </cell>
          <cell r="O14">
            <v>52.140698999999991</v>
          </cell>
          <cell r="P14">
            <v>51.351063000000011</v>
          </cell>
          <cell r="Q14">
            <v>50.479819999999997</v>
          </cell>
        </row>
        <row r="15">
          <cell r="B15" t="str">
            <v xml:space="preserve">NA </v>
          </cell>
          <cell r="C15" t="str">
            <v xml:space="preserve">NA </v>
          </cell>
          <cell r="D15" t="str">
            <v xml:space="preserve">NA </v>
          </cell>
          <cell r="E15">
            <v>49</v>
          </cell>
          <cell r="F15">
            <v>76</v>
          </cell>
          <cell r="G15">
            <v>28</v>
          </cell>
          <cell r="H15">
            <v>17</v>
          </cell>
          <cell r="I15">
            <v>51</v>
          </cell>
          <cell r="J15">
            <v>24</v>
          </cell>
          <cell r="K15">
            <v>25</v>
          </cell>
          <cell r="L15">
            <v>69.770560000000003</v>
          </cell>
          <cell r="M15">
            <v>71.313980000000001</v>
          </cell>
          <cell r="N15">
            <v>72.053939999999997</v>
          </cell>
          <cell r="O15">
            <v>163.24246800000006</v>
          </cell>
          <cell r="P15">
            <v>169.47743599999998</v>
          </cell>
          <cell r="Q15">
            <v>178.08602099999993</v>
          </cell>
        </row>
        <row r="16">
          <cell r="B16">
            <v>7059</v>
          </cell>
          <cell r="C16">
            <v>3230</v>
          </cell>
          <cell r="D16">
            <v>2300</v>
          </cell>
          <cell r="E16">
            <v>1941</v>
          </cell>
          <cell r="F16">
            <v>1079</v>
          </cell>
          <cell r="G16">
            <v>1116</v>
          </cell>
          <cell r="H16">
            <v>1138</v>
          </cell>
          <cell r="I16">
            <v>1248</v>
          </cell>
          <cell r="J16">
            <v>1225</v>
          </cell>
          <cell r="K16">
            <v>1185</v>
          </cell>
          <cell r="L16">
            <v>2903.79052</v>
          </cell>
          <cell r="M16">
            <v>2947.54754</v>
          </cell>
          <cell r="N16">
            <v>3121.3610600000002</v>
          </cell>
          <cell r="O16">
            <v>3018.5570040000007</v>
          </cell>
          <cell r="P16">
            <v>1849.0858400000002</v>
          </cell>
          <cell r="Q16">
            <v>1851.3775740000001</v>
          </cell>
        </row>
        <row r="17">
          <cell r="B17">
            <v>163231</v>
          </cell>
          <cell r="C17">
            <v>153555</v>
          </cell>
          <cell r="D17">
            <v>143827</v>
          </cell>
          <cell r="E17">
            <v>134187</v>
          </cell>
          <cell r="F17">
            <v>110255</v>
          </cell>
          <cell r="G17">
            <v>104980</v>
          </cell>
          <cell r="H17">
            <v>99705</v>
          </cell>
          <cell r="I17">
            <v>94431</v>
          </cell>
          <cell r="J17">
            <v>89156</v>
          </cell>
          <cell r="K17">
            <v>83881</v>
          </cell>
          <cell r="L17">
            <v>78605.994599999976</v>
          </cell>
          <cell r="M17">
            <v>75849.129540000009</v>
          </cell>
          <cell r="N17">
            <v>73244.49222</v>
          </cell>
          <cell r="O17">
            <v>68708.336649999997</v>
          </cell>
          <cell r="P17">
            <v>68060.943259999985</v>
          </cell>
          <cell r="Q17">
            <v>63476.038739999982</v>
          </cell>
        </row>
        <row r="18">
          <cell r="B18">
            <v>11371</v>
          </cell>
          <cell r="C18">
            <v>14329</v>
          </cell>
          <cell r="D18">
            <v>16685</v>
          </cell>
          <cell r="E18">
            <v>19029</v>
          </cell>
          <cell r="F18">
            <v>21447</v>
          </cell>
          <cell r="G18">
            <v>21934</v>
          </cell>
          <cell r="H18">
            <v>22419</v>
          </cell>
          <cell r="I18">
            <v>22904</v>
          </cell>
          <cell r="J18">
            <v>23389</v>
          </cell>
          <cell r="K18">
            <v>23874</v>
          </cell>
          <cell r="L18">
            <v>24358.496760000005</v>
          </cell>
          <cell r="M18">
            <v>23667.830380000003</v>
          </cell>
          <cell r="N18">
            <v>23688.959260000007</v>
          </cell>
          <cell r="O18">
            <v>23316.011545999998</v>
          </cell>
          <cell r="P18">
            <v>24178.456670999993</v>
          </cell>
          <cell r="Q18">
            <v>24676.658330000006</v>
          </cell>
        </row>
        <row r="19">
          <cell r="B19">
            <v>7909</v>
          </cell>
          <cell r="C19">
            <v>5263</v>
          </cell>
          <cell r="D19">
            <v>8344</v>
          </cell>
          <cell r="E19">
            <v>7927</v>
          </cell>
          <cell r="F19">
            <v>11122</v>
          </cell>
          <cell r="G19">
            <v>8618</v>
          </cell>
          <cell r="H19">
            <v>6934</v>
          </cell>
          <cell r="I19">
            <v>7082</v>
          </cell>
          <cell r="J19">
            <v>9656</v>
          </cell>
          <cell r="K19">
            <v>7298</v>
          </cell>
          <cell r="L19">
            <v>15016.3282</v>
          </cell>
          <cell r="M19">
            <v>7316.2786199999982</v>
          </cell>
          <cell r="N19">
            <v>7184.1086699999969</v>
          </cell>
          <cell r="O19">
            <v>11410.093849999996</v>
          </cell>
          <cell r="P19">
            <v>12964.397550999998</v>
          </cell>
          <cell r="Q19">
            <v>8675.5646280000001</v>
          </cell>
        </row>
      </sheetData>
      <sheetData sheetId="3">
        <row r="7">
          <cell r="B7">
            <v>4900</v>
          </cell>
          <cell r="C7">
            <v>5694</v>
          </cell>
          <cell r="D7">
            <v>7024</v>
          </cell>
          <cell r="E7">
            <v>6127</v>
          </cell>
          <cell r="F7">
            <v>6663</v>
          </cell>
          <cell r="G7">
            <v>6519</v>
          </cell>
          <cell r="H7">
            <v>6504</v>
          </cell>
          <cell r="I7">
            <v>6651</v>
          </cell>
          <cell r="J7">
            <v>6565</v>
          </cell>
          <cell r="K7">
            <v>6384</v>
          </cell>
          <cell r="L7">
            <v>6164.2186600000005</v>
          </cell>
          <cell r="M7">
            <v>6276.4222699999991</v>
          </cell>
          <cell r="N7">
            <v>6232.1956900000005</v>
          </cell>
          <cell r="O7">
            <v>5721.1754069999997</v>
          </cell>
          <cell r="P7">
            <v>5330.201145</v>
          </cell>
          <cell r="Q7">
            <v>4917.2186760000004</v>
          </cell>
        </row>
        <row r="8">
          <cell r="B8">
            <v>4325</v>
          </cell>
          <cell r="C8">
            <v>4007</v>
          </cell>
          <cell r="D8">
            <v>3555</v>
          </cell>
          <cell r="E8">
            <v>3209</v>
          </cell>
          <cell r="F8">
            <v>3035</v>
          </cell>
          <cell r="G8">
            <v>2979</v>
          </cell>
          <cell r="H8">
            <v>3071</v>
          </cell>
          <cell r="I8">
            <v>3151</v>
          </cell>
          <cell r="J8">
            <v>3147</v>
          </cell>
          <cell r="K8">
            <v>3144</v>
          </cell>
          <cell r="L8">
            <v>3151.4075800000001</v>
          </cell>
          <cell r="M8">
            <v>3100.6291200000001</v>
          </cell>
          <cell r="N8">
            <v>3049.7537699999998</v>
          </cell>
          <cell r="O8">
            <v>2708.91635</v>
          </cell>
          <cell r="P8">
            <v>2723.1669440000001</v>
          </cell>
          <cell r="Q8">
            <v>2757.201896</v>
          </cell>
        </row>
        <row r="9">
          <cell r="B9">
            <v>836</v>
          </cell>
          <cell r="C9">
            <v>785</v>
          </cell>
          <cell r="D9">
            <v>741</v>
          </cell>
          <cell r="E9">
            <v>712</v>
          </cell>
          <cell r="F9">
            <v>1196</v>
          </cell>
          <cell r="G9">
            <v>1281</v>
          </cell>
          <cell r="H9">
            <v>1353</v>
          </cell>
          <cell r="I9">
            <v>1308</v>
          </cell>
          <cell r="J9">
            <v>1303</v>
          </cell>
          <cell r="K9">
            <v>1298</v>
          </cell>
          <cell r="L9">
            <v>1196.9553500000002</v>
          </cell>
          <cell r="M9">
            <v>1177.0580299999999</v>
          </cell>
          <cell r="N9">
            <v>1100.92275</v>
          </cell>
          <cell r="O9">
            <v>767.93349799999999</v>
          </cell>
          <cell r="P9">
            <v>765.56884000000002</v>
          </cell>
          <cell r="Q9">
            <v>779.19232399999999</v>
          </cell>
        </row>
        <row r="10">
          <cell r="B10">
            <v>271</v>
          </cell>
          <cell r="C10">
            <v>221</v>
          </cell>
          <cell r="D10">
            <v>213</v>
          </cell>
          <cell r="E10">
            <v>262</v>
          </cell>
          <cell r="F10">
            <v>168</v>
          </cell>
          <cell r="G10">
            <v>165</v>
          </cell>
          <cell r="H10">
            <v>163</v>
          </cell>
          <cell r="I10">
            <v>155</v>
          </cell>
          <cell r="J10">
            <v>160</v>
          </cell>
          <cell r="K10">
            <v>158</v>
          </cell>
          <cell r="L10">
            <v>124.77827000000001</v>
          </cell>
          <cell r="M10">
            <v>126.84078</v>
          </cell>
          <cell r="N10">
            <v>129.07328000000001</v>
          </cell>
          <cell r="O10">
            <v>102.469069</v>
          </cell>
          <cell r="P10">
            <v>104.668492</v>
          </cell>
          <cell r="Q10">
            <v>107.18793700000001</v>
          </cell>
        </row>
        <row r="11">
          <cell r="B11">
            <v>77</v>
          </cell>
          <cell r="C11">
            <v>73</v>
          </cell>
          <cell r="D11">
            <v>65</v>
          </cell>
          <cell r="E11">
            <v>87</v>
          </cell>
          <cell r="F11">
            <v>97</v>
          </cell>
          <cell r="G11">
            <v>76</v>
          </cell>
          <cell r="H11">
            <v>81</v>
          </cell>
          <cell r="I11">
            <v>83</v>
          </cell>
          <cell r="J11">
            <v>91</v>
          </cell>
          <cell r="K11">
            <v>98</v>
          </cell>
          <cell r="L11">
            <v>83.40795</v>
          </cell>
          <cell r="M11">
            <v>89.052089999999993</v>
          </cell>
          <cell r="N11">
            <v>89.152259999999998</v>
          </cell>
          <cell r="O11">
            <v>85.839584000000002</v>
          </cell>
          <cell r="P11">
            <v>88.854873999999995</v>
          </cell>
          <cell r="Q11">
            <v>94.370709000000005</v>
          </cell>
        </row>
        <row r="12">
          <cell r="B12">
            <v>240</v>
          </cell>
          <cell r="C12">
            <v>63</v>
          </cell>
          <cell r="D12">
            <v>72</v>
          </cell>
          <cell r="E12">
            <v>124</v>
          </cell>
          <cell r="F12">
            <v>153</v>
          </cell>
          <cell r="G12">
            <v>121</v>
          </cell>
          <cell r="H12">
            <v>148</v>
          </cell>
          <cell r="I12">
            <v>123</v>
          </cell>
          <cell r="J12">
            <v>117</v>
          </cell>
          <cell r="K12">
            <v>110</v>
          </cell>
          <cell r="L12">
            <v>139.08267999999998</v>
          </cell>
          <cell r="M12">
            <v>143.15672000000001</v>
          </cell>
          <cell r="N12">
            <v>142.97984</v>
          </cell>
          <cell r="O12">
            <v>120.085521</v>
          </cell>
          <cell r="P12">
            <v>122.131897</v>
          </cell>
          <cell r="Q12">
            <v>124.29669899999999</v>
          </cell>
        </row>
        <row r="13">
          <cell r="B13">
            <v>187</v>
          </cell>
          <cell r="C13">
            <v>182</v>
          </cell>
          <cell r="D13">
            <v>205</v>
          </cell>
          <cell r="E13">
            <v>327</v>
          </cell>
          <cell r="F13">
            <v>378</v>
          </cell>
          <cell r="G13">
            <v>352</v>
          </cell>
          <cell r="H13">
            <v>361</v>
          </cell>
          <cell r="I13">
            <v>370</v>
          </cell>
          <cell r="J13">
            <v>389</v>
          </cell>
          <cell r="K13">
            <v>399</v>
          </cell>
          <cell r="L13">
            <v>432.79967999999997</v>
          </cell>
          <cell r="M13">
            <v>460.22217000000001</v>
          </cell>
          <cell r="N13">
            <v>466.66404999999997</v>
          </cell>
          <cell r="O13">
            <v>451.14304299999998</v>
          </cell>
          <cell r="P13">
            <v>478.78160800000001</v>
          </cell>
          <cell r="Q13">
            <v>504.27396999999996</v>
          </cell>
        </row>
        <row r="14">
          <cell r="B14">
            <v>0</v>
          </cell>
          <cell r="C14">
            <v>0</v>
          </cell>
          <cell r="D14">
            <v>0</v>
          </cell>
          <cell r="E14">
            <v>2</v>
          </cell>
          <cell r="F14">
            <v>1</v>
          </cell>
          <cell r="G14">
            <v>2</v>
          </cell>
          <cell r="H14">
            <v>3</v>
          </cell>
          <cell r="I14">
            <v>3</v>
          </cell>
          <cell r="J14">
            <v>3</v>
          </cell>
          <cell r="K14">
            <v>3</v>
          </cell>
          <cell r="L14">
            <v>2.3939499999999998</v>
          </cell>
          <cell r="M14">
            <v>2.5049999999999999</v>
          </cell>
          <cell r="N14">
            <v>2.55593</v>
          </cell>
          <cell r="O14">
            <v>4.2687879999999998</v>
          </cell>
          <cell r="P14">
            <v>4.3423470000000002</v>
          </cell>
          <cell r="Q14">
            <v>4.4422690000000005</v>
          </cell>
        </row>
        <row r="15">
          <cell r="B15">
            <v>0</v>
          </cell>
          <cell r="C15">
            <v>0</v>
          </cell>
          <cell r="D15">
            <v>0</v>
          </cell>
          <cell r="E15">
            <v>2</v>
          </cell>
          <cell r="F15">
            <v>3</v>
          </cell>
          <cell r="G15">
            <v>6</v>
          </cell>
          <cell r="H15">
            <v>5</v>
          </cell>
          <cell r="I15">
            <v>5</v>
          </cell>
          <cell r="J15">
            <v>5</v>
          </cell>
          <cell r="K15">
            <v>6</v>
          </cell>
          <cell r="L15">
            <v>15.41628</v>
          </cell>
          <cell r="M15">
            <v>15.87298</v>
          </cell>
          <cell r="N15">
            <v>16.109929999999999</v>
          </cell>
          <cell r="O15">
            <v>14.487960999999999</v>
          </cell>
          <cell r="P15">
            <v>15.477937000000001</v>
          </cell>
          <cell r="Q15">
            <v>16.054811999999998</v>
          </cell>
        </row>
        <row r="16">
          <cell r="B16">
            <v>440</v>
          </cell>
          <cell r="C16">
            <v>159</v>
          </cell>
          <cell r="D16">
            <v>111</v>
          </cell>
          <cell r="E16">
            <v>87</v>
          </cell>
          <cell r="F16">
            <v>91</v>
          </cell>
          <cell r="G16">
            <v>95</v>
          </cell>
          <cell r="H16">
            <v>96</v>
          </cell>
          <cell r="I16">
            <v>123</v>
          </cell>
          <cell r="J16">
            <v>114</v>
          </cell>
          <cell r="K16">
            <v>99</v>
          </cell>
          <cell r="L16">
            <v>152.58750000000001</v>
          </cell>
          <cell r="M16">
            <v>156.72121999999999</v>
          </cell>
          <cell r="N16">
            <v>163.25598000000002</v>
          </cell>
          <cell r="O16">
            <v>161.662462</v>
          </cell>
          <cell r="P16">
            <v>128.73061100000001</v>
          </cell>
          <cell r="Q16">
            <v>130.05542399999999</v>
          </cell>
        </row>
        <row r="17">
          <cell r="B17">
            <v>12624</v>
          </cell>
          <cell r="C17">
            <v>12061</v>
          </cell>
          <cell r="D17">
            <v>11493</v>
          </cell>
          <cell r="E17">
            <v>10932</v>
          </cell>
          <cell r="F17">
            <v>9592</v>
          </cell>
          <cell r="G17">
            <v>9449</v>
          </cell>
          <cell r="H17">
            <v>9306</v>
          </cell>
          <cell r="I17">
            <v>9162</v>
          </cell>
          <cell r="J17">
            <v>9019</v>
          </cell>
          <cell r="K17">
            <v>8876</v>
          </cell>
          <cell r="L17">
            <v>8732.7439600000016</v>
          </cell>
          <cell r="M17">
            <v>8791.7872799999986</v>
          </cell>
          <cell r="N17">
            <v>8619.2681699999994</v>
          </cell>
          <cell r="O17">
            <v>8371.3374299999996</v>
          </cell>
          <cell r="P17">
            <v>8393.5218599999989</v>
          </cell>
          <cell r="Q17">
            <v>7774.1959100000004</v>
          </cell>
        </row>
        <row r="18">
          <cell r="B18">
            <v>2652</v>
          </cell>
          <cell r="C18">
            <v>2968</v>
          </cell>
          <cell r="D18">
            <v>3353</v>
          </cell>
          <cell r="E18">
            <v>3576</v>
          </cell>
          <cell r="F18">
            <v>3781</v>
          </cell>
          <cell r="G18">
            <v>3849</v>
          </cell>
          <cell r="H18">
            <v>3915</v>
          </cell>
          <cell r="I18">
            <v>3981</v>
          </cell>
          <cell r="J18">
            <v>4047</v>
          </cell>
          <cell r="K18">
            <v>4113</v>
          </cell>
          <cell r="L18">
            <v>4179.20856</v>
          </cell>
          <cell r="M18">
            <v>4178.1268799999998</v>
          </cell>
          <cell r="N18">
            <v>4156.3456699999997</v>
          </cell>
          <cell r="O18">
            <v>4084.4155989999999</v>
          </cell>
          <cell r="P18">
            <v>4166.9662539999999</v>
          </cell>
          <cell r="Q18">
            <v>4156.0193380000001</v>
          </cell>
        </row>
        <row r="19">
          <cell r="B19">
            <v>330</v>
          </cell>
          <cell r="C19">
            <v>165</v>
          </cell>
          <cell r="D19">
            <v>248</v>
          </cell>
          <cell r="E19">
            <v>310</v>
          </cell>
          <cell r="F19">
            <v>369</v>
          </cell>
          <cell r="G19">
            <v>286</v>
          </cell>
          <cell r="H19">
            <v>255</v>
          </cell>
          <cell r="I19">
            <v>241</v>
          </cell>
          <cell r="J19">
            <v>390</v>
          </cell>
          <cell r="K19">
            <v>267</v>
          </cell>
          <cell r="L19">
            <v>412.36083000000002</v>
          </cell>
          <cell r="M19">
            <v>186.56205</v>
          </cell>
          <cell r="N19">
            <v>179.48262</v>
          </cell>
          <cell r="O19">
            <v>251.008478</v>
          </cell>
          <cell r="P19">
            <v>276.02077600000001</v>
          </cell>
          <cell r="Q19">
            <v>184.00074600000002</v>
          </cell>
        </row>
      </sheetData>
      <sheetData sheetId="4"/>
      <sheetData sheetId="5">
        <row r="7">
          <cell r="A7" t="str">
            <v>FUEL COMB. ELEC. UTIL.</v>
          </cell>
        </row>
      </sheetData>
      <sheetData sheetId="6">
        <row r="7">
          <cell r="A7" t="str">
            <v>FUEL COMB. ELEC. UTIL.</v>
          </cell>
        </row>
      </sheetData>
      <sheetData sheetId="7">
        <row r="7">
          <cell r="A7" t="str">
            <v>FUEL COMB. ELEC. UTIL.</v>
          </cell>
          <cell r="B7">
            <v>30</v>
          </cell>
          <cell r="C7">
            <v>40</v>
          </cell>
          <cell r="D7">
            <v>45</v>
          </cell>
          <cell r="E7">
            <v>32</v>
          </cell>
          <cell r="F7">
            <v>47</v>
          </cell>
          <cell r="G7">
            <v>44</v>
          </cell>
          <cell r="H7">
            <v>44</v>
          </cell>
          <cell r="I7">
            <v>45</v>
          </cell>
          <cell r="J7">
            <v>45</v>
          </cell>
          <cell r="K7">
            <v>44</v>
          </cell>
          <cell r="L7">
            <v>49.74</v>
          </cell>
          <cell r="M7">
            <v>52.225999999999999</v>
          </cell>
          <cell r="N7">
            <v>56.347000000000001</v>
          </cell>
          <cell r="O7">
            <v>54.057000000000002</v>
          </cell>
          <cell r="P7">
            <v>61.850999999999999</v>
          </cell>
          <cell r="Q7">
            <v>60.517000000000003</v>
          </cell>
        </row>
        <row r="8">
          <cell r="B8">
            <v>150</v>
          </cell>
          <cell r="C8">
            <v>150</v>
          </cell>
          <cell r="D8">
            <v>157</v>
          </cell>
          <cell r="E8">
            <v>134</v>
          </cell>
          <cell r="F8">
            <v>182</v>
          </cell>
          <cell r="G8">
            <v>196</v>
          </cell>
          <cell r="H8">
            <v>187</v>
          </cell>
          <cell r="I8">
            <v>186</v>
          </cell>
          <cell r="J8">
            <v>196</v>
          </cell>
          <cell r="K8">
            <v>206</v>
          </cell>
          <cell r="L8">
            <v>179.14500000000001</v>
          </cell>
          <cell r="M8">
            <v>175.39599999999999</v>
          </cell>
          <cell r="N8">
            <v>173.78899999999999</v>
          </cell>
          <cell r="O8">
            <v>171.715</v>
          </cell>
          <cell r="P8">
            <v>173.036</v>
          </cell>
          <cell r="Q8">
            <v>175.53899999999999</v>
          </cell>
        </row>
        <row r="9">
          <cell r="B9">
            <v>541</v>
          </cell>
          <cell r="C9">
            <v>470</v>
          </cell>
          <cell r="D9">
            <v>848</v>
          </cell>
          <cell r="E9">
            <v>1403</v>
          </cell>
          <cell r="F9">
            <v>776</v>
          </cell>
          <cell r="G9">
            <v>835</v>
          </cell>
          <cell r="H9">
            <v>884</v>
          </cell>
          <cell r="I9">
            <v>762</v>
          </cell>
          <cell r="J9">
            <v>748</v>
          </cell>
          <cell r="K9">
            <v>823</v>
          </cell>
          <cell r="L9">
            <v>893.31700000000001</v>
          </cell>
          <cell r="M9">
            <v>892.73699999999997</v>
          </cell>
          <cell r="N9">
            <v>889.47400000000005</v>
          </cell>
          <cell r="O9">
            <v>919</v>
          </cell>
          <cell r="P9">
            <v>949.00400000000002</v>
          </cell>
          <cell r="Q9">
            <v>949.85900000000004</v>
          </cell>
        </row>
        <row r="10">
          <cell r="B10">
            <v>1341</v>
          </cell>
          <cell r="C10">
            <v>1351</v>
          </cell>
          <cell r="D10">
            <v>1595</v>
          </cell>
          <cell r="E10">
            <v>881</v>
          </cell>
          <cell r="F10">
            <v>634</v>
          </cell>
          <cell r="G10">
            <v>710</v>
          </cell>
          <cell r="H10">
            <v>715</v>
          </cell>
          <cell r="I10">
            <v>701</v>
          </cell>
          <cell r="J10">
            <v>691</v>
          </cell>
          <cell r="K10">
            <v>660</v>
          </cell>
          <cell r="L10">
            <v>388.25900000000001</v>
          </cell>
          <cell r="M10">
            <v>388.024</v>
          </cell>
          <cell r="N10">
            <v>394.33199999999999</v>
          </cell>
          <cell r="O10">
            <v>251.119</v>
          </cell>
          <cell r="P10">
            <v>253.53700000000001</v>
          </cell>
          <cell r="Q10">
            <v>261.86799999999999</v>
          </cell>
        </row>
        <row r="11">
          <cell r="B11">
            <v>394</v>
          </cell>
          <cell r="C11">
            <v>336</v>
          </cell>
          <cell r="D11">
            <v>273</v>
          </cell>
          <cell r="E11">
            <v>76</v>
          </cell>
          <cell r="F11">
            <v>122</v>
          </cell>
          <cell r="G11">
            <v>123</v>
          </cell>
          <cell r="H11">
            <v>124</v>
          </cell>
          <cell r="I11">
            <v>124</v>
          </cell>
          <cell r="J11">
            <v>126</v>
          </cell>
          <cell r="K11">
            <v>125</v>
          </cell>
          <cell r="L11">
            <v>73.394999999999996</v>
          </cell>
          <cell r="M11">
            <v>77.908000000000001</v>
          </cell>
          <cell r="N11">
            <v>77.581000000000003</v>
          </cell>
          <cell r="O11">
            <v>65.686999999999998</v>
          </cell>
          <cell r="P11">
            <v>67.388000000000005</v>
          </cell>
          <cell r="Q11">
            <v>71.278000000000006</v>
          </cell>
        </row>
        <row r="12">
          <cell r="B12">
            <v>1194</v>
          </cell>
          <cell r="C12">
            <v>1342</v>
          </cell>
          <cell r="D12">
            <v>1440</v>
          </cell>
          <cell r="E12">
            <v>703</v>
          </cell>
          <cell r="F12">
            <v>611</v>
          </cell>
          <cell r="G12">
            <v>640</v>
          </cell>
          <cell r="H12">
            <v>632</v>
          </cell>
          <cell r="I12">
            <v>649</v>
          </cell>
          <cell r="J12">
            <v>647</v>
          </cell>
          <cell r="K12">
            <v>642</v>
          </cell>
          <cell r="L12">
            <v>476.94900000000001</v>
          </cell>
          <cell r="M12">
            <v>487.28100000000001</v>
          </cell>
          <cell r="N12">
            <v>484.55500000000001</v>
          </cell>
          <cell r="O12">
            <v>456.76400000000001</v>
          </cell>
          <cell r="P12">
            <v>428.47</v>
          </cell>
          <cell r="Q12">
            <v>440.839</v>
          </cell>
        </row>
        <row r="13">
          <cell r="B13">
            <v>270</v>
          </cell>
          <cell r="C13">
            <v>235</v>
          </cell>
          <cell r="D13">
            <v>237</v>
          </cell>
          <cell r="E13">
            <v>390</v>
          </cell>
          <cell r="F13">
            <v>401</v>
          </cell>
          <cell r="G13">
            <v>391</v>
          </cell>
          <cell r="H13">
            <v>414</v>
          </cell>
          <cell r="I13">
            <v>442</v>
          </cell>
          <cell r="J13">
            <v>438</v>
          </cell>
          <cell r="K13">
            <v>450</v>
          </cell>
          <cell r="L13">
            <v>434.733</v>
          </cell>
          <cell r="M13">
            <v>437.59800000000001</v>
          </cell>
          <cell r="N13">
            <v>443.11099999999999</v>
          </cell>
          <cell r="O13">
            <v>438.488</v>
          </cell>
          <cell r="P13">
            <v>454.01</v>
          </cell>
          <cell r="Q13">
            <v>420.28800000000001</v>
          </cell>
        </row>
        <row r="14">
          <cell r="B14">
            <v>7174</v>
          </cell>
          <cell r="C14">
            <v>5651</v>
          </cell>
          <cell r="D14">
            <v>6584</v>
          </cell>
          <cell r="E14">
            <v>5699</v>
          </cell>
          <cell r="F14">
            <v>5750</v>
          </cell>
          <cell r="G14">
            <v>5782</v>
          </cell>
          <cell r="H14">
            <v>5901</v>
          </cell>
          <cell r="I14">
            <v>6016</v>
          </cell>
          <cell r="J14">
            <v>6162</v>
          </cell>
          <cell r="K14">
            <v>6183</v>
          </cell>
          <cell r="L14">
            <v>5476.63</v>
          </cell>
          <cell r="M14">
            <v>5620.7929999999997</v>
          </cell>
          <cell r="N14">
            <v>5149.3100000000004</v>
          </cell>
          <cell r="O14">
            <v>5035.5069999999996</v>
          </cell>
          <cell r="P14">
            <v>4831.4120000000003</v>
          </cell>
          <cell r="Q14">
            <v>5012.22</v>
          </cell>
        </row>
        <row r="15">
          <cell r="B15">
            <v>1954</v>
          </cell>
          <cell r="C15">
            <v>2181</v>
          </cell>
          <cell r="D15">
            <v>1975</v>
          </cell>
          <cell r="E15">
            <v>1747</v>
          </cell>
          <cell r="F15">
            <v>1490</v>
          </cell>
          <cell r="G15">
            <v>1532</v>
          </cell>
          <cell r="H15">
            <v>1583</v>
          </cell>
          <cell r="I15">
            <v>1600</v>
          </cell>
          <cell r="J15">
            <v>1629</v>
          </cell>
          <cell r="K15">
            <v>1652</v>
          </cell>
          <cell r="L15">
            <v>1293.915</v>
          </cell>
          <cell r="M15">
            <v>1327.527</v>
          </cell>
          <cell r="N15">
            <v>1327.3420000000001</v>
          </cell>
          <cell r="O15">
            <v>1236.7850000000001</v>
          </cell>
          <cell r="P15">
            <v>1176.02</v>
          </cell>
          <cell r="Q15">
            <v>1192.3130000000001</v>
          </cell>
        </row>
        <row r="16">
          <cell r="B16">
            <v>1984</v>
          </cell>
          <cell r="C16">
            <v>984</v>
          </cell>
          <cell r="D16">
            <v>758</v>
          </cell>
          <cell r="E16">
            <v>979</v>
          </cell>
          <cell r="F16">
            <v>986</v>
          </cell>
          <cell r="G16">
            <v>999</v>
          </cell>
          <cell r="H16">
            <v>1010</v>
          </cell>
          <cell r="I16">
            <v>1046</v>
          </cell>
          <cell r="J16">
            <v>1046</v>
          </cell>
          <cell r="K16">
            <v>1067</v>
          </cell>
          <cell r="L16">
            <v>508.95600000000002</v>
          </cell>
          <cell r="M16">
            <v>517.50599999999997</v>
          </cell>
          <cell r="N16">
            <v>535.23599999999999</v>
          </cell>
          <cell r="O16">
            <v>487.46199999999999</v>
          </cell>
          <cell r="P16">
            <v>415.47899999999998</v>
          </cell>
          <cell r="Q16">
            <v>419.60300000000001</v>
          </cell>
        </row>
        <row r="17">
          <cell r="B17">
            <v>16910</v>
          </cell>
          <cell r="C17">
            <v>15392</v>
          </cell>
          <cell r="D17">
            <v>13869</v>
          </cell>
          <cell r="E17">
            <v>12354</v>
          </cell>
          <cell r="F17">
            <v>9388</v>
          </cell>
          <cell r="G17">
            <v>8860</v>
          </cell>
          <cell r="H17">
            <v>8332</v>
          </cell>
          <cell r="I17">
            <v>7804</v>
          </cell>
          <cell r="J17">
            <v>7277</v>
          </cell>
          <cell r="K17">
            <v>6749</v>
          </cell>
          <cell r="L17">
            <v>6220.77</v>
          </cell>
          <cell r="M17">
            <v>5985.4059999999999</v>
          </cell>
          <cell r="N17">
            <v>5859.2250000000004</v>
          </cell>
          <cell r="O17">
            <v>5680.576</v>
          </cell>
          <cell r="P17">
            <v>5325.3969999999999</v>
          </cell>
          <cell r="Q17">
            <v>4952.0940000000001</v>
          </cell>
        </row>
        <row r="18">
          <cell r="B18">
            <v>1616</v>
          </cell>
          <cell r="C18">
            <v>1917</v>
          </cell>
          <cell r="D18">
            <v>2192</v>
          </cell>
          <cell r="E18">
            <v>2439</v>
          </cell>
          <cell r="F18">
            <v>2662</v>
          </cell>
          <cell r="G18">
            <v>2709</v>
          </cell>
          <cell r="H18">
            <v>2754</v>
          </cell>
          <cell r="I18">
            <v>2799</v>
          </cell>
          <cell r="J18">
            <v>2845</v>
          </cell>
          <cell r="K18">
            <v>2890</v>
          </cell>
          <cell r="L18">
            <v>2934.9830000000002</v>
          </cell>
          <cell r="M18">
            <v>2751.8519999999999</v>
          </cell>
          <cell r="N18">
            <v>2673.2869999999998</v>
          </cell>
          <cell r="O18">
            <v>2681.7049999999999</v>
          </cell>
          <cell r="P18">
            <v>2643.7060000000001</v>
          </cell>
          <cell r="Q18">
            <v>2622.3560000000002</v>
          </cell>
        </row>
        <row r="19">
          <cell r="B19">
            <v>1101</v>
          </cell>
          <cell r="C19">
            <v>716</v>
          </cell>
          <cell r="D19">
            <v>1134</v>
          </cell>
          <cell r="E19">
            <v>566</v>
          </cell>
          <cell r="F19">
            <v>1059</v>
          </cell>
          <cell r="G19">
            <v>756</v>
          </cell>
          <cell r="H19">
            <v>486</v>
          </cell>
          <cell r="I19">
            <v>556</v>
          </cell>
          <cell r="J19">
            <v>720</v>
          </cell>
          <cell r="K19">
            <v>551</v>
          </cell>
          <cell r="L19">
            <v>1940.443</v>
          </cell>
          <cell r="M19">
            <v>815.92899999999997</v>
          </cell>
          <cell r="N19">
            <v>717.85</v>
          </cell>
          <cell r="O19">
            <v>791.077</v>
          </cell>
          <cell r="P19">
            <v>733.03200000000004</v>
          </cell>
          <cell r="Q19">
            <v>532.48900000000003</v>
          </cell>
        </row>
      </sheetData>
      <sheetData sheetId="8"/>
      <sheetData sheetId="9">
        <row r="7">
          <cell r="B7">
            <v>1990</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NOx"/>
      <sheetName val="CO"/>
      <sheetName val="VOC"/>
      <sheetName val="SO2"/>
      <sheetName val="PM25Primary"/>
      <sheetName val="NH3"/>
    </sheetNames>
    <sheetDataSet>
      <sheetData sheetId="0">
        <row r="15">
          <cell r="B15">
            <v>0</v>
          </cell>
          <cell r="C15">
            <v>0</v>
          </cell>
          <cell r="D15">
            <v>0</v>
          </cell>
          <cell r="E15">
            <v>0</v>
          </cell>
          <cell r="F15">
            <v>0</v>
          </cell>
          <cell r="G15">
            <v>1.3877787807814457E-16</v>
          </cell>
          <cell r="H15">
            <v>0.10000000000000014</v>
          </cell>
          <cell r="I15">
            <v>0.20000000000000015</v>
          </cell>
          <cell r="J15">
            <v>0.30000000000000016</v>
          </cell>
          <cell r="K15">
            <v>0.40000000000000013</v>
          </cell>
          <cell r="L15">
            <v>0.50000000000000011</v>
          </cell>
          <cell r="M15">
            <v>0.60000000000000009</v>
          </cell>
          <cell r="N15">
            <v>0.70000000000000007</v>
          </cell>
          <cell r="O15">
            <v>0.8</v>
          </cell>
          <cell r="P15">
            <v>0.9</v>
          </cell>
          <cell r="Q15">
            <v>1</v>
          </cell>
        </row>
      </sheetData>
      <sheetData sheetId="1">
        <row r="46">
          <cell r="E46">
            <v>7.2758473100315874E-3</v>
          </cell>
          <cell r="F46" t="b">
            <v>0</v>
          </cell>
        </row>
        <row r="47">
          <cell r="E47">
            <v>2.0055164149494788E-2</v>
          </cell>
          <cell r="F47" t="b">
            <v>0</v>
          </cell>
        </row>
        <row r="48">
          <cell r="E48">
            <v>-1.2136437600631812E-3</v>
          </cell>
          <cell r="F48" t="b">
            <v>0</v>
          </cell>
        </row>
        <row r="49">
          <cell r="E49">
            <v>2.1781109643775783E-2</v>
          </cell>
          <cell r="F49" t="b">
            <v>0</v>
          </cell>
        </row>
        <row r="50">
          <cell r="E50">
            <v>5.750678883410726E-3</v>
          </cell>
          <cell r="F50" t="b">
            <v>0</v>
          </cell>
        </row>
        <row r="51">
          <cell r="E51">
            <v>0.65499483070233444</v>
          </cell>
          <cell r="F51" t="b">
            <v>0</v>
          </cell>
        </row>
        <row r="52">
          <cell r="E52">
            <v>-1.5269356058103088E-2</v>
          </cell>
          <cell r="F52" t="b">
            <v>0</v>
          </cell>
        </row>
        <row r="53">
          <cell r="E53">
            <v>-0.99998452946746363</v>
          </cell>
          <cell r="F53" t="b">
            <v>0</v>
          </cell>
        </row>
        <row r="54">
          <cell r="E54">
            <v>2.3783001130381735E-2</v>
          </cell>
          <cell r="F54" t="b">
            <v>0</v>
          </cell>
        </row>
        <row r="55">
          <cell r="E55">
            <v>-0.52436380141786387</v>
          </cell>
          <cell r="F55" t="b">
            <v>0</v>
          </cell>
        </row>
        <row r="57">
          <cell r="E57">
            <v>-0.24444712786097636</v>
          </cell>
          <cell r="F57" t="b">
            <v>0</v>
          </cell>
        </row>
        <row r="58">
          <cell r="E58">
            <v>1.8385175548727654E-2</v>
          </cell>
        </row>
        <row r="84">
          <cell r="G84">
            <v>7466.7967426057703</v>
          </cell>
          <cell r="H84">
            <v>7419.6077479939704</v>
          </cell>
          <cell r="I84">
            <v>7041.8352921587302</v>
          </cell>
          <cell r="J84">
            <v>6771.97386127953</v>
          </cell>
          <cell r="K84">
            <v>6478.5861987244098</v>
          </cell>
          <cell r="L84">
            <v>6218.1336072191498</v>
          </cell>
          <cell r="M84">
            <v>5614.7697309590303</v>
          </cell>
          <cell r="N84">
            <v>5025.4275610057502</v>
          </cell>
          <cell r="O84">
            <v>5041.3189848367301</v>
          </cell>
          <cell r="P84">
            <v>4753.3670576935101</v>
          </cell>
          <cell r="Q84">
            <v>4285.3813645689097</v>
          </cell>
          <cell r="R84">
            <v>4222.1217490068902</v>
          </cell>
          <cell r="S84">
            <v>3826.13712866894</v>
          </cell>
          <cell r="T84">
            <v>3678.7981578304698</v>
          </cell>
          <cell r="U84">
            <v>3357.6509566110199</v>
          </cell>
          <cell r="V84">
            <v>3099.45279645849</v>
          </cell>
          <cell r="W84">
            <v>2881.5289761426402</v>
          </cell>
        </row>
      </sheetData>
      <sheetData sheetId="2">
        <row r="46">
          <cell r="E46">
            <v>2.4299507195156629E-3</v>
          </cell>
          <cell r="F46" t="b">
            <v>0</v>
          </cell>
        </row>
        <row r="47">
          <cell r="E47">
            <v>6.812182768808471E-2</v>
          </cell>
          <cell r="F47" t="b">
            <v>0</v>
          </cell>
        </row>
        <row r="48">
          <cell r="E48">
            <v>-0.24048451485974506</v>
          </cell>
          <cell r="F48" t="b">
            <v>0</v>
          </cell>
        </row>
        <row r="49">
          <cell r="E49">
            <v>4.6628448037054786E-2</v>
          </cell>
          <cell r="F49" t="b">
            <v>0</v>
          </cell>
        </row>
        <row r="50">
          <cell r="E50">
            <v>2.7289986506342321E-2</v>
          </cell>
          <cell r="F50" t="b">
            <v>0</v>
          </cell>
        </row>
        <row r="51">
          <cell r="E51">
            <v>1.0549500104828406</v>
          </cell>
          <cell r="F51" t="b">
            <v>0</v>
          </cell>
        </row>
        <row r="52">
          <cell r="E52">
            <v>0.18296289978386152</v>
          </cell>
          <cell r="F52" t="b">
            <v>0</v>
          </cell>
        </row>
        <row r="53">
          <cell r="E53">
            <v>-1</v>
          </cell>
          <cell r="F53" t="b">
            <v>0</v>
          </cell>
        </row>
        <row r="54">
          <cell r="E54">
            <v>1.6440808307267882E-2</v>
          </cell>
          <cell r="F54" t="b">
            <v>0</v>
          </cell>
        </row>
        <row r="55">
          <cell r="E55">
            <v>-0.18339645223227835</v>
          </cell>
          <cell r="F55" t="b">
            <v>0</v>
          </cell>
        </row>
        <row r="56">
          <cell r="E56">
            <v>0.14625609744068641</v>
          </cell>
          <cell r="F56" t="b">
            <v>1</v>
          </cell>
        </row>
        <row r="57">
          <cell r="E57">
            <v>-5.7823916781609322E-2</v>
          </cell>
          <cell r="F57" t="b">
            <v>0</v>
          </cell>
        </row>
        <row r="58">
          <cell r="E58">
            <v>-0.35248277413901824</v>
          </cell>
        </row>
      </sheetData>
      <sheetData sheetId="3">
        <row r="46">
          <cell r="E46">
            <v>2.0176492503379407E-3</v>
          </cell>
          <cell r="F46" t="b">
            <v>0</v>
          </cell>
        </row>
        <row r="47">
          <cell r="E47">
            <v>-1.4449816795690763E-3</v>
          </cell>
          <cell r="F47" t="b">
            <v>0</v>
          </cell>
        </row>
        <row r="48">
          <cell r="E48">
            <v>-0.74522915774098575</v>
          </cell>
          <cell r="F48" t="b">
            <v>1</v>
          </cell>
        </row>
        <row r="49">
          <cell r="E49">
            <v>1.1787692598845642E-2</v>
          </cell>
          <cell r="F49" t="b">
            <v>0</v>
          </cell>
        </row>
        <row r="50">
          <cell r="E50">
            <v>-4.0406402788657578E-2</v>
          </cell>
          <cell r="F50" t="b">
            <v>0</v>
          </cell>
        </row>
        <row r="51">
          <cell r="E51">
            <v>2.5964149073645144</v>
          </cell>
          <cell r="F51" t="b">
            <v>1</v>
          </cell>
        </row>
        <row r="52">
          <cell r="E52">
            <v>5.8214029477107838E-3</v>
          </cell>
          <cell r="F52" t="b">
            <v>0</v>
          </cell>
        </row>
        <row r="53">
          <cell r="E53">
            <v>-0.36540208530839202</v>
          </cell>
          <cell r="F53" t="b">
            <v>1</v>
          </cell>
        </row>
        <row r="54">
          <cell r="E54">
            <v>-0.3480511259481962</v>
          </cell>
          <cell r="F54" t="b">
            <v>0</v>
          </cell>
        </row>
        <row r="55">
          <cell r="E55">
            <v>-0.57167360423437585</v>
          </cell>
          <cell r="F55" t="b">
            <v>0</v>
          </cell>
        </row>
        <row r="56">
          <cell r="E56">
            <v>0.17486764586579351</v>
          </cell>
          <cell r="F56" t="b">
            <v>0</v>
          </cell>
        </row>
        <row r="57">
          <cell r="E57">
            <v>-8.9395219608856158E-2</v>
          </cell>
          <cell r="F57" t="b">
            <v>0</v>
          </cell>
        </row>
        <row r="58">
          <cell r="E58">
            <v>-0.24068161684291681</v>
          </cell>
        </row>
      </sheetData>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Smith, Steven J (PNNL-JGCRI)" id="{639B7F5A-91EF-E147-92A6-D7D2381A5622}" userId="S::ssmith@pnnl.gov::bb1e00e9-e65d-4911-8fc9-cd876d8ab9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0" dT="2023-07-28T14:50:11.23" personId="{639B7F5A-91EF-E147-92A6-D7D2381A5622}" id="{ADD9D2E5-19F9-7643-8239-AA589D581191}">
    <text>Smooth out transition between methodologies</text>
  </threadedComment>
  <threadedComment ref="M26" dT="2023-07-28T14:50:11.23" personId="{639B7F5A-91EF-E147-92A6-D7D2381A5622}" id="{22CE2F25-D12A-E045-8A18-3CE8C5CC5CE0}">
    <text>Smooth out transition between methodologies</text>
  </threadedComment>
  <threadedComment ref="M36" dT="2023-07-28T14:50:11.23" personId="{639B7F5A-91EF-E147-92A6-D7D2381A5622}" id="{46B7F8D5-D673-A44F-B402-C66B41410897}">
    <text>Smooth out transition between methodologies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9"/>
  <sheetViews>
    <sheetView workbookViewId="0">
      <selection activeCell="A3" sqref="A3"/>
    </sheetView>
  </sheetViews>
  <sheetFormatPr defaultColWidth="8.85546875" defaultRowHeight="15" x14ac:dyDescent="0.25"/>
  <cols>
    <col min="1" max="1" width="154.7109375" customWidth="1"/>
  </cols>
  <sheetData>
    <row r="1" spans="1:1" x14ac:dyDescent="0.25">
      <c r="A1" s="9" t="s">
        <v>32</v>
      </c>
    </row>
    <row r="2" spans="1:1" x14ac:dyDescent="0.25">
      <c r="A2" s="9" t="s">
        <v>118</v>
      </c>
    </row>
    <row r="3" spans="1:1" ht="75" x14ac:dyDescent="0.25">
      <c r="A3" s="8" t="s">
        <v>119</v>
      </c>
    </row>
    <row r="4" spans="1:1" x14ac:dyDescent="0.25">
      <c r="A4" s="24" t="s">
        <v>117</v>
      </c>
    </row>
    <row r="5" spans="1:1" x14ac:dyDescent="0.25">
      <c r="A5" s="9" t="s">
        <v>106</v>
      </c>
    </row>
    <row r="6" spans="1:1" ht="120" x14ac:dyDescent="0.25">
      <c r="A6" s="8" t="s">
        <v>105</v>
      </c>
    </row>
    <row r="7" spans="1:1" x14ac:dyDescent="0.25">
      <c r="A7" s="11" t="s">
        <v>97</v>
      </c>
    </row>
    <row r="8" spans="1:1" ht="135" x14ac:dyDescent="0.25">
      <c r="A8" s="15" t="s">
        <v>98</v>
      </c>
    </row>
    <row r="9" spans="1:1" x14ac:dyDescent="0.25">
      <c r="A9" s="9" t="s">
        <v>88</v>
      </c>
    </row>
    <row r="10" spans="1:1" x14ac:dyDescent="0.25">
      <c r="A10" s="9" t="s">
        <v>89</v>
      </c>
    </row>
    <row r="11" spans="1:1" ht="60" x14ac:dyDescent="0.25">
      <c r="A11" s="8" t="s">
        <v>90</v>
      </c>
    </row>
    <row r="12" spans="1:1" x14ac:dyDescent="0.25">
      <c r="A12" s="8"/>
    </row>
    <row r="13" spans="1:1" x14ac:dyDescent="0.25">
      <c r="A13" s="9"/>
    </row>
    <row r="14" spans="1:1" x14ac:dyDescent="0.25">
      <c r="A14" s="9" t="s">
        <v>84</v>
      </c>
    </row>
    <row r="15" spans="1:1" x14ac:dyDescent="0.25">
      <c r="A15" s="9" t="s">
        <v>83</v>
      </c>
    </row>
    <row r="16" spans="1:1" ht="45" x14ac:dyDescent="0.25">
      <c r="A16" s="8" t="s">
        <v>87</v>
      </c>
    </row>
    <row r="17" spans="1:1" x14ac:dyDescent="0.25">
      <c r="A17" s="9"/>
    </row>
    <row r="18" spans="1:1" x14ac:dyDescent="0.25">
      <c r="A18" s="9" t="s">
        <v>80</v>
      </c>
    </row>
    <row r="19" spans="1:1" ht="30" x14ac:dyDescent="0.25">
      <c r="A19" s="8" t="s">
        <v>81</v>
      </c>
    </row>
    <row r="20" spans="1:1" x14ac:dyDescent="0.25">
      <c r="A20" s="9"/>
    </row>
    <row r="21" spans="1:1" x14ac:dyDescent="0.25">
      <c r="A21" s="9" t="s">
        <v>61</v>
      </c>
    </row>
    <row r="22" spans="1:1" ht="60" x14ac:dyDescent="0.25">
      <c r="A22" s="8" t="s">
        <v>78</v>
      </c>
    </row>
    <row r="23" spans="1:1" x14ac:dyDescent="0.25">
      <c r="A23" s="8"/>
    </row>
    <row r="24" spans="1:1" x14ac:dyDescent="0.25">
      <c r="A24" s="5" t="s">
        <v>71</v>
      </c>
    </row>
    <row r="25" spans="1:1" x14ac:dyDescent="0.25">
      <c r="A25" s="8" t="s">
        <v>73</v>
      </c>
    </row>
    <row r="26" spans="1:1" x14ac:dyDescent="0.25">
      <c r="A26" s="8" t="s">
        <v>74</v>
      </c>
    </row>
    <row r="27" spans="1:1" x14ac:dyDescent="0.25">
      <c r="A27" s="8" t="s">
        <v>75</v>
      </c>
    </row>
    <row r="28" spans="1:1" ht="30" x14ac:dyDescent="0.25">
      <c r="A28" s="8" t="s">
        <v>76</v>
      </c>
    </row>
    <row r="29" spans="1:1" x14ac:dyDescent="0.25">
      <c r="A29" t="s">
        <v>77</v>
      </c>
    </row>
    <row r="30" spans="1:1" ht="30" x14ac:dyDescent="0.25">
      <c r="A30" s="8" t="s">
        <v>79</v>
      </c>
    </row>
    <row r="31" spans="1:1" x14ac:dyDescent="0.25">
      <c r="A31" s="8" t="s">
        <v>72</v>
      </c>
    </row>
    <row r="32" spans="1:1" x14ac:dyDescent="0.25">
      <c r="A32" s="10" t="str">
        <f>HYPERLINK("https://www.epa.gov/air-emissions-inventories/2014-national-emissions-inventory-nei-technical-support-document-tsd")</f>
        <v>https://www.epa.gov/air-emissions-inventories/2014-national-emissions-inventory-nei-technical-support-document-tsd</v>
      </c>
    </row>
    <row r="33" spans="1:1" x14ac:dyDescent="0.25">
      <c r="A33" s="9"/>
    </row>
    <row r="34" spans="1:1" x14ac:dyDescent="0.25">
      <c r="A34" s="9" t="s">
        <v>33</v>
      </c>
    </row>
    <row r="35" spans="1:1" ht="30" x14ac:dyDescent="0.25">
      <c r="A35" s="7" t="s">
        <v>34</v>
      </c>
    </row>
    <row r="36" spans="1:1" x14ac:dyDescent="0.25">
      <c r="A36" s="9"/>
    </row>
    <row r="37" spans="1:1" x14ac:dyDescent="0.25">
      <c r="A37" s="9" t="s">
        <v>35</v>
      </c>
    </row>
    <row r="38" spans="1:1" x14ac:dyDescent="0.25">
      <c r="A38" t="s">
        <v>36</v>
      </c>
    </row>
    <row r="39" spans="1:1" x14ac:dyDescent="0.25">
      <c r="A39" s="8" t="s">
        <v>37</v>
      </c>
    </row>
    <row r="41" spans="1:1" x14ac:dyDescent="0.25">
      <c r="A41" s="9" t="s">
        <v>38</v>
      </c>
    </row>
    <row r="42" spans="1:1" ht="30" x14ac:dyDescent="0.25">
      <c r="A42" s="8" t="s">
        <v>39</v>
      </c>
    </row>
    <row r="43" spans="1:1" ht="30" x14ac:dyDescent="0.25">
      <c r="A43" s="8" t="s">
        <v>40</v>
      </c>
    </row>
    <row r="44" spans="1:1" x14ac:dyDescent="0.25">
      <c r="A44" s="8" t="s">
        <v>41</v>
      </c>
    </row>
    <row r="45" spans="1:1" x14ac:dyDescent="0.25">
      <c r="A45" s="8" t="s">
        <v>42</v>
      </c>
    </row>
    <row r="46" spans="1:1" x14ac:dyDescent="0.25">
      <c r="A46" s="8"/>
    </row>
    <row r="47" spans="1:1" x14ac:dyDescent="0.25">
      <c r="A47" s="9" t="s">
        <v>43</v>
      </c>
    </row>
    <row r="48" spans="1:1" x14ac:dyDescent="0.25">
      <c r="A48" t="s">
        <v>44</v>
      </c>
    </row>
    <row r="49" spans="1:1" x14ac:dyDescent="0.25">
      <c r="A49" t="s">
        <v>45</v>
      </c>
    </row>
    <row r="50" spans="1:1" x14ac:dyDescent="0.25">
      <c r="A50" t="s">
        <v>46</v>
      </c>
    </row>
    <row r="51" spans="1:1" ht="30" x14ac:dyDescent="0.25">
      <c r="A51" s="8" t="s">
        <v>47</v>
      </c>
    </row>
    <row r="52" spans="1:1" x14ac:dyDescent="0.25">
      <c r="A52" s="8" t="s">
        <v>48</v>
      </c>
    </row>
    <row r="53" spans="1:1" x14ac:dyDescent="0.25">
      <c r="A53" s="8" t="s">
        <v>49</v>
      </c>
    </row>
    <row r="54" spans="1:1" x14ac:dyDescent="0.25">
      <c r="A54" s="9"/>
    </row>
    <row r="55" spans="1:1" x14ac:dyDescent="0.25">
      <c r="A55" t="s">
        <v>50</v>
      </c>
    </row>
    <row r="56" spans="1:1" x14ac:dyDescent="0.25">
      <c r="A56" t="s">
        <v>51</v>
      </c>
    </row>
    <row r="57" spans="1:1" x14ac:dyDescent="0.25">
      <c r="A57" t="s">
        <v>82</v>
      </c>
    </row>
    <row r="58" spans="1:1" x14ac:dyDescent="0.25">
      <c r="A58" t="s">
        <v>52</v>
      </c>
    </row>
    <row r="60" spans="1:1" x14ac:dyDescent="0.25">
      <c r="A60" t="s">
        <v>53</v>
      </c>
    </row>
    <row r="61" spans="1:1" ht="300" x14ac:dyDescent="0.25">
      <c r="A61" s="8" t="s">
        <v>54</v>
      </c>
    </row>
    <row r="62" spans="1:1" x14ac:dyDescent="0.25">
      <c r="A62" s="8"/>
    </row>
    <row r="64" spans="1:1" x14ac:dyDescent="0.25">
      <c r="A64" t="s">
        <v>55</v>
      </c>
    </row>
    <row r="65" spans="1:1" ht="30" x14ac:dyDescent="0.25">
      <c r="A65" s="8" t="s">
        <v>56</v>
      </c>
    </row>
    <row r="66" spans="1:1" ht="90" x14ac:dyDescent="0.25">
      <c r="A66" s="8" t="s">
        <v>57</v>
      </c>
    </row>
    <row r="67" spans="1:1" ht="30" x14ac:dyDescent="0.25">
      <c r="A67" s="8" t="s">
        <v>58</v>
      </c>
    </row>
    <row r="68" spans="1:1" ht="30" x14ac:dyDescent="0.25">
      <c r="A68" s="8" t="s">
        <v>59</v>
      </c>
    </row>
    <row r="69" spans="1:1" ht="30" x14ac:dyDescent="0.25">
      <c r="A69" s="8" t="s">
        <v>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37"/>
  <sheetViews>
    <sheetView workbookViewId="0">
      <pane xSplit="1" ySplit="7" topLeftCell="B8" activePane="bottomRight" state="frozen"/>
      <selection pane="topRight" activeCell="B1" sqref="B1"/>
      <selection pane="bottomLeft" activeCell="A2" sqref="A2"/>
      <selection pane="bottomRight" activeCell="N6" sqref="M6:N18"/>
    </sheetView>
  </sheetViews>
  <sheetFormatPr defaultColWidth="9.140625" defaultRowHeight="12.75" x14ac:dyDescent="0.2"/>
  <cols>
    <col min="1" max="1" width="35.42578125" style="17" bestFit="1" customWidth="1"/>
    <col min="2" max="16384" width="9.140625" style="17"/>
  </cols>
  <sheetData>
    <row r="1" spans="1:34" x14ac:dyDescent="0.2">
      <c r="A1" s="16" t="s">
        <v>31</v>
      </c>
    </row>
    <row r="2" spans="1:34" ht="25.5" x14ac:dyDescent="0.2">
      <c r="A2" s="18" t="s">
        <v>25</v>
      </c>
    </row>
    <row r="7" spans="1:34" x14ac:dyDescent="0.2">
      <c r="A7" s="3" t="s">
        <v>0</v>
      </c>
      <c r="B7" s="4">
        <v>1990</v>
      </c>
      <c r="C7" s="4">
        <v>1991</v>
      </c>
      <c r="D7" s="4">
        <v>1992</v>
      </c>
      <c r="E7" s="4">
        <v>1993</v>
      </c>
      <c r="F7" s="4">
        <v>1994</v>
      </c>
      <c r="G7" s="4">
        <v>1995</v>
      </c>
      <c r="H7" s="4">
        <v>1996</v>
      </c>
      <c r="I7" s="4">
        <v>1997</v>
      </c>
      <c r="J7" s="4">
        <v>1998</v>
      </c>
      <c r="K7" s="4">
        <v>1999</v>
      </c>
      <c r="L7" s="4">
        <v>2000</v>
      </c>
      <c r="M7" s="4">
        <v>2001</v>
      </c>
      <c r="N7" s="4">
        <v>2002</v>
      </c>
      <c r="O7" s="4">
        <v>2003</v>
      </c>
      <c r="P7" s="4">
        <v>2004</v>
      </c>
      <c r="Q7" s="4">
        <v>2005</v>
      </c>
      <c r="R7" s="4">
        <v>2006</v>
      </c>
      <c r="S7" s="4">
        <v>2007</v>
      </c>
      <c r="T7" s="4">
        <v>2008</v>
      </c>
      <c r="U7" s="4">
        <v>2009</v>
      </c>
      <c r="V7" s="4">
        <v>2010</v>
      </c>
      <c r="W7" s="4">
        <v>2011</v>
      </c>
      <c r="X7" s="4">
        <v>2012</v>
      </c>
      <c r="Y7" s="4">
        <v>2013</v>
      </c>
      <c r="Z7" s="4">
        <v>2014</v>
      </c>
      <c r="AA7" s="4">
        <v>2015</v>
      </c>
      <c r="AB7" s="4">
        <v>2016</v>
      </c>
      <c r="AC7" s="4">
        <v>2017</v>
      </c>
      <c r="AD7" s="23">
        <v>2018</v>
      </c>
      <c r="AE7" s="23">
        <v>2019</v>
      </c>
      <c r="AF7" s="23">
        <v>2020</v>
      </c>
      <c r="AG7" s="23">
        <v>2021</v>
      </c>
      <c r="AH7" s="23">
        <v>2022</v>
      </c>
    </row>
    <row r="8" spans="1:34" x14ac:dyDescent="0.2">
      <c r="A8" s="14" t="s">
        <v>1</v>
      </c>
      <c r="B8" s="22">
        <v>0</v>
      </c>
      <c r="C8" s="22">
        <v>0</v>
      </c>
      <c r="D8" s="22">
        <v>0</v>
      </c>
      <c r="E8" s="22">
        <v>0</v>
      </c>
      <c r="F8" s="22">
        <v>0</v>
      </c>
      <c r="G8" s="22">
        <v>0</v>
      </c>
      <c r="H8" s="22">
        <v>6</v>
      </c>
      <c r="I8" s="22">
        <v>6</v>
      </c>
      <c r="J8" s="22">
        <v>8</v>
      </c>
      <c r="K8" s="22">
        <v>11</v>
      </c>
      <c r="L8" s="22">
        <v>11</v>
      </c>
      <c r="M8" s="22">
        <v>11</v>
      </c>
      <c r="N8" s="13">
        <v>30.053980478</v>
      </c>
      <c r="O8" s="13">
        <v>30.043269378000002</v>
      </c>
      <c r="P8" s="13">
        <v>25.466502058</v>
      </c>
      <c r="Q8" s="13">
        <v>25.466502058</v>
      </c>
      <c r="R8" s="13">
        <v>24.381106762000002</v>
      </c>
      <c r="S8" s="13">
        <v>28.036713455000001</v>
      </c>
      <c r="T8" s="13">
        <v>28.036713455000001</v>
      </c>
      <c r="U8" s="13">
        <v>27.932997070999999</v>
      </c>
      <c r="V8" s="13">
        <v>25.817073772000001</v>
      </c>
      <c r="W8" s="13">
        <v>25.274973533000001</v>
      </c>
      <c r="X8" s="13">
        <v>27.122330862999998</v>
      </c>
      <c r="Y8" s="13">
        <v>27.572681505999999</v>
      </c>
      <c r="Z8" s="13">
        <v>25.626489689</v>
      </c>
      <c r="AA8" s="13">
        <v>20.618457334999999</v>
      </c>
      <c r="AB8" s="13">
        <v>20.964147649000001</v>
      </c>
      <c r="AC8" s="13">
        <v>19.787041854999998</v>
      </c>
      <c r="AD8" s="13">
        <v>18.751259693000002</v>
      </c>
      <c r="AE8" s="13">
        <v>17.329947503</v>
      </c>
      <c r="AF8" s="13">
        <v>18.511894673</v>
      </c>
      <c r="AG8" s="13">
        <v>18.511894957999999</v>
      </c>
      <c r="AH8" s="13">
        <v>18.511894957999999</v>
      </c>
    </row>
    <row r="9" spans="1:34" x14ac:dyDescent="0.2">
      <c r="A9" s="14" t="s">
        <v>2</v>
      </c>
      <c r="B9" s="22">
        <v>17</v>
      </c>
      <c r="C9" s="22">
        <v>17</v>
      </c>
      <c r="D9" s="22">
        <v>17</v>
      </c>
      <c r="E9" s="22">
        <v>18</v>
      </c>
      <c r="F9" s="22">
        <v>18</v>
      </c>
      <c r="G9" s="22">
        <v>18</v>
      </c>
      <c r="H9" s="22">
        <v>34</v>
      </c>
      <c r="I9" s="22">
        <v>33</v>
      </c>
      <c r="J9" s="22">
        <v>33</v>
      </c>
      <c r="K9" s="22">
        <v>31</v>
      </c>
      <c r="L9" s="22">
        <v>31</v>
      </c>
      <c r="M9" s="22">
        <v>31</v>
      </c>
      <c r="N9" s="13">
        <v>17.227849455000001</v>
      </c>
      <c r="O9" s="13">
        <v>17.309820307999999</v>
      </c>
      <c r="P9" s="13">
        <v>20.680972618999999</v>
      </c>
      <c r="Q9" s="13">
        <v>20.655118792</v>
      </c>
      <c r="R9" s="13">
        <v>12.286515597999999</v>
      </c>
      <c r="S9" s="13">
        <v>13.492007606</v>
      </c>
      <c r="T9" s="13">
        <v>13.412025769</v>
      </c>
      <c r="U9" s="13">
        <v>14.501702506000001</v>
      </c>
      <c r="V9" s="13">
        <v>11.553742767999999</v>
      </c>
      <c r="W9" s="13">
        <v>12.508097816999999</v>
      </c>
      <c r="X9" s="13">
        <v>12.811477077999999</v>
      </c>
      <c r="Y9" s="13">
        <v>18.641365101000002</v>
      </c>
      <c r="Z9" s="13">
        <v>14.758183224</v>
      </c>
      <c r="AA9" s="13">
        <v>22.828385368999999</v>
      </c>
      <c r="AB9" s="13">
        <v>15.831414591</v>
      </c>
      <c r="AC9" s="13">
        <v>15.598409682</v>
      </c>
      <c r="AD9" s="13">
        <v>15.708387868999999</v>
      </c>
      <c r="AE9" s="13">
        <v>15.950187103999999</v>
      </c>
      <c r="AF9" s="13">
        <v>16.572371383</v>
      </c>
      <c r="AG9" s="13">
        <v>16.572371383</v>
      </c>
      <c r="AH9" s="13">
        <v>16.572371383</v>
      </c>
    </row>
    <row r="10" spans="1:34" x14ac:dyDescent="0.2">
      <c r="A10" s="14" t="s">
        <v>3</v>
      </c>
      <c r="B10" s="22">
        <v>8</v>
      </c>
      <c r="C10" s="22">
        <v>8</v>
      </c>
      <c r="D10" s="22">
        <v>8</v>
      </c>
      <c r="E10" s="22">
        <v>8</v>
      </c>
      <c r="F10" s="22">
        <v>8</v>
      </c>
      <c r="G10" s="22">
        <v>8</v>
      </c>
      <c r="H10" s="22">
        <v>7</v>
      </c>
      <c r="I10" s="22">
        <v>7</v>
      </c>
      <c r="J10" s="22">
        <v>6</v>
      </c>
      <c r="K10" s="22">
        <v>8</v>
      </c>
      <c r="L10" s="22">
        <v>8</v>
      </c>
      <c r="M10" s="22">
        <v>8</v>
      </c>
      <c r="N10" s="13">
        <v>24.452142943999998</v>
      </c>
      <c r="O10" s="13">
        <v>25.241571096000001</v>
      </c>
      <c r="P10" s="13">
        <v>26.554799613</v>
      </c>
      <c r="Q10" s="13">
        <v>27.348681538000001</v>
      </c>
      <c r="R10" s="13">
        <v>58.177475301000001</v>
      </c>
      <c r="S10" s="13">
        <v>59.679153114000002</v>
      </c>
      <c r="T10" s="13">
        <v>61.652665782</v>
      </c>
      <c r="U10" s="13">
        <v>62.783996152</v>
      </c>
      <c r="V10" s="13">
        <v>67.351051753999997</v>
      </c>
      <c r="W10" s="13">
        <v>66.865375341000004</v>
      </c>
      <c r="X10" s="13">
        <v>63.485401138999997</v>
      </c>
      <c r="Y10" s="13">
        <v>68.167863681</v>
      </c>
      <c r="Z10" s="13">
        <v>74.682859531000005</v>
      </c>
      <c r="AA10" s="13">
        <v>72.307120068000003</v>
      </c>
      <c r="AB10" s="13">
        <v>54.466679237999998</v>
      </c>
      <c r="AC10" s="13">
        <v>54.093066266999998</v>
      </c>
      <c r="AD10" s="13">
        <v>57.625710712999997</v>
      </c>
      <c r="AE10" s="13">
        <v>58.589459749</v>
      </c>
      <c r="AF10" s="13">
        <v>71.405539771999997</v>
      </c>
      <c r="AG10" s="13">
        <v>71.405539486999999</v>
      </c>
      <c r="AH10" s="13">
        <v>71.405539486999999</v>
      </c>
    </row>
    <row r="11" spans="1:34" x14ac:dyDescent="0.2">
      <c r="A11" s="14" t="s">
        <v>4</v>
      </c>
      <c r="B11" s="22">
        <v>183</v>
      </c>
      <c r="C11" s="22">
        <v>183</v>
      </c>
      <c r="D11" s="22">
        <v>183</v>
      </c>
      <c r="E11" s="22">
        <v>183</v>
      </c>
      <c r="F11" s="22">
        <v>183</v>
      </c>
      <c r="G11" s="22">
        <v>183</v>
      </c>
      <c r="H11" s="22">
        <v>123</v>
      </c>
      <c r="I11" s="22">
        <v>125</v>
      </c>
      <c r="J11" s="22">
        <v>130</v>
      </c>
      <c r="K11" s="22">
        <v>25</v>
      </c>
      <c r="L11" s="22">
        <v>26</v>
      </c>
      <c r="M11" s="22">
        <v>27</v>
      </c>
      <c r="N11" s="13">
        <v>23.123636184999999</v>
      </c>
      <c r="O11" s="13">
        <v>23.123636184999999</v>
      </c>
      <c r="P11" s="13">
        <v>17.763099629999999</v>
      </c>
      <c r="Q11" s="13">
        <v>17.763099629999999</v>
      </c>
      <c r="R11" s="13">
        <v>18.718431020000001</v>
      </c>
      <c r="S11" s="13">
        <v>18.718431020000001</v>
      </c>
      <c r="T11" s="13">
        <v>18.718431020000001</v>
      </c>
      <c r="U11" s="13">
        <v>21.240395177</v>
      </c>
      <c r="V11" s="13">
        <v>23.064599397999999</v>
      </c>
      <c r="W11" s="13">
        <v>23.074793253999999</v>
      </c>
      <c r="X11" s="13">
        <v>23.065659398000001</v>
      </c>
      <c r="Y11" s="13">
        <v>20.8077121</v>
      </c>
      <c r="Z11" s="13">
        <v>22.324184366000001</v>
      </c>
      <c r="AA11" s="13">
        <v>19.925203638999999</v>
      </c>
      <c r="AB11" s="13">
        <v>23.319544561000001</v>
      </c>
      <c r="AC11" s="13">
        <v>23.642746253999999</v>
      </c>
      <c r="AD11" s="13">
        <v>22.745795309999998</v>
      </c>
      <c r="AE11" s="13">
        <v>22.740751187000001</v>
      </c>
      <c r="AF11" s="13">
        <v>26.147512261999999</v>
      </c>
      <c r="AG11" s="13">
        <v>26.147512261999999</v>
      </c>
      <c r="AH11" s="13">
        <v>26.147512261999999</v>
      </c>
    </row>
    <row r="12" spans="1:34" x14ac:dyDescent="0.2">
      <c r="A12" s="14" t="s">
        <v>5</v>
      </c>
      <c r="B12" s="22">
        <v>6</v>
      </c>
      <c r="C12" s="22">
        <v>6</v>
      </c>
      <c r="D12" s="22">
        <v>6</v>
      </c>
      <c r="E12" s="22">
        <v>6</v>
      </c>
      <c r="F12" s="22">
        <v>6</v>
      </c>
      <c r="G12" s="22">
        <v>6</v>
      </c>
      <c r="H12" s="22">
        <v>5</v>
      </c>
      <c r="I12" s="22">
        <v>5</v>
      </c>
      <c r="J12" s="22">
        <v>5</v>
      </c>
      <c r="K12" s="22">
        <v>2</v>
      </c>
      <c r="L12" s="22">
        <v>2</v>
      </c>
      <c r="M12" s="22">
        <v>2</v>
      </c>
      <c r="N12" s="13">
        <v>3.2484630688</v>
      </c>
      <c r="O12" s="13">
        <v>3.2484630688</v>
      </c>
      <c r="P12" s="13">
        <v>2.7200339949000001</v>
      </c>
      <c r="Q12" s="13">
        <v>2.7200339949000001</v>
      </c>
      <c r="R12" s="13">
        <v>1.9893073287</v>
      </c>
      <c r="S12" s="13">
        <v>1.9893073287</v>
      </c>
      <c r="T12" s="13">
        <v>1.9893073287</v>
      </c>
      <c r="U12" s="13">
        <v>1.4728827977000001</v>
      </c>
      <c r="V12" s="13">
        <v>1.1241804720999999</v>
      </c>
      <c r="W12" s="13">
        <v>1.1241804720999999</v>
      </c>
      <c r="X12" s="13">
        <v>1.1241804720999999</v>
      </c>
      <c r="Y12" s="13">
        <v>1.0300928009000001</v>
      </c>
      <c r="Z12" s="13">
        <v>1.0680525631</v>
      </c>
      <c r="AA12" s="13">
        <v>1.048508601</v>
      </c>
      <c r="AB12" s="13">
        <v>0.66346541469999998</v>
      </c>
      <c r="AC12" s="13">
        <v>0.66812008700000003</v>
      </c>
      <c r="AD12" s="13">
        <v>0.53956318739999998</v>
      </c>
      <c r="AE12" s="13">
        <v>0.67147395909999996</v>
      </c>
      <c r="AF12" s="13">
        <v>0.47625669659999997</v>
      </c>
      <c r="AG12" s="13">
        <v>0.47625669659999997</v>
      </c>
      <c r="AH12" s="13">
        <v>0.47625669659999997</v>
      </c>
    </row>
    <row r="13" spans="1:34" x14ac:dyDescent="0.2">
      <c r="A13" s="14" t="s">
        <v>6</v>
      </c>
      <c r="B13" s="22">
        <v>43</v>
      </c>
      <c r="C13" s="22">
        <v>43</v>
      </c>
      <c r="D13" s="22">
        <v>43</v>
      </c>
      <c r="E13" s="22">
        <v>43</v>
      </c>
      <c r="F13" s="22">
        <v>43</v>
      </c>
      <c r="G13" s="22">
        <v>43</v>
      </c>
      <c r="H13" s="22">
        <v>16</v>
      </c>
      <c r="I13" s="22">
        <v>17</v>
      </c>
      <c r="J13" s="22">
        <v>17</v>
      </c>
      <c r="K13" s="22">
        <v>9</v>
      </c>
      <c r="L13" s="22">
        <v>10</v>
      </c>
      <c r="M13" s="22">
        <v>10</v>
      </c>
      <c r="N13" s="13">
        <v>2.8903388844000002</v>
      </c>
      <c r="O13" s="13">
        <v>2.8942309715999999</v>
      </c>
      <c r="P13" s="13">
        <v>1.4854514619000001</v>
      </c>
      <c r="Q13" s="13">
        <v>1.4885823642</v>
      </c>
      <c r="R13" s="13">
        <v>1.4447870367</v>
      </c>
      <c r="S13" s="13">
        <v>1.4490327543999999</v>
      </c>
      <c r="T13" s="13">
        <v>1.4532367356</v>
      </c>
      <c r="U13" s="13">
        <v>1.5797935568000001</v>
      </c>
      <c r="V13" s="13">
        <v>1.4182301179000001</v>
      </c>
      <c r="W13" s="13">
        <v>1.4268311551999999</v>
      </c>
      <c r="X13" s="13">
        <v>1.4349908567</v>
      </c>
      <c r="Y13" s="13">
        <v>1.2530260518</v>
      </c>
      <c r="Z13" s="13">
        <v>1.642828392</v>
      </c>
      <c r="AA13" s="13">
        <v>2.2308574708000002</v>
      </c>
      <c r="AB13" s="13">
        <v>1.2989984613000001</v>
      </c>
      <c r="AC13" s="13">
        <v>1.5142366863000001</v>
      </c>
      <c r="AD13" s="13">
        <v>1.2442774318000001</v>
      </c>
      <c r="AE13" s="13">
        <v>1.6710604360000001</v>
      </c>
      <c r="AF13" s="13">
        <v>1.3495944085</v>
      </c>
      <c r="AG13" s="13">
        <v>1.3495944084</v>
      </c>
      <c r="AH13" s="13">
        <v>1.3495944084</v>
      </c>
    </row>
    <row r="14" spans="1:34" x14ac:dyDescent="0.2">
      <c r="A14" s="14" t="s">
        <v>7</v>
      </c>
      <c r="B14" s="22">
        <v>38</v>
      </c>
      <c r="C14" s="22">
        <v>38</v>
      </c>
      <c r="D14" s="22">
        <v>39</v>
      </c>
      <c r="E14" s="22">
        <v>39</v>
      </c>
      <c r="F14" s="22">
        <v>40</v>
      </c>
      <c r="G14" s="22">
        <v>40</v>
      </c>
      <c r="H14" s="22">
        <v>43</v>
      </c>
      <c r="I14" s="22">
        <v>45</v>
      </c>
      <c r="J14" s="22">
        <v>45</v>
      </c>
      <c r="K14" s="22">
        <v>48</v>
      </c>
      <c r="L14" s="22">
        <v>50</v>
      </c>
      <c r="M14" s="22">
        <v>52</v>
      </c>
      <c r="N14" s="13">
        <v>100.31108567</v>
      </c>
      <c r="O14" s="13">
        <v>100.31108567</v>
      </c>
      <c r="P14" s="13">
        <v>102.14895627</v>
      </c>
      <c r="Q14" s="13">
        <v>102.14895627</v>
      </c>
      <c r="R14" s="13">
        <v>55.469412261000002</v>
      </c>
      <c r="S14" s="13">
        <v>55.422344271</v>
      </c>
      <c r="T14" s="13">
        <v>55.422344271</v>
      </c>
      <c r="U14" s="13">
        <v>52.833377843000001</v>
      </c>
      <c r="V14" s="13">
        <v>34.174178353000002</v>
      </c>
      <c r="W14" s="13">
        <v>34.270694524</v>
      </c>
      <c r="X14" s="13">
        <v>34.317962725999998</v>
      </c>
      <c r="Y14" s="13">
        <v>38.802785712000002</v>
      </c>
      <c r="Z14" s="13">
        <v>22.144930480999999</v>
      </c>
      <c r="AA14" s="13">
        <v>22.891332067</v>
      </c>
      <c r="AB14" s="13">
        <v>28.518777669999999</v>
      </c>
      <c r="AC14" s="13">
        <v>27.239941673000001</v>
      </c>
      <c r="AD14" s="13">
        <v>27.10180484</v>
      </c>
      <c r="AE14" s="13">
        <v>37.096954959000001</v>
      </c>
      <c r="AF14" s="13">
        <v>33.783677111000003</v>
      </c>
      <c r="AG14" s="13">
        <v>33.783677111999999</v>
      </c>
      <c r="AH14" s="13">
        <v>33.783677111999999</v>
      </c>
    </row>
    <row r="15" spans="1:34" x14ac:dyDescent="0.2">
      <c r="A15" s="14" t="s">
        <v>8</v>
      </c>
      <c r="B15" s="22" t="s">
        <v>9</v>
      </c>
      <c r="C15" s="22" t="s">
        <v>9</v>
      </c>
      <c r="D15" s="22" t="s">
        <v>9</v>
      </c>
      <c r="E15" s="22" t="s">
        <v>9</v>
      </c>
      <c r="F15" s="22" t="s">
        <v>9</v>
      </c>
      <c r="G15" s="22" t="s">
        <v>9</v>
      </c>
      <c r="H15" s="22">
        <v>0</v>
      </c>
      <c r="I15" s="22">
        <v>0</v>
      </c>
      <c r="J15" s="22">
        <v>0</v>
      </c>
      <c r="K15" s="22">
        <v>0</v>
      </c>
      <c r="L15" s="22">
        <v>0</v>
      </c>
      <c r="M15" s="22">
        <v>0</v>
      </c>
      <c r="N15" s="13">
        <v>0</v>
      </c>
      <c r="O15" s="13">
        <v>0</v>
      </c>
      <c r="P15" s="13">
        <v>4.6100000000000002E-5</v>
      </c>
      <c r="Q15" s="13">
        <v>4.6100000000000002E-5</v>
      </c>
      <c r="R15" s="13">
        <v>5.6759999999999999E-5</v>
      </c>
      <c r="S15" s="13">
        <v>5.6759999999999999E-5</v>
      </c>
      <c r="T15" s="13">
        <v>5.6759999999999999E-5</v>
      </c>
      <c r="U15" s="13">
        <v>5.6759999999999999E-5</v>
      </c>
      <c r="V15" s="13">
        <v>5.2935000000000001E-5</v>
      </c>
      <c r="W15" s="13">
        <v>5.2935000000000001E-5</v>
      </c>
      <c r="X15" s="13">
        <v>5.2935000000000001E-5</v>
      </c>
      <c r="Y15" s="13">
        <v>5.2935000000000001E-5</v>
      </c>
      <c r="Z15" s="13">
        <v>0</v>
      </c>
      <c r="AA15" s="13">
        <v>0</v>
      </c>
      <c r="AB15" s="13">
        <v>0.4729806654</v>
      </c>
      <c r="AC15" s="13">
        <v>3.7100000000000002E-3</v>
      </c>
      <c r="AD15" s="13">
        <v>2.565228E-2</v>
      </c>
      <c r="AE15" s="13">
        <v>3.1738919999999997E-2</v>
      </c>
      <c r="AF15" s="13">
        <v>0.35294098280000002</v>
      </c>
      <c r="AG15" s="13">
        <v>0.35294098280000002</v>
      </c>
      <c r="AH15" s="13">
        <v>0.35294098280000002</v>
      </c>
    </row>
    <row r="16" spans="1:34" x14ac:dyDescent="0.2">
      <c r="A16" s="14" t="s">
        <v>10</v>
      </c>
      <c r="B16" s="22">
        <v>0</v>
      </c>
      <c r="C16" s="22">
        <v>0</v>
      </c>
      <c r="D16" s="22">
        <v>0</v>
      </c>
      <c r="E16" s="22">
        <v>0</v>
      </c>
      <c r="F16" s="22">
        <v>0</v>
      </c>
      <c r="G16" s="22">
        <v>0</v>
      </c>
      <c r="H16" s="22">
        <v>1</v>
      </c>
      <c r="I16" s="22">
        <v>1</v>
      </c>
      <c r="J16" s="22">
        <v>1</v>
      </c>
      <c r="K16" s="22">
        <v>5</v>
      </c>
      <c r="L16" s="22">
        <v>5</v>
      </c>
      <c r="M16" s="22">
        <v>5</v>
      </c>
      <c r="N16" s="13">
        <v>0.7295270304</v>
      </c>
      <c r="O16" s="13">
        <v>0.7295270304</v>
      </c>
      <c r="P16" s="13">
        <v>0.5715910635</v>
      </c>
      <c r="Q16" s="13">
        <v>0.5715910635</v>
      </c>
      <c r="R16" s="13">
        <v>4.9907436242000003</v>
      </c>
      <c r="S16" s="13">
        <v>4.9966897746000001</v>
      </c>
      <c r="T16" s="13">
        <v>4.9966897746000001</v>
      </c>
      <c r="U16" s="13">
        <v>5.6937981621000002</v>
      </c>
      <c r="V16" s="13">
        <v>5.9868384791000002</v>
      </c>
      <c r="W16" s="13">
        <v>5.9871535291000004</v>
      </c>
      <c r="X16" s="13">
        <v>5.9865706291</v>
      </c>
      <c r="Y16" s="13">
        <v>6.0987377380999996</v>
      </c>
      <c r="Z16" s="13">
        <v>5.3786988205000004</v>
      </c>
      <c r="AA16" s="13">
        <v>6.3180313884999997</v>
      </c>
      <c r="AB16" s="13">
        <v>3.7053801306</v>
      </c>
      <c r="AC16" s="13">
        <v>3.6579041458999999</v>
      </c>
      <c r="AD16" s="13">
        <v>3.7162045694999999</v>
      </c>
      <c r="AE16" s="13">
        <v>3.7357276844</v>
      </c>
      <c r="AF16" s="13">
        <v>0.98972804219999999</v>
      </c>
      <c r="AG16" s="13">
        <v>0.98972804209999998</v>
      </c>
      <c r="AH16" s="13">
        <v>0.98972804209999998</v>
      </c>
    </row>
    <row r="17" spans="1:34" x14ac:dyDescent="0.2">
      <c r="A17" s="14" t="s">
        <v>11</v>
      </c>
      <c r="B17" s="22">
        <v>82</v>
      </c>
      <c r="C17" s="22">
        <v>86</v>
      </c>
      <c r="D17" s="22">
        <v>89</v>
      </c>
      <c r="E17" s="22">
        <v>93</v>
      </c>
      <c r="F17" s="22">
        <v>93</v>
      </c>
      <c r="G17" s="22">
        <v>93</v>
      </c>
      <c r="H17" s="22">
        <v>84</v>
      </c>
      <c r="I17" s="22">
        <v>84</v>
      </c>
      <c r="J17" s="22">
        <v>86</v>
      </c>
      <c r="K17" s="22">
        <v>82</v>
      </c>
      <c r="L17" s="22">
        <v>83</v>
      </c>
      <c r="M17" s="22">
        <v>85</v>
      </c>
      <c r="N17" s="13">
        <v>18.028150520000001</v>
      </c>
      <c r="O17" s="13">
        <v>18.547371080000001</v>
      </c>
      <c r="P17" s="13">
        <v>19.163357498</v>
      </c>
      <c r="Q17" s="13">
        <v>19.682578036999999</v>
      </c>
      <c r="R17" s="13">
        <v>21.064698096000001</v>
      </c>
      <c r="S17" s="13">
        <v>21.028463218999999</v>
      </c>
      <c r="T17" s="13">
        <v>20.992238122</v>
      </c>
      <c r="U17" s="13">
        <v>20.963346310999999</v>
      </c>
      <c r="V17" s="13">
        <v>20.701444667000001</v>
      </c>
      <c r="W17" s="13">
        <v>21.113942469000001</v>
      </c>
      <c r="X17" s="13">
        <v>21.43771387</v>
      </c>
      <c r="Y17" s="13">
        <v>21.943707328999999</v>
      </c>
      <c r="Z17" s="13">
        <v>21.812721676999999</v>
      </c>
      <c r="AA17" s="13">
        <v>21.344304436000002</v>
      </c>
      <c r="AB17" s="13">
        <v>21.907291542999999</v>
      </c>
      <c r="AC17" s="13">
        <v>21.277879756000001</v>
      </c>
      <c r="AD17" s="13">
        <v>21.503414502999998</v>
      </c>
      <c r="AE17" s="13">
        <v>21.443055051000002</v>
      </c>
      <c r="AF17" s="13">
        <v>92.967690610999995</v>
      </c>
      <c r="AG17" s="13">
        <v>92.967690610999995</v>
      </c>
      <c r="AH17" s="13">
        <v>92.967690610999995</v>
      </c>
    </row>
    <row r="18" spans="1:34" x14ac:dyDescent="0.2">
      <c r="A18" s="14" t="s">
        <v>12</v>
      </c>
      <c r="B18" s="22">
        <v>155</v>
      </c>
      <c r="C18" s="22">
        <v>169</v>
      </c>
      <c r="D18" s="22">
        <v>182</v>
      </c>
      <c r="E18" s="22">
        <v>195</v>
      </c>
      <c r="F18" s="22">
        <v>209</v>
      </c>
      <c r="G18" s="22">
        <v>222</v>
      </c>
      <c r="H18" s="22">
        <v>236</v>
      </c>
      <c r="I18" s="22">
        <v>265</v>
      </c>
      <c r="J18" s="22">
        <v>256</v>
      </c>
      <c r="K18" s="22">
        <v>267</v>
      </c>
      <c r="L18" s="22">
        <v>275</v>
      </c>
      <c r="M18" s="22">
        <v>278</v>
      </c>
      <c r="N18" s="13">
        <v>175.93167828</v>
      </c>
      <c r="O18" s="13">
        <v>172.55732237000001</v>
      </c>
      <c r="P18" s="13">
        <v>169.67759031</v>
      </c>
      <c r="Q18" s="13">
        <v>165.69287012000001</v>
      </c>
      <c r="R18" s="13">
        <v>162.52639137</v>
      </c>
      <c r="S18" s="13">
        <v>158.46463595</v>
      </c>
      <c r="T18" s="13">
        <v>149.74467817999999</v>
      </c>
      <c r="U18" s="13">
        <v>145.63452622</v>
      </c>
      <c r="V18" s="13">
        <v>140.16881423999999</v>
      </c>
      <c r="W18" s="13">
        <v>137.01083942</v>
      </c>
      <c r="X18" s="13">
        <v>130.59027012999999</v>
      </c>
      <c r="Y18" s="13">
        <v>127.01634031</v>
      </c>
      <c r="Z18" s="13">
        <v>121.61165862999999</v>
      </c>
      <c r="AA18" s="13">
        <v>117.07552602</v>
      </c>
      <c r="AB18" s="13">
        <v>108.67812815000001</v>
      </c>
      <c r="AC18" s="13">
        <v>107.96714720999999</v>
      </c>
      <c r="AD18" s="13">
        <v>104.12857153</v>
      </c>
      <c r="AE18" s="13">
        <v>103.29886709</v>
      </c>
      <c r="AF18" s="13">
        <v>90.213265218000004</v>
      </c>
      <c r="AG18" s="13">
        <v>101.22706011</v>
      </c>
      <c r="AH18" s="13">
        <v>100.12314091</v>
      </c>
    </row>
    <row r="19" spans="1:34" x14ac:dyDescent="0.2">
      <c r="A19" s="14" t="s">
        <v>13</v>
      </c>
      <c r="B19" s="22">
        <v>31</v>
      </c>
      <c r="C19" s="22">
        <v>35</v>
      </c>
      <c r="D19" s="22">
        <v>35</v>
      </c>
      <c r="E19" s="22">
        <v>36</v>
      </c>
      <c r="F19" s="22">
        <v>36</v>
      </c>
      <c r="G19" s="22">
        <v>37</v>
      </c>
      <c r="H19" s="22">
        <v>34</v>
      </c>
      <c r="I19" s="22">
        <v>34</v>
      </c>
      <c r="J19" s="22">
        <v>35</v>
      </c>
      <c r="K19" s="22">
        <v>3</v>
      </c>
      <c r="L19" s="22">
        <v>3</v>
      </c>
      <c r="M19" s="22">
        <v>3</v>
      </c>
      <c r="N19" s="13">
        <v>2.2876552737</v>
      </c>
      <c r="O19" s="13">
        <v>2.4069107514999999</v>
      </c>
      <c r="P19" s="13">
        <v>2.4158257307</v>
      </c>
      <c r="Q19" s="13">
        <v>2.5184732337</v>
      </c>
      <c r="R19" s="13">
        <v>2.5150400910999999</v>
      </c>
      <c r="S19" s="13">
        <v>2.5118007447999999</v>
      </c>
      <c r="T19" s="13">
        <v>2.4578120248999999</v>
      </c>
      <c r="U19" s="13">
        <v>2.3730182399999999</v>
      </c>
      <c r="V19" s="13">
        <v>2.3638253145000001</v>
      </c>
      <c r="W19" s="13">
        <v>2.3581491068</v>
      </c>
      <c r="X19" s="13">
        <v>2.3435875678999998</v>
      </c>
      <c r="Y19" s="13">
        <v>2.3642189149999999</v>
      </c>
      <c r="Z19" s="13">
        <v>2.3923683827</v>
      </c>
      <c r="AA19" s="13">
        <v>2.3876246903</v>
      </c>
      <c r="AB19" s="13">
        <v>2.3497909206999998</v>
      </c>
      <c r="AC19" s="13">
        <v>2.4193336779000001</v>
      </c>
      <c r="AD19" s="13">
        <v>2.4810575130000001</v>
      </c>
      <c r="AE19" s="13">
        <v>2.4835543003999998</v>
      </c>
      <c r="AF19" s="13">
        <v>2.4009516967</v>
      </c>
      <c r="AG19" s="13">
        <v>2.4010581550999999</v>
      </c>
      <c r="AH19" s="13">
        <v>2.4011641551</v>
      </c>
    </row>
    <row r="20" spans="1:34" x14ac:dyDescent="0.2">
      <c r="A20" s="14" t="s">
        <v>14</v>
      </c>
      <c r="B20" s="22">
        <v>3757</v>
      </c>
      <c r="C20" s="22">
        <v>3799</v>
      </c>
      <c r="D20" s="22">
        <v>3841</v>
      </c>
      <c r="E20" s="22">
        <v>3897</v>
      </c>
      <c r="F20" s="22">
        <v>3953</v>
      </c>
      <c r="G20" s="22">
        <v>4009</v>
      </c>
      <c r="H20" s="22">
        <v>4138</v>
      </c>
      <c r="I20" s="22">
        <v>4195</v>
      </c>
      <c r="J20" s="22">
        <v>4318</v>
      </c>
      <c r="K20" s="22">
        <v>4366</v>
      </c>
      <c r="L20" s="22">
        <v>4403</v>
      </c>
      <c r="M20" s="25">
        <f>(L20+N20)/2</f>
        <v>4179.2164697500002</v>
      </c>
      <c r="N20" s="13">
        <v>3955.4329395</v>
      </c>
      <c r="O20" s="13">
        <v>4036.8826914000001</v>
      </c>
      <c r="P20" s="13">
        <v>3951.7139097999998</v>
      </c>
      <c r="Q20" s="13">
        <v>4266.4095942000004</v>
      </c>
      <c r="R20" s="13">
        <v>4158.5218155000002</v>
      </c>
      <c r="S20" s="13">
        <v>4419.3366538</v>
      </c>
      <c r="T20" s="13">
        <v>4238.6857035000003</v>
      </c>
      <c r="U20" s="13">
        <v>4011.3732795000001</v>
      </c>
      <c r="V20" s="13">
        <v>4105.2719340000003</v>
      </c>
      <c r="W20" s="13">
        <v>4225.1811761999998</v>
      </c>
      <c r="X20" s="13">
        <v>4222.3720079000004</v>
      </c>
      <c r="Y20" s="13">
        <v>4114.0939645999997</v>
      </c>
      <c r="Z20" s="13">
        <v>4022.2457043999998</v>
      </c>
      <c r="AA20" s="13">
        <v>4236.6717314999996</v>
      </c>
      <c r="AB20" s="13">
        <v>4322.8626604999999</v>
      </c>
      <c r="AC20" s="13">
        <v>4461.584108</v>
      </c>
      <c r="AD20" s="13">
        <v>4942.6567445000001</v>
      </c>
      <c r="AE20" s="13">
        <v>4857.2859313999998</v>
      </c>
      <c r="AF20" s="13">
        <v>5130.1936413000003</v>
      </c>
      <c r="AG20" s="13">
        <v>5130.1936413000003</v>
      </c>
      <c r="AH20" s="13">
        <v>5130.1936413000003</v>
      </c>
    </row>
    <row r="21" spans="1:34" x14ac:dyDescent="0.2">
      <c r="B21" s="21"/>
      <c r="C21" s="21"/>
      <c r="D21" s="21"/>
      <c r="E21" s="21"/>
      <c r="F21" s="21"/>
      <c r="G21" s="21"/>
      <c r="H21" s="21"/>
      <c r="I21" s="21"/>
      <c r="J21" s="21"/>
      <c r="K21" s="21"/>
      <c r="L21" s="21"/>
      <c r="M21" s="21"/>
      <c r="N21" s="20"/>
      <c r="O21" s="20"/>
      <c r="P21" s="20"/>
      <c r="Q21" s="20"/>
      <c r="R21" s="20"/>
      <c r="S21" s="20"/>
      <c r="T21" s="20"/>
      <c r="U21" s="20"/>
      <c r="V21" s="20"/>
      <c r="W21" s="20"/>
      <c r="X21" s="20"/>
      <c r="Y21" s="20"/>
      <c r="Z21" s="20"/>
      <c r="AA21" s="22"/>
      <c r="AB21" s="22"/>
      <c r="AC21" s="22"/>
      <c r="AD21" s="21"/>
      <c r="AE21" s="21"/>
      <c r="AF21" s="21"/>
      <c r="AG21" s="21"/>
      <c r="AH21" s="21"/>
    </row>
    <row r="22" spans="1:34" x14ac:dyDescent="0.2">
      <c r="B22" s="21"/>
      <c r="C22" s="21"/>
      <c r="D22" s="21"/>
      <c r="E22" s="21"/>
      <c r="F22" s="21"/>
      <c r="G22" s="21"/>
      <c r="H22" s="21"/>
      <c r="I22" s="21"/>
      <c r="J22" s="21"/>
      <c r="K22" s="21"/>
      <c r="L22" s="21"/>
      <c r="M22" s="21"/>
      <c r="N22" s="20"/>
      <c r="O22" s="20"/>
      <c r="P22" s="20"/>
      <c r="Q22" s="20"/>
      <c r="R22" s="20"/>
      <c r="S22" s="20"/>
      <c r="T22" s="20"/>
      <c r="U22" s="20"/>
      <c r="V22" s="20"/>
      <c r="W22" s="20"/>
      <c r="X22" s="20"/>
      <c r="Y22" s="20"/>
      <c r="Z22" s="20"/>
      <c r="AA22" s="22"/>
      <c r="AB22" s="22"/>
      <c r="AC22" s="22"/>
      <c r="AD22" s="21"/>
      <c r="AE22" s="21"/>
      <c r="AF22" s="21"/>
      <c r="AG22" s="21"/>
      <c r="AH22" s="21"/>
    </row>
    <row r="23" spans="1:34" x14ac:dyDescent="0.2">
      <c r="B23" s="21"/>
      <c r="C23" s="21"/>
      <c r="D23" s="21"/>
      <c r="E23" s="21"/>
      <c r="F23" s="21"/>
      <c r="G23" s="21"/>
      <c r="H23" s="21"/>
      <c r="I23" s="21"/>
      <c r="J23" s="21"/>
      <c r="K23" s="21"/>
      <c r="L23" s="21"/>
      <c r="M23" s="21"/>
      <c r="N23" s="21"/>
      <c r="O23" s="21"/>
      <c r="P23" s="21"/>
      <c r="Q23" s="21"/>
      <c r="R23" s="21"/>
      <c r="S23" s="21"/>
      <c r="T23" s="21"/>
      <c r="U23" s="21"/>
      <c r="V23" s="21"/>
      <c r="W23" s="21"/>
      <c r="X23" s="22"/>
      <c r="Y23" s="22"/>
      <c r="Z23" s="22"/>
      <c r="AA23" s="22"/>
      <c r="AB23" s="22"/>
      <c r="AC23" s="22"/>
      <c r="AD23" s="21"/>
      <c r="AE23" s="21"/>
      <c r="AF23" s="21"/>
      <c r="AG23" s="21"/>
      <c r="AH23" s="21"/>
    </row>
    <row r="24" spans="1:34" x14ac:dyDescent="0.2">
      <c r="B24" s="21"/>
      <c r="C24" s="21"/>
      <c r="D24" s="21"/>
      <c r="E24" s="21"/>
      <c r="F24" s="21"/>
      <c r="G24" s="21"/>
      <c r="H24" s="21"/>
      <c r="I24" s="21"/>
      <c r="J24" s="21"/>
      <c r="K24" s="21"/>
      <c r="L24" s="21"/>
      <c r="M24" s="21"/>
      <c r="N24" s="21"/>
      <c r="O24" s="21"/>
      <c r="P24" s="21"/>
      <c r="Q24" s="21"/>
      <c r="R24" s="21"/>
      <c r="S24" s="21"/>
      <c r="T24" s="21"/>
      <c r="U24" s="21"/>
      <c r="V24" s="21"/>
      <c r="W24" s="21"/>
      <c r="X24" s="22"/>
      <c r="Y24" s="22"/>
      <c r="Z24" s="22"/>
      <c r="AA24" s="22"/>
      <c r="AB24" s="22"/>
      <c r="AC24" s="22"/>
      <c r="AD24" s="21"/>
      <c r="AE24" s="21"/>
      <c r="AF24" s="21"/>
      <c r="AG24" s="21"/>
      <c r="AH24" s="21"/>
    </row>
    <row r="25" spans="1:34" x14ac:dyDescent="0.2">
      <c r="A25" s="14" t="s">
        <v>15</v>
      </c>
      <c r="B25" s="22">
        <f t="shared" ref="B25:W25" si="0">SUM(B8:B20)</f>
        <v>4320</v>
      </c>
      <c r="C25" s="22">
        <f t="shared" si="0"/>
        <v>4384</v>
      </c>
      <c r="D25" s="22">
        <f t="shared" si="0"/>
        <v>4443</v>
      </c>
      <c r="E25" s="22">
        <f t="shared" si="0"/>
        <v>4518</v>
      </c>
      <c r="F25" s="22">
        <f t="shared" si="0"/>
        <v>4589</v>
      </c>
      <c r="G25" s="22">
        <f t="shared" si="0"/>
        <v>4659</v>
      </c>
      <c r="H25" s="22">
        <f t="shared" si="0"/>
        <v>4727</v>
      </c>
      <c r="I25" s="22">
        <f t="shared" si="0"/>
        <v>4817</v>
      </c>
      <c r="J25" s="22">
        <f t="shared" si="0"/>
        <v>4940</v>
      </c>
      <c r="K25" s="22">
        <f t="shared" si="0"/>
        <v>4857</v>
      </c>
      <c r="L25" s="22">
        <f t="shared" si="0"/>
        <v>4907</v>
      </c>
      <c r="M25" s="22">
        <f t="shared" si="0"/>
        <v>4691.2164697500002</v>
      </c>
      <c r="N25" s="22">
        <f t="shared" si="0"/>
        <v>4353.7174472893003</v>
      </c>
      <c r="O25" s="22">
        <f t="shared" si="0"/>
        <v>4433.2958993092998</v>
      </c>
      <c r="P25" s="22">
        <f t="shared" si="0"/>
        <v>4340.3621361489995</v>
      </c>
      <c r="Q25" s="22">
        <f t="shared" si="0"/>
        <v>4652.4661274013006</v>
      </c>
      <c r="R25" s="22">
        <f t="shared" si="0"/>
        <v>4522.0857807487</v>
      </c>
      <c r="S25" s="22">
        <f t="shared" si="0"/>
        <v>4785.1252897975</v>
      </c>
      <c r="T25" s="22">
        <f t="shared" si="0"/>
        <v>4597.5619027228004</v>
      </c>
      <c r="U25" s="22">
        <f t="shared" si="0"/>
        <v>4368.3831702965999</v>
      </c>
      <c r="V25" s="22">
        <f t="shared" si="0"/>
        <v>4438.9959662706005</v>
      </c>
      <c r="W25" s="22">
        <f t="shared" si="0"/>
        <v>4556.1962597561997</v>
      </c>
      <c r="X25" s="22">
        <f t="shared" ref="X25:AC25" si="1">SUM(X8:X20)</f>
        <v>4546.0922055648007</v>
      </c>
      <c r="Y25" s="22">
        <f t="shared" si="1"/>
        <v>4447.7925487797993</v>
      </c>
      <c r="Z25" s="22">
        <f t="shared" si="1"/>
        <v>4335.6886801562996</v>
      </c>
      <c r="AA25" s="22">
        <f t="shared" si="1"/>
        <v>4545.6470825846</v>
      </c>
      <c r="AB25" s="22">
        <f t="shared" si="1"/>
        <v>4605.0392594946998</v>
      </c>
      <c r="AC25" s="22">
        <f t="shared" si="1"/>
        <v>4739.4536452941002</v>
      </c>
      <c r="AD25" s="22">
        <f t="shared" ref="AD25:AG25" si="2">SUM(AD8:AD20)</f>
        <v>5218.2284439396999</v>
      </c>
      <c r="AE25" s="22">
        <f t="shared" si="2"/>
        <v>5142.3287093428999</v>
      </c>
      <c r="AF25" s="22">
        <f t="shared" si="2"/>
        <v>5485.3650641568001</v>
      </c>
      <c r="AG25" s="22">
        <f t="shared" si="2"/>
        <v>5496.378965508</v>
      </c>
      <c r="AH25" s="22">
        <f t="shared" ref="AH25" si="3">SUM(AH8:AH20)</f>
        <v>5495.2751523080005</v>
      </c>
    </row>
    <row r="26" spans="1:34" x14ac:dyDescent="0.2">
      <c r="A26" s="14" t="s">
        <v>22</v>
      </c>
      <c r="B26" s="22">
        <f t="shared" ref="B26:W26" si="4">B20</f>
        <v>3757</v>
      </c>
      <c r="C26" s="22">
        <f t="shared" si="4"/>
        <v>3799</v>
      </c>
      <c r="D26" s="22">
        <f t="shared" si="4"/>
        <v>3841</v>
      </c>
      <c r="E26" s="22">
        <f t="shared" si="4"/>
        <v>3897</v>
      </c>
      <c r="F26" s="22">
        <f t="shared" si="4"/>
        <v>3953</v>
      </c>
      <c r="G26" s="22">
        <f t="shared" si="4"/>
        <v>4009</v>
      </c>
      <c r="H26" s="22">
        <f t="shared" si="4"/>
        <v>4138</v>
      </c>
      <c r="I26" s="22">
        <f t="shared" si="4"/>
        <v>4195</v>
      </c>
      <c r="J26" s="22">
        <f t="shared" si="4"/>
        <v>4318</v>
      </c>
      <c r="K26" s="22">
        <f t="shared" si="4"/>
        <v>4366</v>
      </c>
      <c r="L26" s="22">
        <f t="shared" si="4"/>
        <v>4403</v>
      </c>
      <c r="M26" s="25">
        <f>(L26+N26)/2</f>
        <v>4179.2164697500002</v>
      </c>
      <c r="N26" s="22">
        <f t="shared" si="4"/>
        <v>3955.4329395</v>
      </c>
      <c r="O26" s="22">
        <f t="shared" si="4"/>
        <v>4036.8826914000001</v>
      </c>
      <c r="P26" s="22">
        <f t="shared" si="4"/>
        <v>3951.7139097999998</v>
      </c>
      <c r="Q26" s="22">
        <f t="shared" si="4"/>
        <v>4266.4095942000004</v>
      </c>
      <c r="R26" s="22">
        <f t="shared" si="4"/>
        <v>4158.5218155000002</v>
      </c>
      <c r="S26" s="22">
        <f t="shared" si="4"/>
        <v>4419.3366538</v>
      </c>
      <c r="T26" s="22">
        <f t="shared" si="4"/>
        <v>4238.6857035000003</v>
      </c>
      <c r="U26" s="22">
        <f t="shared" si="4"/>
        <v>4011.3732795000001</v>
      </c>
      <c r="V26" s="22">
        <f t="shared" si="4"/>
        <v>4105.2719340000003</v>
      </c>
      <c r="W26" s="22">
        <f t="shared" si="4"/>
        <v>4225.1811761999998</v>
      </c>
      <c r="X26" s="22">
        <f t="shared" ref="X26:AC26" si="5">X20</f>
        <v>4222.3720079000004</v>
      </c>
      <c r="Y26" s="22">
        <f t="shared" si="5"/>
        <v>4114.0939645999997</v>
      </c>
      <c r="Z26" s="22">
        <f t="shared" si="5"/>
        <v>4022.2457043999998</v>
      </c>
      <c r="AA26" s="22">
        <f t="shared" si="5"/>
        <v>4236.6717314999996</v>
      </c>
      <c r="AB26" s="22">
        <f t="shared" si="5"/>
        <v>4322.8626604999999</v>
      </c>
      <c r="AC26" s="22">
        <f t="shared" si="5"/>
        <v>4461.584108</v>
      </c>
      <c r="AD26" s="22">
        <f t="shared" ref="AD26:AG26" si="6">AD20</f>
        <v>4942.6567445000001</v>
      </c>
      <c r="AE26" s="22">
        <f t="shared" si="6"/>
        <v>4857.2859313999998</v>
      </c>
      <c r="AF26" s="22">
        <f t="shared" si="6"/>
        <v>5130.1936413000003</v>
      </c>
      <c r="AG26" s="22">
        <f t="shared" si="6"/>
        <v>5130.1936413000003</v>
      </c>
      <c r="AH26" s="22">
        <f t="shared" ref="AH26" si="7">AH20</f>
        <v>5130.1936413000003</v>
      </c>
    </row>
    <row r="27" spans="1:34" x14ac:dyDescent="0.2">
      <c r="A27" s="14" t="s">
        <v>23</v>
      </c>
      <c r="B27" s="22">
        <f t="shared" ref="B27:W27" si="8">B25 - B26</f>
        <v>563</v>
      </c>
      <c r="C27" s="22">
        <f t="shared" si="8"/>
        <v>585</v>
      </c>
      <c r="D27" s="22">
        <f t="shared" si="8"/>
        <v>602</v>
      </c>
      <c r="E27" s="22">
        <f t="shared" si="8"/>
        <v>621</v>
      </c>
      <c r="F27" s="22">
        <f t="shared" si="8"/>
        <v>636</v>
      </c>
      <c r="G27" s="22">
        <f t="shared" si="8"/>
        <v>650</v>
      </c>
      <c r="H27" s="22">
        <f t="shared" si="8"/>
        <v>589</v>
      </c>
      <c r="I27" s="22">
        <f t="shared" si="8"/>
        <v>622</v>
      </c>
      <c r="J27" s="22">
        <f t="shared" si="8"/>
        <v>622</v>
      </c>
      <c r="K27" s="22">
        <f t="shared" si="8"/>
        <v>491</v>
      </c>
      <c r="L27" s="22">
        <f t="shared" si="8"/>
        <v>504</v>
      </c>
      <c r="M27" s="22">
        <f t="shared" si="8"/>
        <v>512</v>
      </c>
      <c r="N27" s="22">
        <f t="shared" si="8"/>
        <v>398.28450778930028</v>
      </c>
      <c r="O27" s="22">
        <f t="shared" si="8"/>
        <v>396.41320790929967</v>
      </c>
      <c r="P27" s="22">
        <f t="shared" si="8"/>
        <v>388.64822634899974</v>
      </c>
      <c r="Q27" s="22">
        <f t="shared" si="8"/>
        <v>386.05653320130023</v>
      </c>
      <c r="R27" s="22">
        <f t="shared" si="8"/>
        <v>363.56396524869979</v>
      </c>
      <c r="S27" s="22">
        <f t="shared" si="8"/>
        <v>365.78863599750002</v>
      </c>
      <c r="T27" s="22">
        <f t="shared" si="8"/>
        <v>358.8761992228001</v>
      </c>
      <c r="U27" s="22">
        <f t="shared" si="8"/>
        <v>357.00989079659985</v>
      </c>
      <c r="V27" s="22">
        <f t="shared" si="8"/>
        <v>333.72403227060022</v>
      </c>
      <c r="W27" s="22">
        <f t="shared" si="8"/>
        <v>331.0150835561999</v>
      </c>
      <c r="X27" s="22">
        <f t="shared" ref="X27:AC27" si="9">X25 - X26</f>
        <v>323.72019766480025</v>
      </c>
      <c r="Y27" s="22">
        <f t="shared" si="9"/>
        <v>333.69858417979958</v>
      </c>
      <c r="Z27" s="22">
        <f t="shared" si="9"/>
        <v>313.4429757562998</v>
      </c>
      <c r="AA27" s="22">
        <f t="shared" si="9"/>
        <v>308.97535108460033</v>
      </c>
      <c r="AB27" s="22">
        <f t="shared" si="9"/>
        <v>282.17659899469982</v>
      </c>
      <c r="AC27" s="22">
        <f t="shared" si="9"/>
        <v>277.86953729410016</v>
      </c>
      <c r="AD27" s="22">
        <f t="shared" ref="AD27:AG27" si="10">AD25 - AD26</f>
        <v>275.57169943969984</v>
      </c>
      <c r="AE27" s="22">
        <f t="shared" si="10"/>
        <v>285.0427779429001</v>
      </c>
      <c r="AF27" s="22">
        <f t="shared" si="10"/>
        <v>355.17142285679984</v>
      </c>
      <c r="AG27" s="22">
        <f t="shared" si="10"/>
        <v>366.18532420799966</v>
      </c>
      <c r="AH27" s="22">
        <f t="shared" ref="AH27" si="11">AH25 - AH26</f>
        <v>365.08151100800023</v>
      </c>
    </row>
    <row r="28" spans="1:34" x14ac:dyDescent="0.2">
      <c r="A28" s="14" t="s">
        <v>16</v>
      </c>
      <c r="B28" s="22"/>
      <c r="C28" s="22"/>
      <c r="D28" s="22"/>
      <c r="E28" s="22"/>
      <c r="F28" s="22"/>
      <c r="G28" s="22"/>
      <c r="H28" s="22"/>
      <c r="I28" s="22"/>
      <c r="J28" s="22"/>
      <c r="K28" s="22"/>
      <c r="L28" s="22"/>
      <c r="M28" s="22"/>
      <c r="N28" s="13">
        <v>103.23331334</v>
      </c>
      <c r="O28" s="13">
        <v>159.87893707999999</v>
      </c>
      <c r="P28" s="13">
        <v>80.830919308000006</v>
      </c>
      <c r="Q28" s="13">
        <v>82.823114846999999</v>
      </c>
      <c r="R28" s="13">
        <v>92.579595717000004</v>
      </c>
      <c r="S28" s="13">
        <v>124.68061912</v>
      </c>
      <c r="T28" s="13">
        <v>70.202903246999995</v>
      </c>
      <c r="U28" s="13">
        <v>60.794951740999998</v>
      </c>
      <c r="V28" s="13">
        <v>28.138848470999999</v>
      </c>
      <c r="W28" s="13">
        <v>86.219900281999998</v>
      </c>
      <c r="X28" s="13">
        <v>95.247299366999997</v>
      </c>
      <c r="Y28" s="13">
        <v>44.457513405</v>
      </c>
      <c r="Z28" s="13">
        <v>50.748825736000001</v>
      </c>
      <c r="AA28" s="13">
        <v>145.44043095999999</v>
      </c>
      <c r="AB28" s="13">
        <v>160.28218605000001</v>
      </c>
      <c r="AC28" s="13">
        <v>225.73320315000001</v>
      </c>
      <c r="AD28" s="13">
        <v>243.40138936</v>
      </c>
      <c r="AE28" s="13">
        <v>53.940727082000002</v>
      </c>
      <c r="AF28" s="13">
        <v>321.56159178000001</v>
      </c>
      <c r="AG28" s="13">
        <v>321.56159178000001</v>
      </c>
      <c r="AH28" s="13">
        <v>321.56159178000001</v>
      </c>
    </row>
    <row r="29" spans="1:34" x14ac:dyDescent="0.2">
      <c r="A29" s="14" t="s">
        <v>17</v>
      </c>
      <c r="B29" s="22"/>
      <c r="C29" s="22"/>
      <c r="D29" s="22"/>
      <c r="E29" s="22"/>
      <c r="F29" s="22"/>
      <c r="G29" s="22"/>
      <c r="H29" s="22"/>
      <c r="I29" s="22"/>
      <c r="J29" s="22"/>
      <c r="K29" s="22"/>
      <c r="L29" s="22"/>
      <c r="M29" s="22"/>
      <c r="N29" s="22">
        <f t="shared" ref="N29:W29" si="12">N25 - N28</f>
        <v>4250.4841339493005</v>
      </c>
      <c r="O29" s="22">
        <f t="shared" si="12"/>
        <v>4273.4169622293002</v>
      </c>
      <c r="P29" s="22">
        <f t="shared" si="12"/>
        <v>4259.5312168409992</v>
      </c>
      <c r="Q29" s="22">
        <f t="shared" si="12"/>
        <v>4569.6430125543002</v>
      </c>
      <c r="R29" s="22">
        <f t="shared" si="12"/>
        <v>4429.5061850316997</v>
      </c>
      <c r="S29" s="22">
        <f t="shared" si="12"/>
        <v>4660.4446706774997</v>
      </c>
      <c r="T29" s="22">
        <f t="shared" si="12"/>
        <v>4527.3589994758004</v>
      </c>
      <c r="U29" s="22">
        <f t="shared" si="12"/>
        <v>4307.5882185556002</v>
      </c>
      <c r="V29" s="22">
        <f t="shared" si="12"/>
        <v>4410.8571177996009</v>
      </c>
      <c r="W29" s="22">
        <f t="shared" si="12"/>
        <v>4469.9763594741999</v>
      </c>
      <c r="X29" s="22">
        <f t="shared" ref="X29:AC29" si="13">X25 - X28</f>
        <v>4450.8449061978008</v>
      </c>
      <c r="Y29" s="22">
        <f t="shared" si="13"/>
        <v>4403.3350353747992</v>
      </c>
      <c r="Z29" s="22">
        <f t="shared" si="13"/>
        <v>4284.9398544202995</v>
      </c>
      <c r="AA29" s="22">
        <f t="shared" si="13"/>
        <v>4400.2066516245995</v>
      </c>
      <c r="AB29" s="22">
        <f t="shared" si="13"/>
        <v>4444.7570734446999</v>
      </c>
      <c r="AC29" s="22">
        <f t="shared" si="13"/>
        <v>4513.7204421441002</v>
      </c>
      <c r="AD29" s="22">
        <f t="shared" ref="AD29:AG29" si="14">AD25 - AD28</f>
        <v>4974.8270545796995</v>
      </c>
      <c r="AE29" s="22">
        <f t="shared" si="14"/>
        <v>5088.3879822608997</v>
      </c>
      <c r="AF29" s="22">
        <f t="shared" si="14"/>
        <v>5163.8034723768005</v>
      </c>
      <c r="AG29" s="22">
        <f t="shared" si="14"/>
        <v>5174.8173737280003</v>
      </c>
      <c r="AH29" s="22">
        <f t="shared" ref="AH29" si="15">AH25 - AH28</f>
        <v>5173.7135605280009</v>
      </c>
    </row>
    <row r="30" spans="1:34" x14ac:dyDescent="0.2">
      <c r="A30" s="14" t="s">
        <v>18</v>
      </c>
      <c r="B30" s="22"/>
      <c r="C30" s="22"/>
      <c r="D30" s="22"/>
      <c r="E30" s="22"/>
      <c r="F30" s="22"/>
      <c r="G30" s="22"/>
      <c r="H30" s="22"/>
      <c r="I30" s="22"/>
      <c r="J30" s="22"/>
      <c r="K30" s="22"/>
      <c r="L30" s="22"/>
      <c r="M30" s="22"/>
      <c r="N30" s="22">
        <f t="shared" ref="N30:W30" si="16">N26 - N28</f>
        <v>3852.1996261599998</v>
      </c>
      <c r="O30" s="22">
        <f t="shared" si="16"/>
        <v>3877.0037543200001</v>
      </c>
      <c r="P30" s="22">
        <f t="shared" si="16"/>
        <v>3870.8829904919999</v>
      </c>
      <c r="Q30" s="22">
        <f t="shared" si="16"/>
        <v>4183.586479353</v>
      </c>
      <c r="R30" s="22">
        <f t="shared" si="16"/>
        <v>4065.9422197830004</v>
      </c>
      <c r="S30" s="22">
        <f t="shared" si="16"/>
        <v>4294.6560346799997</v>
      </c>
      <c r="T30" s="22">
        <f t="shared" si="16"/>
        <v>4168.4828002530003</v>
      </c>
      <c r="U30" s="22">
        <f t="shared" si="16"/>
        <v>3950.5783277589999</v>
      </c>
      <c r="V30" s="22">
        <f t="shared" si="16"/>
        <v>4077.1330855290003</v>
      </c>
      <c r="W30" s="22">
        <f t="shared" si="16"/>
        <v>4138.961275918</v>
      </c>
      <c r="X30" s="22">
        <f t="shared" ref="X30:AC30" si="17">X26 - X28</f>
        <v>4127.1247085330006</v>
      </c>
      <c r="Y30" s="22">
        <f t="shared" si="17"/>
        <v>4069.6364511949996</v>
      </c>
      <c r="Z30" s="22">
        <f t="shared" si="17"/>
        <v>3971.4968786639997</v>
      </c>
      <c r="AA30" s="22">
        <f t="shared" si="17"/>
        <v>4091.2313005399997</v>
      </c>
      <c r="AB30" s="22">
        <f t="shared" si="17"/>
        <v>4162.5804744500001</v>
      </c>
      <c r="AC30" s="22">
        <f t="shared" si="17"/>
        <v>4235.85090485</v>
      </c>
      <c r="AD30" s="22">
        <f t="shared" ref="AD30:AG30" si="18">AD26 - AD28</f>
        <v>4699.2553551399997</v>
      </c>
      <c r="AE30" s="22">
        <f t="shared" si="18"/>
        <v>4803.3452043179996</v>
      </c>
      <c r="AF30" s="22">
        <f t="shared" si="18"/>
        <v>4808.6320495200007</v>
      </c>
      <c r="AG30" s="22">
        <f t="shared" si="18"/>
        <v>4808.6320495200007</v>
      </c>
      <c r="AH30" s="22">
        <f t="shared" ref="AH30" si="19">AH26 - AH28</f>
        <v>4808.6320495200007</v>
      </c>
    </row>
    <row r="31" spans="1:34" x14ac:dyDescent="0.2">
      <c r="B31" s="21"/>
      <c r="C31" s="21"/>
      <c r="D31" s="21"/>
      <c r="E31" s="21"/>
      <c r="F31" s="21"/>
      <c r="G31" s="21"/>
      <c r="H31" s="21"/>
      <c r="I31" s="21"/>
      <c r="J31" s="21"/>
      <c r="K31" s="21"/>
      <c r="L31" s="21"/>
      <c r="M31" s="21"/>
      <c r="N31" s="21"/>
      <c r="O31" s="21"/>
      <c r="P31" s="21"/>
      <c r="Q31" s="21"/>
      <c r="R31" s="21"/>
      <c r="S31" s="21"/>
      <c r="T31" s="21"/>
      <c r="U31" s="21"/>
      <c r="V31" s="21"/>
      <c r="W31" s="21"/>
      <c r="X31" s="22"/>
      <c r="Y31" s="22"/>
      <c r="Z31" s="22"/>
      <c r="AA31" s="22"/>
      <c r="AB31" s="22"/>
      <c r="AC31" s="22"/>
      <c r="AD31" s="19"/>
      <c r="AE31" s="19"/>
      <c r="AF31" s="19"/>
      <c r="AG31" s="19"/>
      <c r="AH31" s="19"/>
    </row>
    <row r="32" spans="1:34" x14ac:dyDescent="0.2">
      <c r="B32" s="21"/>
      <c r="C32" s="21"/>
      <c r="D32" s="21"/>
      <c r="E32" s="21"/>
      <c r="F32" s="21"/>
      <c r="G32" s="21"/>
      <c r="H32" s="21"/>
      <c r="I32" s="21"/>
      <c r="J32" s="21"/>
      <c r="K32" s="21"/>
      <c r="L32" s="21"/>
      <c r="M32" s="21"/>
      <c r="N32" s="21"/>
      <c r="O32" s="21"/>
      <c r="P32" s="21"/>
      <c r="Q32" s="21"/>
      <c r="R32" s="21"/>
      <c r="S32" s="21"/>
      <c r="T32" s="21"/>
      <c r="U32" s="21"/>
      <c r="V32" s="21"/>
      <c r="W32" s="21"/>
      <c r="X32" s="22"/>
      <c r="Y32" s="22"/>
      <c r="Z32" s="22"/>
      <c r="AA32" s="22"/>
      <c r="AB32" s="22"/>
      <c r="AC32" s="22"/>
      <c r="AD32" s="19"/>
      <c r="AE32" s="19"/>
      <c r="AF32" s="19"/>
      <c r="AG32" s="19"/>
      <c r="AH32" s="19"/>
    </row>
    <row r="33" spans="1:34" x14ac:dyDescent="0.2">
      <c r="A33" s="14" t="s">
        <v>19</v>
      </c>
      <c r="B33" s="22">
        <f t="shared" ref="B33:W33" si="20">SUM(B8:B10)</f>
        <v>25</v>
      </c>
      <c r="C33" s="22">
        <f t="shared" si="20"/>
        <v>25</v>
      </c>
      <c r="D33" s="22">
        <f t="shared" si="20"/>
        <v>25</v>
      </c>
      <c r="E33" s="22">
        <f t="shared" si="20"/>
        <v>26</v>
      </c>
      <c r="F33" s="22">
        <f t="shared" si="20"/>
        <v>26</v>
      </c>
      <c r="G33" s="22">
        <f t="shared" si="20"/>
        <v>26</v>
      </c>
      <c r="H33" s="22">
        <f t="shared" si="20"/>
        <v>47</v>
      </c>
      <c r="I33" s="22">
        <f t="shared" si="20"/>
        <v>46</v>
      </c>
      <c r="J33" s="22">
        <f t="shared" si="20"/>
        <v>47</v>
      </c>
      <c r="K33" s="22">
        <f t="shared" si="20"/>
        <v>50</v>
      </c>
      <c r="L33" s="22">
        <f t="shared" si="20"/>
        <v>50</v>
      </c>
      <c r="M33" s="22">
        <f t="shared" si="20"/>
        <v>50</v>
      </c>
      <c r="N33" s="22">
        <f t="shared" si="20"/>
        <v>71.733972876999999</v>
      </c>
      <c r="O33" s="22">
        <f t="shared" si="20"/>
        <v>72.594660782000005</v>
      </c>
      <c r="P33" s="22">
        <f t="shared" si="20"/>
        <v>72.702274289999991</v>
      </c>
      <c r="Q33" s="22">
        <f t="shared" si="20"/>
        <v>73.470302387999993</v>
      </c>
      <c r="R33" s="22">
        <f t="shared" si="20"/>
        <v>94.845097661000011</v>
      </c>
      <c r="S33" s="22">
        <f t="shared" si="20"/>
        <v>101.207874175</v>
      </c>
      <c r="T33" s="22">
        <f t="shared" si="20"/>
        <v>103.10140500599999</v>
      </c>
      <c r="U33" s="22">
        <f t="shared" si="20"/>
        <v>105.218695729</v>
      </c>
      <c r="V33" s="22">
        <f t="shared" si="20"/>
        <v>104.72186829399999</v>
      </c>
      <c r="W33" s="22">
        <f t="shared" si="20"/>
        <v>104.648446691</v>
      </c>
      <c r="X33" s="22">
        <f t="shared" ref="X33:AC33" si="21">SUM(X8:X10)</f>
        <v>103.41920908</v>
      </c>
      <c r="Y33" s="22">
        <f t="shared" si="21"/>
        <v>114.381910288</v>
      </c>
      <c r="Z33" s="22">
        <f t="shared" si="21"/>
        <v>115.06753244400001</v>
      </c>
      <c r="AA33" s="22">
        <f t="shared" si="21"/>
        <v>115.75396277199999</v>
      </c>
      <c r="AB33" s="22">
        <f t="shared" si="21"/>
        <v>91.262241477999993</v>
      </c>
      <c r="AC33" s="22">
        <f t="shared" si="21"/>
        <v>89.478517803999992</v>
      </c>
      <c r="AD33" s="22">
        <f t="shared" ref="AD33:AG33" si="22">SUM(AD8:AD10)</f>
        <v>92.085358275000004</v>
      </c>
      <c r="AE33" s="22">
        <f t="shared" si="22"/>
        <v>91.869594355999993</v>
      </c>
      <c r="AF33" s="22">
        <f t="shared" si="22"/>
        <v>106.489805828</v>
      </c>
      <c r="AG33" s="22">
        <f t="shared" si="22"/>
        <v>106.489805828</v>
      </c>
      <c r="AH33" s="22">
        <f t="shared" ref="AH33" si="23">SUM(AH8:AH10)</f>
        <v>106.489805828</v>
      </c>
    </row>
    <row r="34" spans="1:34" x14ac:dyDescent="0.2">
      <c r="A34" s="14" t="s">
        <v>20</v>
      </c>
      <c r="B34" s="22">
        <f t="shared" ref="B34:W34" si="24">SUM(B11:B17)</f>
        <v>352</v>
      </c>
      <c r="C34" s="22">
        <f t="shared" si="24"/>
        <v>356</v>
      </c>
      <c r="D34" s="22">
        <f t="shared" si="24"/>
        <v>360</v>
      </c>
      <c r="E34" s="22">
        <f t="shared" si="24"/>
        <v>364</v>
      </c>
      <c r="F34" s="22">
        <f t="shared" si="24"/>
        <v>365</v>
      </c>
      <c r="G34" s="22">
        <f t="shared" si="24"/>
        <v>365</v>
      </c>
      <c r="H34" s="22">
        <f t="shared" si="24"/>
        <v>272</v>
      </c>
      <c r="I34" s="22">
        <f t="shared" si="24"/>
        <v>277</v>
      </c>
      <c r="J34" s="22">
        <f t="shared" si="24"/>
        <v>284</v>
      </c>
      <c r="K34" s="22">
        <f t="shared" si="24"/>
        <v>171</v>
      </c>
      <c r="L34" s="22">
        <f t="shared" si="24"/>
        <v>176</v>
      </c>
      <c r="M34" s="22">
        <f t="shared" si="24"/>
        <v>181</v>
      </c>
      <c r="N34" s="22">
        <f t="shared" si="24"/>
        <v>148.33120135859997</v>
      </c>
      <c r="O34" s="22">
        <f t="shared" si="24"/>
        <v>148.85431400580001</v>
      </c>
      <c r="P34" s="22">
        <f t="shared" si="24"/>
        <v>143.85253601829999</v>
      </c>
      <c r="Q34" s="22">
        <f t="shared" si="24"/>
        <v>144.37488745959999</v>
      </c>
      <c r="R34" s="22">
        <f t="shared" si="24"/>
        <v>103.67743612660001</v>
      </c>
      <c r="S34" s="22">
        <f t="shared" si="24"/>
        <v>103.60432512770001</v>
      </c>
      <c r="T34" s="22">
        <f t="shared" si="24"/>
        <v>103.57230401190002</v>
      </c>
      <c r="U34" s="22">
        <f t="shared" si="24"/>
        <v>103.78365060759999</v>
      </c>
      <c r="V34" s="22">
        <f t="shared" si="24"/>
        <v>86.469524422100008</v>
      </c>
      <c r="W34" s="22">
        <f t="shared" si="24"/>
        <v>86.997648338400012</v>
      </c>
      <c r="X34" s="22">
        <f t="shared" ref="X34:AC34" si="25">SUM(X11:X17)</f>
        <v>87.3671308869</v>
      </c>
      <c r="Y34" s="22">
        <f t="shared" si="25"/>
        <v>89.936114666799995</v>
      </c>
      <c r="Z34" s="22">
        <f t="shared" si="25"/>
        <v>74.371416299599986</v>
      </c>
      <c r="AA34" s="22">
        <f t="shared" si="25"/>
        <v>73.758237602299999</v>
      </c>
      <c r="AB34" s="22">
        <f t="shared" si="25"/>
        <v>79.886438446</v>
      </c>
      <c r="AC34" s="22">
        <f t="shared" si="25"/>
        <v>78.004538602199986</v>
      </c>
      <c r="AD34" s="22">
        <f t="shared" ref="AD34:AG34" si="26">SUM(AD11:AD17)</f>
        <v>76.876712121699995</v>
      </c>
      <c r="AE34" s="22">
        <f t="shared" si="26"/>
        <v>87.390762196500006</v>
      </c>
      <c r="AF34" s="22">
        <f t="shared" si="26"/>
        <v>156.0674001141</v>
      </c>
      <c r="AG34" s="22">
        <f t="shared" si="26"/>
        <v>156.06740011489998</v>
      </c>
      <c r="AH34" s="22">
        <f t="shared" ref="AH34" si="27">SUM(AH11:AH17)</f>
        <v>156.06740011489998</v>
      </c>
    </row>
    <row r="35" spans="1:34" x14ac:dyDescent="0.2">
      <c r="A35" s="14" t="s">
        <v>21</v>
      </c>
      <c r="B35" s="22">
        <f t="shared" ref="B35:W35" si="28">B18 + B19</f>
        <v>186</v>
      </c>
      <c r="C35" s="22">
        <f t="shared" si="28"/>
        <v>204</v>
      </c>
      <c r="D35" s="22">
        <f t="shared" si="28"/>
        <v>217</v>
      </c>
      <c r="E35" s="22">
        <f t="shared" si="28"/>
        <v>231</v>
      </c>
      <c r="F35" s="22">
        <f t="shared" si="28"/>
        <v>245</v>
      </c>
      <c r="G35" s="22">
        <f t="shared" si="28"/>
        <v>259</v>
      </c>
      <c r="H35" s="22">
        <f t="shared" si="28"/>
        <v>270</v>
      </c>
      <c r="I35" s="22">
        <f t="shared" si="28"/>
        <v>299</v>
      </c>
      <c r="J35" s="22">
        <f t="shared" si="28"/>
        <v>291</v>
      </c>
      <c r="K35" s="22">
        <f t="shared" si="28"/>
        <v>270</v>
      </c>
      <c r="L35" s="22">
        <f t="shared" si="28"/>
        <v>278</v>
      </c>
      <c r="M35" s="22">
        <f t="shared" si="28"/>
        <v>281</v>
      </c>
      <c r="N35" s="22">
        <f t="shared" si="28"/>
        <v>178.21933355370001</v>
      </c>
      <c r="O35" s="22">
        <f t="shared" si="28"/>
        <v>174.9642331215</v>
      </c>
      <c r="P35" s="22">
        <f t="shared" si="28"/>
        <v>172.09341604069999</v>
      </c>
      <c r="Q35" s="22">
        <f t="shared" si="28"/>
        <v>168.21134335370002</v>
      </c>
      <c r="R35" s="22">
        <f t="shared" si="28"/>
        <v>165.04143146109999</v>
      </c>
      <c r="S35" s="22">
        <f t="shared" si="28"/>
        <v>160.97643669480001</v>
      </c>
      <c r="T35" s="22">
        <f t="shared" si="28"/>
        <v>152.20249020489999</v>
      </c>
      <c r="U35" s="22">
        <f t="shared" si="28"/>
        <v>148.00754445999999</v>
      </c>
      <c r="V35" s="22">
        <f t="shared" si="28"/>
        <v>142.53263955449998</v>
      </c>
      <c r="W35" s="22">
        <f t="shared" si="28"/>
        <v>139.3689885268</v>
      </c>
      <c r="X35" s="22">
        <f t="shared" ref="X35:AC35" si="29">X18 + X19</f>
        <v>132.93385769789998</v>
      </c>
      <c r="Y35" s="22">
        <f t="shared" si="29"/>
        <v>129.38055922500001</v>
      </c>
      <c r="Z35" s="22">
        <f t="shared" si="29"/>
        <v>124.00402701269999</v>
      </c>
      <c r="AA35" s="22">
        <f t="shared" si="29"/>
        <v>119.4631507103</v>
      </c>
      <c r="AB35" s="22">
        <f t="shared" si="29"/>
        <v>111.02791907070001</v>
      </c>
      <c r="AC35" s="22">
        <f t="shared" si="29"/>
        <v>110.38648088789999</v>
      </c>
      <c r="AD35" s="22">
        <f t="shared" ref="AD35:AG35" si="30">AD18 + AD19</f>
        <v>106.609629043</v>
      </c>
      <c r="AE35" s="22">
        <f t="shared" si="30"/>
        <v>105.7824213904</v>
      </c>
      <c r="AF35" s="22">
        <f t="shared" si="30"/>
        <v>92.614216914700009</v>
      </c>
      <c r="AG35" s="22">
        <f t="shared" si="30"/>
        <v>103.6281182651</v>
      </c>
      <c r="AH35" s="22">
        <f t="shared" ref="AH35" si="31">AH18 + AH19</f>
        <v>102.52430506510001</v>
      </c>
    </row>
    <row r="36" spans="1:34" x14ac:dyDescent="0.2">
      <c r="A36" s="14" t="s">
        <v>22</v>
      </c>
      <c r="B36" s="22">
        <f t="shared" ref="B36:W36" si="32">B20</f>
        <v>3757</v>
      </c>
      <c r="C36" s="22">
        <f t="shared" si="32"/>
        <v>3799</v>
      </c>
      <c r="D36" s="22">
        <f t="shared" si="32"/>
        <v>3841</v>
      </c>
      <c r="E36" s="22">
        <f t="shared" si="32"/>
        <v>3897</v>
      </c>
      <c r="F36" s="22">
        <f t="shared" si="32"/>
        <v>3953</v>
      </c>
      <c r="G36" s="22">
        <f t="shared" si="32"/>
        <v>4009</v>
      </c>
      <c r="H36" s="22">
        <f t="shared" si="32"/>
        <v>4138</v>
      </c>
      <c r="I36" s="22">
        <f t="shared" si="32"/>
        <v>4195</v>
      </c>
      <c r="J36" s="22">
        <f t="shared" si="32"/>
        <v>4318</v>
      </c>
      <c r="K36" s="22">
        <f t="shared" si="32"/>
        <v>4366</v>
      </c>
      <c r="L36" s="22">
        <f t="shared" si="32"/>
        <v>4403</v>
      </c>
      <c r="M36" s="25">
        <f>(L36+N36)/2</f>
        <v>4179.2164697500002</v>
      </c>
      <c r="N36" s="22">
        <f t="shared" si="32"/>
        <v>3955.4329395</v>
      </c>
      <c r="O36" s="22">
        <f t="shared" si="32"/>
        <v>4036.8826914000001</v>
      </c>
      <c r="P36" s="22">
        <f t="shared" si="32"/>
        <v>3951.7139097999998</v>
      </c>
      <c r="Q36" s="22">
        <f t="shared" si="32"/>
        <v>4266.4095942000004</v>
      </c>
      <c r="R36" s="22">
        <f t="shared" si="32"/>
        <v>4158.5218155000002</v>
      </c>
      <c r="S36" s="22">
        <f t="shared" si="32"/>
        <v>4419.3366538</v>
      </c>
      <c r="T36" s="22">
        <f t="shared" si="32"/>
        <v>4238.6857035000003</v>
      </c>
      <c r="U36" s="22">
        <f t="shared" si="32"/>
        <v>4011.3732795000001</v>
      </c>
      <c r="V36" s="22">
        <f t="shared" si="32"/>
        <v>4105.2719340000003</v>
      </c>
      <c r="W36" s="22">
        <f t="shared" si="32"/>
        <v>4225.1811761999998</v>
      </c>
      <c r="X36" s="22">
        <f t="shared" ref="X36:AC36" si="33">X20</f>
        <v>4222.3720079000004</v>
      </c>
      <c r="Y36" s="22">
        <f t="shared" si="33"/>
        <v>4114.0939645999997</v>
      </c>
      <c r="Z36" s="22">
        <f t="shared" si="33"/>
        <v>4022.2457043999998</v>
      </c>
      <c r="AA36" s="22">
        <f t="shared" si="33"/>
        <v>4236.6717314999996</v>
      </c>
      <c r="AB36" s="22">
        <f t="shared" si="33"/>
        <v>4322.8626604999999</v>
      </c>
      <c r="AC36" s="22">
        <f t="shared" si="33"/>
        <v>4461.584108</v>
      </c>
      <c r="AD36" s="22">
        <f t="shared" ref="AD36:AG36" si="34">AD20</f>
        <v>4942.6567445000001</v>
      </c>
      <c r="AE36" s="22">
        <f t="shared" si="34"/>
        <v>4857.2859313999998</v>
      </c>
      <c r="AF36" s="22">
        <f t="shared" si="34"/>
        <v>5130.1936413000003</v>
      </c>
      <c r="AG36" s="22">
        <f t="shared" si="34"/>
        <v>5130.1936413000003</v>
      </c>
      <c r="AH36" s="22">
        <f t="shared" ref="AH36" si="35">AH20</f>
        <v>5130.1936413000003</v>
      </c>
    </row>
    <row r="37" spans="1:34" x14ac:dyDescent="0.2">
      <c r="A37" s="14" t="s">
        <v>15</v>
      </c>
      <c r="B37" s="22">
        <f t="shared" ref="B37:W37" si="36">SUM(B33:B36)</f>
        <v>4320</v>
      </c>
      <c r="C37" s="22">
        <f t="shared" si="36"/>
        <v>4384</v>
      </c>
      <c r="D37" s="22">
        <f t="shared" si="36"/>
        <v>4443</v>
      </c>
      <c r="E37" s="22">
        <f t="shared" si="36"/>
        <v>4518</v>
      </c>
      <c r="F37" s="22">
        <f t="shared" si="36"/>
        <v>4589</v>
      </c>
      <c r="G37" s="22">
        <f t="shared" si="36"/>
        <v>4659</v>
      </c>
      <c r="H37" s="22">
        <f t="shared" si="36"/>
        <v>4727</v>
      </c>
      <c r="I37" s="22">
        <f t="shared" si="36"/>
        <v>4817</v>
      </c>
      <c r="J37" s="22">
        <f t="shared" si="36"/>
        <v>4940</v>
      </c>
      <c r="K37" s="22">
        <f t="shared" si="36"/>
        <v>4857</v>
      </c>
      <c r="L37" s="22">
        <f t="shared" si="36"/>
        <v>4907</v>
      </c>
      <c r="M37" s="22">
        <f t="shared" si="36"/>
        <v>4691.2164697500002</v>
      </c>
      <c r="N37" s="22">
        <f t="shared" si="36"/>
        <v>4353.7174472893003</v>
      </c>
      <c r="O37" s="22">
        <f t="shared" si="36"/>
        <v>4433.2958993092998</v>
      </c>
      <c r="P37" s="22">
        <f t="shared" si="36"/>
        <v>4340.3621361489995</v>
      </c>
      <c r="Q37" s="22">
        <f t="shared" si="36"/>
        <v>4652.4661274013006</v>
      </c>
      <c r="R37" s="22">
        <f t="shared" si="36"/>
        <v>4522.0857807487</v>
      </c>
      <c r="S37" s="22">
        <f t="shared" si="36"/>
        <v>4785.1252897975</v>
      </c>
      <c r="T37" s="22">
        <f t="shared" si="36"/>
        <v>4597.5619027228004</v>
      </c>
      <c r="U37" s="22">
        <f t="shared" si="36"/>
        <v>4368.3831702965999</v>
      </c>
      <c r="V37" s="22">
        <f t="shared" si="36"/>
        <v>4438.9959662706005</v>
      </c>
      <c r="W37" s="22">
        <f t="shared" si="36"/>
        <v>4556.1962597561997</v>
      </c>
      <c r="X37" s="22">
        <f t="shared" ref="X37:AC37" si="37">SUM(X33:X36)</f>
        <v>4546.0922055648007</v>
      </c>
      <c r="Y37" s="22">
        <f t="shared" si="37"/>
        <v>4447.7925487798002</v>
      </c>
      <c r="Z37" s="22">
        <f t="shared" si="37"/>
        <v>4335.6886801562996</v>
      </c>
      <c r="AA37" s="22">
        <f t="shared" si="37"/>
        <v>4545.6470825846</v>
      </c>
      <c r="AB37" s="22">
        <f t="shared" si="37"/>
        <v>4605.0392594946998</v>
      </c>
      <c r="AC37" s="22">
        <f t="shared" si="37"/>
        <v>4739.4536452941002</v>
      </c>
      <c r="AD37" s="22">
        <f t="shared" ref="AD37:AG37" si="38">SUM(AD33:AD36)</f>
        <v>5218.2284439396999</v>
      </c>
      <c r="AE37" s="22">
        <f t="shared" si="38"/>
        <v>5142.3287093428999</v>
      </c>
      <c r="AF37" s="22">
        <f t="shared" si="38"/>
        <v>5485.3650641568001</v>
      </c>
      <c r="AG37" s="22">
        <f t="shared" si="38"/>
        <v>5496.378965508</v>
      </c>
      <c r="AH37" s="22">
        <f t="shared" ref="AH37" si="39">SUM(AH33:AH36)</f>
        <v>5495.2751523080005</v>
      </c>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AD768-1703-E940-8672-281630EC5E70}">
  <dimension ref="A1:AH37"/>
  <sheetViews>
    <sheetView workbookViewId="0">
      <pane xSplit="1" ySplit="7" topLeftCell="B22" activePane="bottomRight" state="frozen"/>
      <selection pane="topRight" activeCell="B1" sqref="B1"/>
      <selection pane="bottomLeft" activeCell="A2" sqref="A2"/>
      <selection pane="bottomRight" activeCell="M26" sqref="M26"/>
    </sheetView>
  </sheetViews>
  <sheetFormatPr defaultColWidth="9.140625" defaultRowHeight="12.75" x14ac:dyDescent="0.2"/>
  <cols>
    <col min="1" max="1" width="35.42578125" style="17" bestFit="1" customWidth="1"/>
    <col min="2" max="16384" width="9.140625" style="17"/>
  </cols>
  <sheetData>
    <row r="1" spans="1:34" x14ac:dyDescent="0.2">
      <c r="A1" s="16" t="s">
        <v>31</v>
      </c>
    </row>
    <row r="2" spans="1:34" ht="25.5" x14ac:dyDescent="0.2">
      <c r="A2" s="18" t="s">
        <v>25</v>
      </c>
    </row>
    <row r="7" spans="1:34" x14ac:dyDescent="0.2">
      <c r="A7" s="3" t="s">
        <v>0</v>
      </c>
      <c r="B7" s="4">
        <v>1990</v>
      </c>
      <c r="C7" s="4">
        <v>1991</v>
      </c>
      <c r="D7" s="4">
        <v>1992</v>
      </c>
      <c r="E7" s="4">
        <v>1993</v>
      </c>
      <c r="F7" s="4">
        <v>1994</v>
      </c>
      <c r="G7" s="4">
        <v>1995</v>
      </c>
      <c r="H7" s="4">
        <v>1996</v>
      </c>
      <c r="I7" s="4">
        <v>1997</v>
      </c>
      <c r="J7" s="4">
        <v>1998</v>
      </c>
      <c r="K7" s="4">
        <v>1999</v>
      </c>
      <c r="L7" s="4">
        <v>2000</v>
      </c>
      <c r="M7" s="4">
        <v>2001</v>
      </c>
      <c r="N7" s="4">
        <v>2002</v>
      </c>
      <c r="O7" s="4">
        <v>2003</v>
      </c>
      <c r="P7" s="4">
        <v>2004</v>
      </c>
      <c r="Q7" s="4">
        <v>2005</v>
      </c>
      <c r="R7" s="4">
        <v>2006</v>
      </c>
      <c r="S7" s="4">
        <v>2007</v>
      </c>
      <c r="T7" s="4">
        <v>2008</v>
      </c>
      <c r="U7" s="4">
        <v>2009</v>
      </c>
      <c r="V7" s="4">
        <v>2010</v>
      </c>
      <c r="W7" s="4">
        <v>2011</v>
      </c>
      <c r="X7" s="4">
        <v>2012</v>
      </c>
      <c r="Y7" s="4">
        <v>2013</v>
      </c>
      <c r="Z7" s="4">
        <v>2014</v>
      </c>
      <c r="AA7" s="4">
        <v>2015</v>
      </c>
      <c r="AB7" s="4">
        <v>2016</v>
      </c>
      <c r="AC7" s="4">
        <v>2017</v>
      </c>
      <c r="AD7" s="23">
        <v>2018</v>
      </c>
      <c r="AE7" s="23">
        <v>2019</v>
      </c>
      <c r="AF7" s="23">
        <v>2020</v>
      </c>
      <c r="AG7" s="23">
        <v>2021</v>
      </c>
      <c r="AH7" s="23">
        <v>2022</v>
      </c>
    </row>
    <row r="8" spans="1:34" x14ac:dyDescent="0.2">
      <c r="A8" s="14" t="s">
        <v>1</v>
      </c>
      <c r="B8" s="22">
        <v>0</v>
      </c>
      <c r="C8" s="22">
        <v>0</v>
      </c>
      <c r="D8" s="22">
        <v>0</v>
      </c>
      <c r="E8" s="22">
        <v>0</v>
      </c>
      <c r="F8" s="22">
        <v>0</v>
      </c>
      <c r="G8" s="22">
        <v>0</v>
      </c>
      <c r="H8" s="22">
        <v>6</v>
      </c>
      <c r="I8" s="22">
        <v>6</v>
      </c>
      <c r="J8" s="22">
        <v>8</v>
      </c>
      <c r="K8" s="22">
        <v>11</v>
      </c>
      <c r="L8" s="22">
        <v>11</v>
      </c>
      <c r="M8" s="22">
        <v>11</v>
      </c>
      <c r="N8" s="13">
        <v>30.053980478</v>
      </c>
      <c r="O8" s="13">
        <v>30.043269378000002</v>
      </c>
      <c r="P8" s="13">
        <v>25.466502058</v>
      </c>
      <c r="Q8" s="13">
        <v>25.466502058</v>
      </c>
      <c r="R8" s="13">
        <v>24.381106762000002</v>
      </c>
      <c r="S8" s="13">
        <v>28.036713455000001</v>
      </c>
      <c r="T8" s="13">
        <v>28.036713455000001</v>
      </c>
      <c r="U8" s="13">
        <v>27.932997070999999</v>
      </c>
      <c r="V8" s="13">
        <v>25.817073772000001</v>
      </c>
      <c r="W8" s="13">
        <v>25.274973533000001</v>
      </c>
      <c r="X8" s="13">
        <v>27.122330862999998</v>
      </c>
      <c r="Y8" s="13">
        <v>27.572681505999999</v>
      </c>
      <c r="Z8" s="13">
        <v>25.626489689</v>
      </c>
      <c r="AA8" s="13">
        <v>20.618457334999999</v>
      </c>
      <c r="AB8" s="13">
        <v>20.964147649000001</v>
      </c>
      <c r="AC8" s="13">
        <v>19.787041854999998</v>
      </c>
      <c r="AD8" s="13">
        <v>18.751259693000002</v>
      </c>
      <c r="AE8" s="13">
        <v>17.329947503</v>
      </c>
      <c r="AF8" s="13">
        <v>18.511894673</v>
      </c>
      <c r="AG8" s="13">
        <v>18.511894957999999</v>
      </c>
      <c r="AH8" s="13">
        <v>18.511894957999999</v>
      </c>
    </row>
    <row r="9" spans="1:34" x14ac:dyDescent="0.2">
      <c r="A9" s="14" t="s">
        <v>2</v>
      </c>
      <c r="B9" s="22">
        <v>17</v>
      </c>
      <c r="C9" s="22">
        <v>17</v>
      </c>
      <c r="D9" s="22">
        <v>17</v>
      </c>
      <c r="E9" s="22">
        <v>18</v>
      </c>
      <c r="F9" s="22">
        <v>18</v>
      </c>
      <c r="G9" s="22">
        <v>18</v>
      </c>
      <c r="H9" s="22">
        <v>34</v>
      </c>
      <c r="I9" s="22">
        <v>33</v>
      </c>
      <c r="J9" s="22">
        <v>33</v>
      </c>
      <c r="K9" s="22">
        <v>31</v>
      </c>
      <c r="L9" s="22">
        <v>31</v>
      </c>
      <c r="M9" s="22">
        <v>31</v>
      </c>
      <c r="N9" s="13">
        <v>17.227849455000001</v>
      </c>
      <c r="O9" s="13">
        <v>17.309820307999999</v>
      </c>
      <c r="P9" s="13">
        <v>20.680972618999999</v>
      </c>
      <c r="Q9" s="13">
        <v>20.655118792</v>
      </c>
      <c r="R9" s="13">
        <v>12.286515597999999</v>
      </c>
      <c r="S9" s="13">
        <v>13.492007606</v>
      </c>
      <c r="T9" s="13">
        <v>13.412025769</v>
      </c>
      <c r="U9" s="13">
        <v>14.501702506000001</v>
      </c>
      <c r="V9" s="13">
        <v>11.553742767999999</v>
      </c>
      <c r="W9" s="13">
        <v>12.508097816999999</v>
      </c>
      <c r="X9" s="13">
        <v>12.811477077999999</v>
      </c>
      <c r="Y9" s="13">
        <v>18.641365101000002</v>
      </c>
      <c r="Z9" s="13">
        <v>14.758183224</v>
      </c>
      <c r="AA9" s="13">
        <v>22.828385368999999</v>
      </c>
      <c r="AB9" s="13">
        <v>15.831414591</v>
      </c>
      <c r="AC9" s="13">
        <v>15.598409682</v>
      </c>
      <c r="AD9" s="13">
        <v>15.708387868999999</v>
      </c>
      <c r="AE9" s="13">
        <v>15.950187103999999</v>
      </c>
      <c r="AF9" s="13">
        <v>16.572371383</v>
      </c>
      <c r="AG9" s="13">
        <v>16.572371383</v>
      </c>
      <c r="AH9" s="13">
        <v>16.572371383</v>
      </c>
    </row>
    <row r="10" spans="1:34" x14ac:dyDescent="0.2">
      <c r="A10" s="14" t="s">
        <v>3</v>
      </c>
      <c r="B10" s="22">
        <v>8</v>
      </c>
      <c r="C10" s="22">
        <v>8</v>
      </c>
      <c r="D10" s="22">
        <v>8</v>
      </c>
      <c r="E10" s="22">
        <v>8</v>
      </c>
      <c r="F10" s="22">
        <v>8</v>
      </c>
      <c r="G10" s="22">
        <v>8</v>
      </c>
      <c r="H10" s="22">
        <v>7</v>
      </c>
      <c r="I10" s="22">
        <v>7</v>
      </c>
      <c r="J10" s="22">
        <v>6</v>
      </c>
      <c r="K10" s="22">
        <v>8</v>
      </c>
      <c r="L10" s="22">
        <v>8</v>
      </c>
      <c r="M10" s="22">
        <v>8</v>
      </c>
      <c r="N10" s="13">
        <v>24.452142943999998</v>
      </c>
      <c r="O10" s="13">
        <v>25.241571096000001</v>
      </c>
      <c r="P10" s="13">
        <v>26.554799613</v>
      </c>
      <c r="Q10" s="13">
        <v>27.348681538000001</v>
      </c>
      <c r="R10" s="13">
        <v>58.177475301000001</v>
      </c>
      <c r="S10" s="13">
        <v>59.679153114000002</v>
      </c>
      <c r="T10" s="13">
        <v>61.652665782</v>
      </c>
      <c r="U10" s="13">
        <v>62.783996152</v>
      </c>
      <c r="V10" s="13">
        <v>67.351051753999997</v>
      </c>
      <c r="W10" s="13">
        <v>66.865375341000004</v>
      </c>
      <c r="X10" s="13">
        <v>63.485401138999997</v>
      </c>
      <c r="Y10" s="13">
        <v>68.167863681</v>
      </c>
      <c r="Z10" s="13">
        <v>74.682859531000005</v>
      </c>
      <c r="AA10" s="13">
        <v>72.307120068000003</v>
      </c>
      <c r="AB10" s="13">
        <v>54.466679237999998</v>
      </c>
      <c r="AC10" s="13">
        <v>54.093066266999998</v>
      </c>
      <c r="AD10" s="13">
        <v>57.625710712999997</v>
      </c>
      <c r="AE10" s="13">
        <v>58.589459749</v>
      </c>
      <c r="AF10" s="13">
        <v>71.405539771999997</v>
      </c>
      <c r="AG10" s="13">
        <v>71.405539486999999</v>
      </c>
      <c r="AH10" s="13">
        <v>71.405539486999999</v>
      </c>
    </row>
    <row r="11" spans="1:34" x14ac:dyDescent="0.2">
      <c r="A11" s="14" t="s">
        <v>4</v>
      </c>
      <c r="B11" s="22">
        <v>183</v>
      </c>
      <c r="C11" s="22">
        <v>183</v>
      </c>
      <c r="D11" s="22">
        <v>183</v>
      </c>
      <c r="E11" s="22">
        <v>183</v>
      </c>
      <c r="F11" s="22">
        <v>183</v>
      </c>
      <c r="G11" s="22">
        <v>183</v>
      </c>
      <c r="H11" s="22">
        <v>123</v>
      </c>
      <c r="I11" s="22">
        <v>125</v>
      </c>
      <c r="J11" s="22">
        <v>130</v>
      </c>
      <c r="K11" s="22">
        <v>25</v>
      </c>
      <c r="L11" s="22">
        <v>26</v>
      </c>
      <c r="M11" s="22">
        <v>27</v>
      </c>
      <c r="N11" s="13">
        <v>23.123636184999999</v>
      </c>
      <c r="O11" s="13">
        <v>23.123636184999999</v>
      </c>
      <c r="P11" s="13">
        <v>17.763099629999999</v>
      </c>
      <c r="Q11" s="13">
        <v>17.763099629999999</v>
      </c>
      <c r="R11" s="13">
        <v>18.718431020000001</v>
      </c>
      <c r="S11" s="13">
        <v>18.718431020000001</v>
      </c>
      <c r="T11" s="13">
        <v>18.718431020000001</v>
      </c>
      <c r="U11" s="13">
        <v>21.240395177</v>
      </c>
      <c r="V11" s="13">
        <v>23.064599397999999</v>
      </c>
      <c r="W11" s="13">
        <v>23.074793253999999</v>
      </c>
      <c r="X11" s="13">
        <v>23.065659398000001</v>
      </c>
      <c r="Y11" s="13">
        <v>20.8077121</v>
      </c>
      <c r="Z11" s="13">
        <v>22.324184366000001</v>
      </c>
      <c r="AA11" s="13">
        <v>19.925203638999999</v>
      </c>
      <c r="AB11" s="13">
        <v>23.319544561000001</v>
      </c>
      <c r="AC11" s="13">
        <v>23.642746253999999</v>
      </c>
      <c r="AD11" s="13">
        <v>22.745795309999998</v>
      </c>
      <c r="AE11" s="13">
        <v>22.740751187000001</v>
      </c>
      <c r="AF11" s="13">
        <v>26.147512261999999</v>
      </c>
      <c r="AG11" s="13">
        <v>26.147512261999999</v>
      </c>
      <c r="AH11" s="13">
        <v>26.147512261999999</v>
      </c>
    </row>
    <row r="12" spans="1:34" x14ac:dyDescent="0.2">
      <c r="A12" s="14" t="s">
        <v>5</v>
      </c>
      <c r="B12" s="22">
        <v>6</v>
      </c>
      <c r="C12" s="22">
        <v>6</v>
      </c>
      <c r="D12" s="22">
        <v>6</v>
      </c>
      <c r="E12" s="22">
        <v>6</v>
      </c>
      <c r="F12" s="22">
        <v>6</v>
      </c>
      <c r="G12" s="22">
        <v>6</v>
      </c>
      <c r="H12" s="22">
        <v>5</v>
      </c>
      <c r="I12" s="22">
        <v>5</v>
      </c>
      <c r="J12" s="22">
        <v>5</v>
      </c>
      <c r="K12" s="22">
        <v>2</v>
      </c>
      <c r="L12" s="22">
        <v>2</v>
      </c>
      <c r="M12" s="22">
        <v>2</v>
      </c>
      <c r="N12" s="13">
        <v>3.2484630688</v>
      </c>
      <c r="O12" s="13">
        <v>3.2484630688</v>
      </c>
      <c r="P12" s="13">
        <v>2.7200339949000001</v>
      </c>
      <c r="Q12" s="13">
        <v>2.7200339949000001</v>
      </c>
      <c r="R12" s="13">
        <v>1.9893073287</v>
      </c>
      <c r="S12" s="13">
        <v>1.9893073287</v>
      </c>
      <c r="T12" s="13">
        <v>1.9893073287</v>
      </c>
      <c r="U12" s="13">
        <v>1.4728827977000001</v>
      </c>
      <c r="V12" s="13">
        <v>1.1241804720999999</v>
      </c>
      <c r="W12" s="13">
        <v>1.1241804720999999</v>
      </c>
      <c r="X12" s="13">
        <v>1.1241804720999999</v>
      </c>
      <c r="Y12" s="13">
        <v>1.0300928009000001</v>
      </c>
      <c r="Z12" s="13">
        <v>1.0680525631</v>
      </c>
      <c r="AA12" s="13">
        <v>1.048508601</v>
      </c>
      <c r="AB12" s="13">
        <v>0.66346541469999998</v>
      </c>
      <c r="AC12" s="13">
        <v>0.66812008700000003</v>
      </c>
      <c r="AD12" s="13">
        <v>0.53956318739999998</v>
      </c>
      <c r="AE12" s="13">
        <v>0.67147395909999996</v>
      </c>
      <c r="AF12" s="13">
        <v>0.47625669659999997</v>
      </c>
      <c r="AG12" s="13">
        <v>0.47625669659999997</v>
      </c>
      <c r="AH12" s="13">
        <v>0.47625669659999997</v>
      </c>
    </row>
    <row r="13" spans="1:34" x14ac:dyDescent="0.2">
      <c r="A13" s="14" t="s">
        <v>6</v>
      </c>
      <c r="B13" s="22">
        <v>43</v>
      </c>
      <c r="C13" s="22">
        <v>43</v>
      </c>
      <c r="D13" s="22">
        <v>43</v>
      </c>
      <c r="E13" s="22">
        <v>43</v>
      </c>
      <c r="F13" s="22">
        <v>43</v>
      </c>
      <c r="G13" s="22">
        <v>43</v>
      </c>
      <c r="H13" s="22">
        <v>16</v>
      </c>
      <c r="I13" s="22">
        <v>17</v>
      </c>
      <c r="J13" s="22">
        <v>17</v>
      </c>
      <c r="K13" s="22">
        <v>9</v>
      </c>
      <c r="L13" s="22">
        <v>10</v>
      </c>
      <c r="M13" s="22">
        <v>10</v>
      </c>
      <c r="N13" s="13">
        <v>2.8903388844000002</v>
      </c>
      <c r="O13" s="13">
        <v>2.8942309715999999</v>
      </c>
      <c r="P13" s="13">
        <v>1.4854514619000001</v>
      </c>
      <c r="Q13" s="13">
        <v>1.4885823642</v>
      </c>
      <c r="R13" s="13">
        <v>1.4447870367</v>
      </c>
      <c r="S13" s="13">
        <v>1.4490327543999999</v>
      </c>
      <c r="T13" s="13">
        <v>1.4532367356</v>
      </c>
      <c r="U13" s="13">
        <v>1.5797935568000001</v>
      </c>
      <c r="V13" s="13">
        <v>1.4182301179000001</v>
      </c>
      <c r="W13" s="13">
        <v>1.4268311551999999</v>
      </c>
      <c r="X13" s="13">
        <v>1.4349908567</v>
      </c>
      <c r="Y13" s="13">
        <v>1.2530260518</v>
      </c>
      <c r="Z13" s="13">
        <v>1.642828392</v>
      </c>
      <c r="AA13" s="13">
        <v>2.2308574708000002</v>
      </c>
      <c r="AB13" s="13">
        <v>1.2989984613000001</v>
      </c>
      <c r="AC13" s="13">
        <v>1.5142366863000001</v>
      </c>
      <c r="AD13" s="13">
        <v>1.2442774318000001</v>
      </c>
      <c r="AE13" s="13">
        <v>1.6710604360000001</v>
      </c>
      <c r="AF13" s="13">
        <v>1.3495944085</v>
      </c>
      <c r="AG13" s="13">
        <v>1.3495944084</v>
      </c>
      <c r="AH13" s="13">
        <v>1.3495944084</v>
      </c>
    </row>
    <row r="14" spans="1:34" x14ac:dyDescent="0.2">
      <c r="A14" s="14" t="s">
        <v>7</v>
      </c>
      <c r="B14" s="22">
        <v>38</v>
      </c>
      <c r="C14" s="22">
        <v>38</v>
      </c>
      <c r="D14" s="22">
        <v>39</v>
      </c>
      <c r="E14" s="22">
        <v>39</v>
      </c>
      <c r="F14" s="22">
        <v>40</v>
      </c>
      <c r="G14" s="22">
        <v>40</v>
      </c>
      <c r="H14" s="22">
        <v>43</v>
      </c>
      <c r="I14" s="22">
        <v>45</v>
      </c>
      <c r="J14" s="22">
        <v>45</v>
      </c>
      <c r="K14" s="22">
        <v>48</v>
      </c>
      <c r="L14" s="22">
        <v>50</v>
      </c>
      <c r="M14" s="22">
        <v>52</v>
      </c>
      <c r="N14" s="13">
        <v>100.31108567</v>
      </c>
      <c r="O14" s="13">
        <v>100.31108567</v>
      </c>
      <c r="P14" s="13">
        <v>102.14895627</v>
      </c>
      <c r="Q14" s="13">
        <v>102.14895627</v>
      </c>
      <c r="R14" s="13">
        <v>55.469412261000002</v>
      </c>
      <c r="S14" s="13">
        <v>55.422344271</v>
      </c>
      <c r="T14" s="13">
        <v>55.422344271</v>
      </c>
      <c r="U14" s="13">
        <v>52.833377843000001</v>
      </c>
      <c r="V14" s="13">
        <v>34.174178353000002</v>
      </c>
      <c r="W14" s="13">
        <v>34.270694524</v>
      </c>
      <c r="X14" s="13">
        <v>34.317962725999998</v>
      </c>
      <c r="Y14" s="13">
        <v>38.802785712000002</v>
      </c>
      <c r="Z14" s="13">
        <v>22.144930480999999</v>
      </c>
      <c r="AA14" s="13">
        <v>22.891332067</v>
      </c>
      <c r="AB14" s="13">
        <v>28.518777669999999</v>
      </c>
      <c r="AC14" s="13">
        <v>27.239941673000001</v>
      </c>
      <c r="AD14" s="13">
        <v>27.10180484</v>
      </c>
      <c r="AE14" s="13">
        <v>37.096954959000001</v>
      </c>
      <c r="AF14" s="13">
        <v>33.783677111000003</v>
      </c>
      <c r="AG14" s="13">
        <v>33.783677111999999</v>
      </c>
      <c r="AH14" s="13">
        <v>33.783677111999999</v>
      </c>
    </row>
    <row r="15" spans="1:34" x14ac:dyDescent="0.2">
      <c r="A15" s="14" t="s">
        <v>8</v>
      </c>
      <c r="B15" s="22" t="s">
        <v>9</v>
      </c>
      <c r="C15" s="22" t="s">
        <v>9</v>
      </c>
      <c r="D15" s="22" t="s">
        <v>9</v>
      </c>
      <c r="E15" s="22" t="s">
        <v>9</v>
      </c>
      <c r="F15" s="22" t="s">
        <v>9</v>
      </c>
      <c r="G15" s="22" t="s">
        <v>9</v>
      </c>
      <c r="H15" s="22">
        <v>0</v>
      </c>
      <c r="I15" s="22">
        <v>0</v>
      </c>
      <c r="J15" s="22">
        <v>0</v>
      </c>
      <c r="K15" s="22">
        <v>0</v>
      </c>
      <c r="L15" s="22">
        <v>0</v>
      </c>
      <c r="M15" s="22">
        <v>0</v>
      </c>
      <c r="N15" s="13">
        <v>0</v>
      </c>
      <c r="O15" s="13">
        <v>0</v>
      </c>
      <c r="P15" s="13">
        <v>4.6100000000000002E-5</v>
      </c>
      <c r="Q15" s="13">
        <v>4.6100000000000002E-5</v>
      </c>
      <c r="R15" s="13">
        <v>5.6759999999999999E-5</v>
      </c>
      <c r="S15" s="13">
        <v>5.6759999999999999E-5</v>
      </c>
      <c r="T15" s="13">
        <v>5.6759999999999999E-5</v>
      </c>
      <c r="U15" s="13">
        <v>5.6759999999999999E-5</v>
      </c>
      <c r="V15" s="13">
        <v>5.2935000000000001E-5</v>
      </c>
      <c r="W15" s="13">
        <v>5.2935000000000001E-5</v>
      </c>
      <c r="X15" s="13">
        <v>5.2935000000000001E-5</v>
      </c>
      <c r="Y15" s="13">
        <v>5.2935000000000001E-5</v>
      </c>
      <c r="Z15" s="13">
        <v>0</v>
      </c>
      <c r="AA15" s="13">
        <v>0</v>
      </c>
      <c r="AB15" s="13">
        <v>0.4729806654</v>
      </c>
      <c r="AC15" s="13">
        <v>3.7100000000000002E-3</v>
      </c>
      <c r="AD15" s="13">
        <v>2.565228E-2</v>
      </c>
      <c r="AE15" s="13">
        <v>3.1738919999999997E-2</v>
      </c>
      <c r="AF15" s="13">
        <v>0.35294098280000002</v>
      </c>
      <c r="AG15" s="13">
        <v>0.35294098280000002</v>
      </c>
      <c r="AH15" s="13">
        <v>0.35294098280000002</v>
      </c>
    </row>
    <row r="16" spans="1:34" x14ac:dyDescent="0.2">
      <c r="A16" s="14" t="s">
        <v>10</v>
      </c>
      <c r="B16" s="22">
        <v>0</v>
      </c>
      <c r="C16" s="22">
        <v>0</v>
      </c>
      <c r="D16" s="22">
        <v>0</v>
      </c>
      <c r="E16" s="22">
        <v>0</v>
      </c>
      <c r="F16" s="22">
        <v>0</v>
      </c>
      <c r="G16" s="22">
        <v>0</v>
      </c>
      <c r="H16" s="22">
        <v>1</v>
      </c>
      <c r="I16" s="22">
        <v>1</v>
      </c>
      <c r="J16" s="22">
        <v>1</v>
      </c>
      <c r="K16" s="22">
        <v>5</v>
      </c>
      <c r="L16" s="22">
        <v>5</v>
      </c>
      <c r="M16" s="22">
        <v>5</v>
      </c>
      <c r="N16" s="13">
        <v>0.7295270304</v>
      </c>
      <c r="O16" s="13">
        <v>0.7295270304</v>
      </c>
      <c r="P16" s="13">
        <v>0.5715910635</v>
      </c>
      <c r="Q16" s="13">
        <v>0.5715910635</v>
      </c>
      <c r="R16" s="13">
        <v>4.9907436242000003</v>
      </c>
      <c r="S16" s="13">
        <v>4.9966897746000001</v>
      </c>
      <c r="T16" s="13">
        <v>4.9966897746000001</v>
      </c>
      <c r="U16" s="13">
        <v>5.6937981621000002</v>
      </c>
      <c r="V16" s="13">
        <v>5.9868384791000002</v>
      </c>
      <c r="W16" s="13">
        <v>5.9871535291000004</v>
      </c>
      <c r="X16" s="13">
        <v>5.9865706291</v>
      </c>
      <c r="Y16" s="13">
        <v>6.0987377380999996</v>
      </c>
      <c r="Z16" s="13">
        <v>5.3786988205000004</v>
      </c>
      <c r="AA16" s="13">
        <v>6.3180313884999997</v>
      </c>
      <c r="AB16" s="13">
        <v>3.7053801306</v>
      </c>
      <c r="AC16" s="13">
        <v>3.6579041458999999</v>
      </c>
      <c r="AD16" s="13">
        <v>3.7162045694999999</v>
      </c>
      <c r="AE16" s="13">
        <v>3.7357276844</v>
      </c>
      <c r="AF16" s="13">
        <v>0.98972804219999999</v>
      </c>
      <c r="AG16" s="13">
        <v>0.98972804209999998</v>
      </c>
      <c r="AH16" s="13">
        <v>0.98972804209999998</v>
      </c>
    </row>
    <row r="17" spans="1:34" x14ac:dyDescent="0.2">
      <c r="A17" s="14" t="s">
        <v>11</v>
      </c>
      <c r="B17" s="22">
        <v>82</v>
      </c>
      <c r="C17" s="22">
        <v>86</v>
      </c>
      <c r="D17" s="22">
        <v>89</v>
      </c>
      <c r="E17" s="22">
        <v>93</v>
      </c>
      <c r="F17" s="22">
        <v>93</v>
      </c>
      <c r="G17" s="22">
        <v>93</v>
      </c>
      <c r="H17" s="22">
        <v>84</v>
      </c>
      <c r="I17" s="22">
        <v>84</v>
      </c>
      <c r="J17" s="22">
        <v>86</v>
      </c>
      <c r="K17" s="22">
        <v>82</v>
      </c>
      <c r="L17" s="22">
        <v>83</v>
      </c>
      <c r="M17" s="22">
        <v>85</v>
      </c>
      <c r="N17" s="13">
        <v>18.028150520000001</v>
      </c>
      <c r="O17" s="13">
        <v>18.547371080000001</v>
      </c>
      <c r="P17" s="13">
        <v>19.163357498</v>
      </c>
      <c r="Q17" s="13">
        <v>19.682578036999999</v>
      </c>
      <c r="R17" s="13">
        <v>21.064698096000001</v>
      </c>
      <c r="S17" s="13">
        <v>21.028463218999999</v>
      </c>
      <c r="T17" s="13">
        <v>20.992238122</v>
      </c>
      <c r="U17" s="13">
        <v>20.963346310999999</v>
      </c>
      <c r="V17" s="13">
        <v>20.701444667000001</v>
      </c>
      <c r="W17" s="13">
        <v>21.113942469000001</v>
      </c>
      <c r="X17" s="13">
        <v>21.43771387</v>
      </c>
      <c r="Y17" s="13">
        <v>21.943707328999999</v>
      </c>
      <c r="Z17" s="13">
        <v>21.812721676999999</v>
      </c>
      <c r="AA17" s="13">
        <v>21.344304436000002</v>
      </c>
      <c r="AB17" s="13">
        <v>21.907291542999999</v>
      </c>
      <c r="AC17" s="13">
        <v>21.277879756000001</v>
      </c>
      <c r="AD17" s="13">
        <v>21.503414502999998</v>
      </c>
      <c r="AE17" s="13">
        <v>21.443055051000002</v>
      </c>
      <c r="AF17" s="13">
        <v>92.967690610999995</v>
      </c>
      <c r="AG17" s="13">
        <v>92.967690610999995</v>
      </c>
      <c r="AH17" s="13">
        <v>92.967690610999995</v>
      </c>
    </row>
    <row r="18" spans="1:34" x14ac:dyDescent="0.2">
      <c r="A18" s="14" t="s">
        <v>12</v>
      </c>
      <c r="B18" s="22">
        <v>155</v>
      </c>
      <c r="C18" s="22">
        <v>169</v>
      </c>
      <c r="D18" s="22">
        <v>182</v>
      </c>
      <c r="E18" s="22">
        <v>195</v>
      </c>
      <c r="F18" s="22">
        <v>209</v>
      </c>
      <c r="G18" s="22">
        <v>222</v>
      </c>
      <c r="H18" s="22">
        <v>236</v>
      </c>
      <c r="I18" s="22">
        <v>265</v>
      </c>
      <c r="J18" s="22">
        <v>256</v>
      </c>
      <c r="K18" s="22">
        <v>267</v>
      </c>
      <c r="L18" s="22">
        <v>275</v>
      </c>
      <c r="M18" s="22">
        <v>278</v>
      </c>
      <c r="N18" s="13">
        <v>175.93167828</v>
      </c>
      <c r="O18" s="13">
        <v>172.55732237000001</v>
      </c>
      <c r="P18" s="13">
        <v>169.67759031</v>
      </c>
      <c r="Q18" s="13">
        <v>165.69287012000001</v>
      </c>
      <c r="R18" s="13">
        <v>162.52639137</v>
      </c>
      <c r="S18" s="13">
        <v>158.46463595</v>
      </c>
      <c r="T18" s="13">
        <v>149.74467817999999</v>
      </c>
      <c r="U18" s="13">
        <v>145.63452622</v>
      </c>
      <c r="V18" s="13">
        <v>140.16881423999999</v>
      </c>
      <c r="W18" s="13">
        <v>137.01083942</v>
      </c>
      <c r="X18" s="13">
        <v>130.59027012999999</v>
      </c>
      <c r="Y18" s="13">
        <v>127.01634031</v>
      </c>
      <c r="Z18" s="13">
        <v>121.61165862999999</v>
      </c>
      <c r="AA18" s="13">
        <v>117.07552602</v>
      </c>
      <c r="AB18" s="13">
        <v>108.67812815000001</v>
      </c>
      <c r="AC18" s="13">
        <v>107.96714720999999</v>
      </c>
      <c r="AD18" s="13">
        <v>104.12857153</v>
      </c>
      <c r="AE18" s="13">
        <v>103.29886709</v>
      </c>
      <c r="AF18" s="13">
        <v>90.213265218000004</v>
      </c>
      <c r="AG18" s="13">
        <v>101.22706011</v>
      </c>
      <c r="AH18" s="13">
        <v>100.12314091</v>
      </c>
    </row>
    <row r="19" spans="1:34" x14ac:dyDescent="0.2">
      <c r="A19" s="14" t="s">
        <v>13</v>
      </c>
      <c r="B19" s="22">
        <v>31</v>
      </c>
      <c r="C19" s="22">
        <v>35</v>
      </c>
      <c r="D19" s="22">
        <v>35</v>
      </c>
      <c r="E19" s="22">
        <v>36</v>
      </c>
      <c r="F19" s="22">
        <v>36</v>
      </c>
      <c r="G19" s="22">
        <v>37</v>
      </c>
      <c r="H19" s="22">
        <v>34</v>
      </c>
      <c r="I19" s="22">
        <v>34</v>
      </c>
      <c r="J19" s="22">
        <v>35</v>
      </c>
      <c r="K19" s="22">
        <v>3</v>
      </c>
      <c r="L19" s="22">
        <v>3</v>
      </c>
      <c r="M19" s="22">
        <v>3</v>
      </c>
      <c r="N19" s="13">
        <v>2.2876552737</v>
      </c>
      <c r="O19" s="13">
        <v>2.4069107514999999</v>
      </c>
      <c r="P19" s="13">
        <v>2.4158257307</v>
      </c>
      <c r="Q19" s="13">
        <v>2.5184732337</v>
      </c>
      <c r="R19" s="13">
        <v>2.5150400910999999</v>
      </c>
      <c r="S19" s="13">
        <v>2.5118007447999999</v>
      </c>
      <c r="T19" s="13">
        <v>2.4578120248999999</v>
      </c>
      <c r="U19" s="13">
        <v>2.3730182399999999</v>
      </c>
      <c r="V19" s="13">
        <v>2.3638253145000001</v>
      </c>
      <c r="W19" s="13">
        <v>2.3581491068</v>
      </c>
      <c r="X19" s="13">
        <v>2.3435875678999998</v>
      </c>
      <c r="Y19" s="13">
        <v>2.3642189149999999</v>
      </c>
      <c r="Z19" s="13">
        <v>2.3923683827</v>
      </c>
      <c r="AA19" s="13">
        <v>2.3876246903</v>
      </c>
      <c r="AB19" s="13">
        <v>2.3497909206999998</v>
      </c>
      <c r="AC19" s="13">
        <v>2.4193336779000001</v>
      </c>
      <c r="AD19" s="13">
        <v>2.4810575130000001</v>
      </c>
      <c r="AE19" s="13">
        <v>2.4835543003999998</v>
      </c>
      <c r="AF19" s="13">
        <v>2.4009516967</v>
      </c>
      <c r="AG19" s="13">
        <v>2.4010581550999999</v>
      </c>
      <c r="AH19" s="13">
        <v>2.4011641551</v>
      </c>
    </row>
    <row r="20" spans="1:34" x14ac:dyDescent="0.2">
      <c r="A20" s="14" t="s">
        <v>14</v>
      </c>
      <c r="B20" s="22">
        <v>3757</v>
      </c>
      <c r="C20" s="22">
        <v>3799</v>
      </c>
      <c r="D20" s="22">
        <v>3841</v>
      </c>
      <c r="E20" s="22">
        <v>3897</v>
      </c>
      <c r="F20" s="22">
        <v>3953</v>
      </c>
      <c r="G20" s="22">
        <v>4009</v>
      </c>
      <c r="H20" s="22">
        <v>4138</v>
      </c>
      <c r="I20" s="22">
        <v>4195</v>
      </c>
      <c r="J20" s="22">
        <v>4318</v>
      </c>
      <c r="K20" s="22">
        <v>4366</v>
      </c>
      <c r="L20" s="22">
        <v>4403</v>
      </c>
      <c r="M20" s="22">
        <v>3177</v>
      </c>
      <c r="N20" s="13">
        <v>3955.4329395</v>
      </c>
      <c r="O20" s="13">
        <v>4036.8826914000001</v>
      </c>
      <c r="P20" s="13">
        <v>3951.7139097999998</v>
      </c>
      <c r="Q20" s="13">
        <v>4266.4095942000004</v>
      </c>
      <c r="R20" s="13">
        <v>4158.5218155000002</v>
      </c>
      <c r="S20" s="13">
        <v>4419.3366538</v>
      </c>
      <c r="T20" s="13">
        <v>4238.6857035000003</v>
      </c>
      <c r="U20" s="13">
        <v>4011.3732795000001</v>
      </c>
      <c r="V20" s="13">
        <v>4105.2719340000003</v>
      </c>
      <c r="W20" s="13">
        <v>4225.1811761999998</v>
      </c>
      <c r="X20" s="13">
        <v>4222.3720079000004</v>
      </c>
      <c r="Y20" s="13">
        <v>4114.0939645999997</v>
      </c>
      <c r="Z20" s="13">
        <v>4022.2457043999998</v>
      </c>
      <c r="AA20" s="13">
        <v>4236.6717314999996</v>
      </c>
      <c r="AB20" s="13">
        <v>4322.8626604999999</v>
      </c>
      <c r="AC20" s="13">
        <v>4461.584108</v>
      </c>
      <c r="AD20" s="13">
        <v>4942.6567445000001</v>
      </c>
      <c r="AE20" s="13">
        <v>4857.2859313999998</v>
      </c>
      <c r="AF20" s="13">
        <v>5130.1936413000003</v>
      </c>
      <c r="AG20" s="13">
        <v>5130.1936413000003</v>
      </c>
      <c r="AH20" s="13">
        <v>5130.1936413000003</v>
      </c>
    </row>
    <row r="21" spans="1:34" x14ac:dyDescent="0.2">
      <c r="B21" s="21"/>
      <c r="C21" s="21"/>
      <c r="D21" s="21"/>
      <c r="E21" s="21"/>
      <c r="F21" s="21"/>
      <c r="G21" s="21"/>
      <c r="H21" s="21"/>
      <c r="I21" s="21"/>
      <c r="J21" s="21"/>
      <c r="K21" s="21"/>
      <c r="L21" s="21"/>
      <c r="M21" s="21"/>
      <c r="N21" s="20"/>
      <c r="O21" s="20"/>
      <c r="P21" s="20"/>
      <c r="Q21" s="20"/>
      <c r="R21" s="20"/>
      <c r="S21" s="20"/>
      <c r="T21" s="20"/>
      <c r="U21" s="20"/>
      <c r="V21" s="20"/>
      <c r="W21" s="20"/>
      <c r="X21" s="20"/>
      <c r="Y21" s="20"/>
      <c r="Z21" s="20"/>
      <c r="AA21" s="22"/>
      <c r="AB21" s="22"/>
      <c r="AC21" s="22"/>
      <c r="AD21" s="21"/>
      <c r="AE21" s="21"/>
      <c r="AF21" s="21"/>
      <c r="AG21" s="21"/>
      <c r="AH21" s="21"/>
    </row>
    <row r="22" spans="1:34" x14ac:dyDescent="0.2">
      <c r="B22" s="21"/>
      <c r="C22" s="21"/>
      <c r="D22" s="21"/>
      <c r="E22" s="21"/>
      <c r="F22" s="21"/>
      <c r="G22" s="21"/>
      <c r="H22" s="21"/>
      <c r="I22" s="21"/>
      <c r="J22" s="21"/>
      <c r="K22" s="21"/>
      <c r="L22" s="21"/>
      <c r="M22" s="21"/>
      <c r="N22" s="20"/>
      <c r="O22" s="20"/>
      <c r="P22" s="20"/>
      <c r="Q22" s="20"/>
      <c r="R22" s="20"/>
      <c r="S22" s="20"/>
      <c r="T22" s="20"/>
      <c r="U22" s="20"/>
      <c r="V22" s="20"/>
      <c r="W22" s="20"/>
      <c r="X22" s="20"/>
      <c r="Y22" s="20"/>
      <c r="Z22" s="20"/>
      <c r="AA22" s="22"/>
      <c r="AB22" s="22"/>
      <c r="AC22" s="22"/>
      <c r="AD22" s="21"/>
      <c r="AE22" s="21"/>
      <c r="AF22" s="21"/>
      <c r="AG22" s="21"/>
      <c r="AH22" s="21"/>
    </row>
    <row r="23" spans="1:34" x14ac:dyDescent="0.2">
      <c r="B23" s="21"/>
      <c r="C23" s="21"/>
      <c r="D23" s="21"/>
      <c r="E23" s="21"/>
      <c r="F23" s="21"/>
      <c r="G23" s="21"/>
      <c r="H23" s="21"/>
      <c r="I23" s="21"/>
      <c r="J23" s="21"/>
      <c r="K23" s="21"/>
      <c r="L23" s="21"/>
      <c r="M23" s="21"/>
      <c r="N23" s="21"/>
      <c r="O23" s="21"/>
      <c r="P23" s="21"/>
      <c r="Q23" s="21"/>
      <c r="R23" s="21"/>
      <c r="S23" s="21"/>
      <c r="T23" s="21"/>
      <c r="U23" s="21"/>
      <c r="V23" s="21"/>
      <c r="W23" s="21"/>
      <c r="X23" s="22"/>
      <c r="Y23" s="22"/>
      <c r="Z23" s="22"/>
      <c r="AA23" s="22"/>
      <c r="AB23" s="22"/>
      <c r="AC23" s="22"/>
      <c r="AD23" s="21"/>
      <c r="AE23" s="21"/>
      <c r="AF23" s="21"/>
      <c r="AG23" s="21"/>
      <c r="AH23" s="21"/>
    </row>
    <row r="24" spans="1:34" x14ac:dyDescent="0.2">
      <c r="B24" s="21"/>
      <c r="C24" s="21"/>
      <c r="D24" s="21"/>
      <c r="E24" s="21"/>
      <c r="F24" s="21"/>
      <c r="G24" s="21"/>
      <c r="H24" s="21"/>
      <c r="I24" s="21"/>
      <c r="J24" s="21"/>
      <c r="K24" s="21"/>
      <c r="L24" s="21"/>
      <c r="M24" s="21"/>
      <c r="N24" s="21"/>
      <c r="O24" s="21"/>
      <c r="P24" s="21"/>
      <c r="Q24" s="21"/>
      <c r="R24" s="21"/>
      <c r="S24" s="21"/>
      <c r="T24" s="21"/>
      <c r="U24" s="21"/>
      <c r="V24" s="21"/>
      <c r="W24" s="21"/>
      <c r="X24" s="22"/>
      <c r="Y24" s="22"/>
      <c r="Z24" s="22"/>
      <c r="AA24" s="22"/>
      <c r="AB24" s="22"/>
      <c r="AC24" s="22"/>
      <c r="AD24" s="21"/>
      <c r="AE24" s="21"/>
      <c r="AF24" s="21"/>
      <c r="AG24" s="21"/>
      <c r="AH24" s="21"/>
    </row>
    <row r="25" spans="1:34" x14ac:dyDescent="0.2">
      <c r="A25" s="14" t="s">
        <v>15</v>
      </c>
      <c r="B25" s="22">
        <f t="shared" ref="B25:AH25" si="0">SUM(B8:B20)</f>
        <v>4320</v>
      </c>
      <c r="C25" s="22">
        <f t="shared" si="0"/>
        <v>4384</v>
      </c>
      <c r="D25" s="22">
        <f t="shared" si="0"/>
        <v>4443</v>
      </c>
      <c r="E25" s="22">
        <f t="shared" si="0"/>
        <v>4518</v>
      </c>
      <c r="F25" s="22">
        <f t="shared" si="0"/>
        <v>4589</v>
      </c>
      <c r="G25" s="22">
        <f t="shared" si="0"/>
        <v>4659</v>
      </c>
      <c r="H25" s="22">
        <f t="shared" si="0"/>
        <v>4727</v>
      </c>
      <c r="I25" s="22">
        <f t="shared" si="0"/>
        <v>4817</v>
      </c>
      <c r="J25" s="22">
        <f t="shared" si="0"/>
        <v>4940</v>
      </c>
      <c r="K25" s="22">
        <f t="shared" si="0"/>
        <v>4857</v>
      </c>
      <c r="L25" s="22">
        <f t="shared" si="0"/>
        <v>4907</v>
      </c>
      <c r="M25" s="22">
        <f t="shared" si="0"/>
        <v>3689</v>
      </c>
      <c r="N25" s="22">
        <f t="shared" si="0"/>
        <v>4353.7174472893003</v>
      </c>
      <c r="O25" s="22">
        <f t="shared" si="0"/>
        <v>4433.2958993092998</v>
      </c>
      <c r="P25" s="22">
        <f t="shared" si="0"/>
        <v>4340.3621361489995</v>
      </c>
      <c r="Q25" s="22">
        <f t="shared" si="0"/>
        <v>4652.4661274013006</v>
      </c>
      <c r="R25" s="22">
        <f t="shared" si="0"/>
        <v>4522.0857807487</v>
      </c>
      <c r="S25" s="22">
        <f t="shared" si="0"/>
        <v>4785.1252897975</v>
      </c>
      <c r="T25" s="22">
        <f t="shared" si="0"/>
        <v>4597.5619027228004</v>
      </c>
      <c r="U25" s="22">
        <f t="shared" si="0"/>
        <v>4368.3831702965999</v>
      </c>
      <c r="V25" s="22">
        <f t="shared" si="0"/>
        <v>4438.9959662706005</v>
      </c>
      <c r="W25" s="22">
        <f t="shared" si="0"/>
        <v>4556.1962597561997</v>
      </c>
      <c r="X25" s="22">
        <f t="shared" si="0"/>
        <v>4546.0922055648007</v>
      </c>
      <c r="Y25" s="22">
        <f t="shared" si="0"/>
        <v>4447.7925487797993</v>
      </c>
      <c r="Z25" s="22">
        <f t="shared" si="0"/>
        <v>4335.6886801562996</v>
      </c>
      <c r="AA25" s="22">
        <f t="shared" si="0"/>
        <v>4545.6470825846</v>
      </c>
      <c r="AB25" s="22">
        <f t="shared" si="0"/>
        <v>4605.0392594946998</v>
      </c>
      <c r="AC25" s="22">
        <f t="shared" si="0"/>
        <v>4739.4536452941002</v>
      </c>
      <c r="AD25" s="22">
        <f t="shared" si="0"/>
        <v>5218.2284439396999</v>
      </c>
      <c r="AE25" s="22">
        <f t="shared" si="0"/>
        <v>5142.3287093428999</v>
      </c>
      <c r="AF25" s="22">
        <f t="shared" si="0"/>
        <v>5485.3650641568001</v>
      </c>
      <c r="AG25" s="22">
        <f t="shared" si="0"/>
        <v>5496.378965508</v>
      </c>
      <c r="AH25" s="22">
        <f t="shared" si="0"/>
        <v>5495.2751523080005</v>
      </c>
    </row>
    <row r="26" spans="1:34" x14ac:dyDescent="0.2">
      <c r="A26" s="14" t="s">
        <v>22</v>
      </c>
      <c r="B26" s="22">
        <f t="shared" ref="B26:AH26" si="1">B20</f>
        <v>3757</v>
      </c>
      <c r="C26" s="22">
        <f t="shared" si="1"/>
        <v>3799</v>
      </c>
      <c r="D26" s="22">
        <f t="shared" si="1"/>
        <v>3841</v>
      </c>
      <c r="E26" s="22">
        <f t="shared" si="1"/>
        <v>3897</v>
      </c>
      <c r="F26" s="22">
        <f t="shared" si="1"/>
        <v>3953</v>
      </c>
      <c r="G26" s="22">
        <f t="shared" si="1"/>
        <v>4009</v>
      </c>
      <c r="H26" s="22">
        <f t="shared" si="1"/>
        <v>4138</v>
      </c>
      <c r="I26" s="22">
        <f t="shared" si="1"/>
        <v>4195</v>
      </c>
      <c r="J26" s="22">
        <f t="shared" si="1"/>
        <v>4318</v>
      </c>
      <c r="K26" s="22">
        <f t="shared" si="1"/>
        <v>4366</v>
      </c>
      <c r="L26" s="22">
        <f t="shared" si="1"/>
        <v>4403</v>
      </c>
      <c r="M26" s="22">
        <f t="shared" si="1"/>
        <v>3177</v>
      </c>
      <c r="N26" s="22">
        <f t="shared" si="1"/>
        <v>3955.4329395</v>
      </c>
      <c r="O26" s="22">
        <f t="shared" si="1"/>
        <v>4036.8826914000001</v>
      </c>
      <c r="P26" s="22">
        <f t="shared" si="1"/>
        <v>3951.7139097999998</v>
      </c>
      <c r="Q26" s="22">
        <f t="shared" si="1"/>
        <v>4266.4095942000004</v>
      </c>
      <c r="R26" s="22">
        <f t="shared" si="1"/>
        <v>4158.5218155000002</v>
      </c>
      <c r="S26" s="22">
        <f t="shared" si="1"/>
        <v>4419.3366538</v>
      </c>
      <c r="T26" s="22">
        <f t="shared" si="1"/>
        <v>4238.6857035000003</v>
      </c>
      <c r="U26" s="22">
        <f t="shared" si="1"/>
        <v>4011.3732795000001</v>
      </c>
      <c r="V26" s="22">
        <f t="shared" si="1"/>
        <v>4105.2719340000003</v>
      </c>
      <c r="W26" s="22">
        <f t="shared" si="1"/>
        <v>4225.1811761999998</v>
      </c>
      <c r="X26" s="22">
        <f t="shared" si="1"/>
        <v>4222.3720079000004</v>
      </c>
      <c r="Y26" s="22">
        <f t="shared" si="1"/>
        <v>4114.0939645999997</v>
      </c>
      <c r="Z26" s="22">
        <f t="shared" si="1"/>
        <v>4022.2457043999998</v>
      </c>
      <c r="AA26" s="22">
        <f t="shared" si="1"/>
        <v>4236.6717314999996</v>
      </c>
      <c r="AB26" s="22">
        <f t="shared" si="1"/>
        <v>4322.8626604999999</v>
      </c>
      <c r="AC26" s="22">
        <f t="shared" si="1"/>
        <v>4461.584108</v>
      </c>
      <c r="AD26" s="22">
        <f t="shared" si="1"/>
        <v>4942.6567445000001</v>
      </c>
      <c r="AE26" s="22">
        <f t="shared" si="1"/>
        <v>4857.2859313999998</v>
      </c>
      <c r="AF26" s="22">
        <f t="shared" si="1"/>
        <v>5130.1936413000003</v>
      </c>
      <c r="AG26" s="22">
        <f t="shared" si="1"/>
        <v>5130.1936413000003</v>
      </c>
      <c r="AH26" s="22">
        <f t="shared" si="1"/>
        <v>5130.1936413000003</v>
      </c>
    </row>
    <row r="27" spans="1:34" x14ac:dyDescent="0.2">
      <c r="A27" s="14" t="s">
        <v>23</v>
      </c>
      <c r="B27" s="22">
        <f t="shared" ref="B27:AH27" si="2">B25 - B26</f>
        <v>563</v>
      </c>
      <c r="C27" s="22">
        <f t="shared" si="2"/>
        <v>585</v>
      </c>
      <c r="D27" s="22">
        <f t="shared" si="2"/>
        <v>602</v>
      </c>
      <c r="E27" s="22">
        <f t="shared" si="2"/>
        <v>621</v>
      </c>
      <c r="F27" s="22">
        <f t="shared" si="2"/>
        <v>636</v>
      </c>
      <c r="G27" s="22">
        <f t="shared" si="2"/>
        <v>650</v>
      </c>
      <c r="H27" s="22">
        <f t="shared" si="2"/>
        <v>589</v>
      </c>
      <c r="I27" s="22">
        <f t="shared" si="2"/>
        <v>622</v>
      </c>
      <c r="J27" s="22">
        <f t="shared" si="2"/>
        <v>622</v>
      </c>
      <c r="K27" s="22">
        <f t="shared" si="2"/>
        <v>491</v>
      </c>
      <c r="L27" s="22">
        <f t="shared" si="2"/>
        <v>504</v>
      </c>
      <c r="M27" s="22">
        <f t="shared" si="2"/>
        <v>512</v>
      </c>
      <c r="N27" s="22">
        <f t="shared" si="2"/>
        <v>398.28450778930028</v>
      </c>
      <c r="O27" s="22">
        <f t="shared" si="2"/>
        <v>396.41320790929967</v>
      </c>
      <c r="P27" s="22">
        <f t="shared" si="2"/>
        <v>388.64822634899974</v>
      </c>
      <c r="Q27" s="22">
        <f t="shared" si="2"/>
        <v>386.05653320130023</v>
      </c>
      <c r="R27" s="22">
        <f t="shared" si="2"/>
        <v>363.56396524869979</v>
      </c>
      <c r="S27" s="22">
        <f t="shared" si="2"/>
        <v>365.78863599750002</v>
      </c>
      <c r="T27" s="22">
        <f t="shared" si="2"/>
        <v>358.8761992228001</v>
      </c>
      <c r="U27" s="22">
        <f t="shared" si="2"/>
        <v>357.00989079659985</v>
      </c>
      <c r="V27" s="22">
        <f t="shared" si="2"/>
        <v>333.72403227060022</v>
      </c>
      <c r="W27" s="22">
        <f t="shared" si="2"/>
        <v>331.0150835561999</v>
      </c>
      <c r="X27" s="22">
        <f t="shared" si="2"/>
        <v>323.72019766480025</v>
      </c>
      <c r="Y27" s="22">
        <f t="shared" si="2"/>
        <v>333.69858417979958</v>
      </c>
      <c r="Z27" s="22">
        <f t="shared" si="2"/>
        <v>313.4429757562998</v>
      </c>
      <c r="AA27" s="22">
        <f t="shared" si="2"/>
        <v>308.97535108460033</v>
      </c>
      <c r="AB27" s="22">
        <f t="shared" si="2"/>
        <v>282.17659899469982</v>
      </c>
      <c r="AC27" s="22">
        <f t="shared" si="2"/>
        <v>277.86953729410016</v>
      </c>
      <c r="AD27" s="22">
        <f t="shared" si="2"/>
        <v>275.57169943969984</v>
      </c>
      <c r="AE27" s="22">
        <f t="shared" si="2"/>
        <v>285.0427779429001</v>
      </c>
      <c r="AF27" s="22">
        <f t="shared" si="2"/>
        <v>355.17142285679984</v>
      </c>
      <c r="AG27" s="22">
        <f t="shared" si="2"/>
        <v>366.18532420799966</v>
      </c>
      <c r="AH27" s="22">
        <f t="shared" si="2"/>
        <v>365.08151100800023</v>
      </c>
    </row>
    <row r="28" spans="1:34" x14ac:dyDescent="0.2">
      <c r="A28" s="14" t="s">
        <v>16</v>
      </c>
      <c r="B28" s="22"/>
      <c r="C28" s="22"/>
      <c r="D28" s="22"/>
      <c r="E28" s="22"/>
      <c r="F28" s="22"/>
      <c r="G28" s="22"/>
      <c r="H28" s="22"/>
      <c r="I28" s="22"/>
      <c r="J28" s="22"/>
      <c r="K28" s="22"/>
      <c r="L28" s="22"/>
      <c r="M28" s="22"/>
      <c r="N28" s="13">
        <v>103.23331334</v>
      </c>
      <c r="O28" s="13">
        <v>159.87893707999999</v>
      </c>
      <c r="P28" s="13">
        <v>80.830919308000006</v>
      </c>
      <c r="Q28" s="13">
        <v>82.823114846999999</v>
      </c>
      <c r="R28" s="13">
        <v>92.579595717000004</v>
      </c>
      <c r="S28" s="13">
        <v>124.68061912</v>
      </c>
      <c r="T28" s="13">
        <v>70.202903246999995</v>
      </c>
      <c r="U28" s="13">
        <v>60.794951740999998</v>
      </c>
      <c r="V28" s="13">
        <v>28.138848470999999</v>
      </c>
      <c r="W28" s="13">
        <v>86.219900281999998</v>
      </c>
      <c r="X28" s="13">
        <v>95.247299366999997</v>
      </c>
      <c r="Y28" s="13">
        <v>44.457513405</v>
      </c>
      <c r="Z28" s="13">
        <v>50.748825736000001</v>
      </c>
      <c r="AA28" s="13">
        <v>145.44043095999999</v>
      </c>
      <c r="AB28" s="13">
        <v>160.28218605000001</v>
      </c>
      <c r="AC28" s="13">
        <v>225.73320315000001</v>
      </c>
      <c r="AD28" s="13">
        <v>243.40138936</v>
      </c>
      <c r="AE28" s="13">
        <v>53.940727082000002</v>
      </c>
      <c r="AF28" s="13">
        <v>321.56159178000001</v>
      </c>
      <c r="AG28" s="13">
        <v>321.56159178000001</v>
      </c>
      <c r="AH28" s="13">
        <v>321.56159178000001</v>
      </c>
    </row>
    <row r="29" spans="1:34" x14ac:dyDescent="0.2">
      <c r="A29" s="14" t="s">
        <v>17</v>
      </c>
      <c r="B29" s="22"/>
      <c r="C29" s="22"/>
      <c r="D29" s="22"/>
      <c r="E29" s="22"/>
      <c r="F29" s="22"/>
      <c r="G29" s="22"/>
      <c r="H29" s="22"/>
      <c r="I29" s="22"/>
      <c r="J29" s="22"/>
      <c r="K29" s="22"/>
      <c r="L29" s="22"/>
      <c r="M29" s="22"/>
      <c r="N29" s="22">
        <f t="shared" ref="N29:AH29" si="3">N25 - N28</f>
        <v>4250.4841339493005</v>
      </c>
      <c r="O29" s="22">
        <f t="shared" si="3"/>
        <v>4273.4169622293002</v>
      </c>
      <c r="P29" s="22">
        <f t="shared" si="3"/>
        <v>4259.5312168409992</v>
      </c>
      <c r="Q29" s="22">
        <f t="shared" si="3"/>
        <v>4569.6430125543002</v>
      </c>
      <c r="R29" s="22">
        <f t="shared" si="3"/>
        <v>4429.5061850316997</v>
      </c>
      <c r="S29" s="22">
        <f t="shared" si="3"/>
        <v>4660.4446706774997</v>
      </c>
      <c r="T29" s="22">
        <f t="shared" si="3"/>
        <v>4527.3589994758004</v>
      </c>
      <c r="U29" s="22">
        <f t="shared" si="3"/>
        <v>4307.5882185556002</v>
      </c>
      <c r="V29" s="22">
        <f t="shared" si="3"/>
        <v>4410.8571177996009</v>
      </c>
      <c r="W29" s="22">
        <f t="shared" si="3"/>
        <v>4469.9763594741999</v>
      </c>
      <c r="X29" s="22">
        <f t="shared" si="3"/>
        <v>4450.8449061978008</v>
      </c>
      <c r="Y29" s="22">
        <f t="shared" si="3"/>
        <v>4403.3350353747992</v>
      </c>
      <c r="Z29" s="22">
        <f t="shared" si="3"/>
        <v>4284.9398544202995</v>
      </c>
      <c r="AA29" s="22">
        <f t="shared" si="3"/>
        <v>4400.2066516245995</v>
      </c>
      <c r="AB29" s="22">
        <f t="shared" si="3"/>
        <v>4444.7570734446999</v>
      </c>
      <c r="AC29" s="22">
        <f t="shared" si="3"/>
        <v>4513.7204421441002</v>
      </c>
      <c r="AD29" s="22">
        <f t="shared" si="3"/>
        <v>4974.8270545796995</v>
      </c>
      <c r="AE29" s="22">
        <f t="shared" si="3"/>
        <v>5088.3879822608997</v>
      </c>
      <c r="AF29" s="22">
        <f t="shared" si="3"/>
        <v>5163.8034723768005</v>
      </c>
      <c r="AG29" s="22">
        <f t="shared" si="3"/>
        <v>5174.8173737280003</v>
      </c>
      <c r="AH29" s="22">
        <f t="shared" si="3"/>
        <v>5173.7135605280009</v>
      </c>
    </row>
    <row r="30" spans="1:34" x14ac:dyDescent="0.2">
      <c r="A30" s="14" t="s">
        <v>18</v>
      </c>
      <c r="B30" s="22"/>
      <c r="C30" s="22"/>
      <c r="D30" s="22"/>
      <c r="E30" s="22"/>
      <c r="F30" s="22"/>
      <c r="G30" s="22"/>
      <c r="H30" s="22"/>
      <c r="I30" s="22"/>
      <c r="J30" s="22"/>
      <c r="K30" s="22"/>
      <c r="L30" s="22"/>
      <c r="M30" s="22"/>
      <c r="N30" s="22">
        <f t="shared" ref="N30:AH30" si="4">N26 - N28</f>
        <v>3852.1996261599998</v>
      </c>
      <c r="O30" s="22">
        <f t="shared" si="4"/>
        <v>3877.0037543200001</v>
      </c>
      <c r="P30" s="22">
        <f t="shared" si="4"/>
        <v>3870.8829904919999</v>
      </c>
      <c r="Q30" s="22">
        <f t="shared" si="4"/>
        <v>4183.586479353</v>
      </c>
      <c r="R30" s="22">
        <f t="shared" si="4"/>
        <v>4065.9422197830004</v>
      </c>
      <c r="S30" s="22">
        <f t="shared" si="4"/>
        <v>4294.6560346799997</v>
      </c>
      <c r="T30" s="22">
        <f t="shared" si="4"/>
        <v>4168.4828002530003</v>
      </c>
      <c r="U30" s="22">
        <f t="shared" si="4"/>
        <v>3950.5783277589999</v>
      </c>
      <c r="V30" s="22">
        <f t="shared" si="4"/>
        <v>4077.1330855290003</v>
      </c>
      <c r="W30" s="22">
        <f t="shared" si="4"/>
        <v>4138.961275918</v>
      </c>
      <c r="X30" s="22">
        <f t="shared" si="4"/>
        <v>4127.1247085330006</v>
      </c>
      <c r="Y30" s="22">
        <f t="shared" si="4"/>
        <v>4069.6364511949996</v>
      </c>
      <c r="Z30" s="22">
        <f t="shared" si="4"/>
        <v>3971.4968786639997</v>
      </c>
      <c r="AA30" s="22">
        <f t="shared" si="4"/>
        <v>4091.2313005399997</v>
      </c>
      <c r="AB30" s="22">
        <f t="shared" si="4"/>
        <v>4162.5804744500001</v>
      </c>
      <c r="AC30" s="22">
        <f t="shared" si="4"/>
        <v>4235.85090485</v>
      </c>
      <c r="AD30" s="22">
        <f t="shared" si="4"/>
        <v>4699.2553551399997</v>
      </c>
      <c r="AE30" s="22">
        <f t="shared" si="4"/>
        <v>4803.3452043179996</v>
      </c>
      <c r="AF30" s="22">
        <f t="shared" si="4"/>
        <v>4808.6320495200007</v>
      </c>
      <c r="AG30" s="22">
        <f t="shared" si="4"/>
        <v>4808.6320495200007</v>
      </c>
      <c r="AH30" s="22">
        <f t="shared" si="4"/>
        <v>4808.6320495200007</v>
      </c>
    </row>
    <row r="31" spans="1:34" x14ac:dyDescent="0.2">
      <c r="B31" s="21"/>
      <c r="C31" s="21"/>
      <c r="D31" s="21"/>
      <c r="E31" s="21"/>
      <c r="F31" s="21"/>
      <c r="G31" s="21"/>
      <c r="H31" s="21"/>
      <c r="I31" s="21"/>
      <c r="J31" s="21"/>
      <c r="K31" s="21"/>
      <c r="L31" s="21"/>
      <c r="M31" s="21"/>
      <c r="N31" s="21"/>
      <c r="O31" s="21"/>
      <c r="P31" s="21"/>
      <c r="Q31" s="21"/>
      <c r="R31" s="21"/>
      <c r="S31" s="21"/>
      <c r="T31" s="21"/>
      <c r="U31" s="21"/>
      <c r="V31" s="21"/>
      <c r="W31" s="21"/>
      <c r="X31" s="22"/>
      <c r="Y31" s="22"/>
      <c r="Z31" s="22"/>
      <c r="AA31" s="22"/>
      <c r="AB31" s="22"/>
      <c r="AC31" s="22"/>
      <c r="AD31" s="19"/>
      <c r="AE31" s="19"/>
      <c r="AF31" s="19"/>
      <c r="AG31" s="19"/>
      <c r="AH31" s="19"/>
    </row>
    <row r="32" spans="1:34" x14ac:dyDescent="0.2">
      <c r="B32" s="21"/>
      <c r="C32" s="21"/>
      <c r="D32" s="21"/>
      <c r="E32" s="21"/>
      <c r="F32" s="21"/>
      <c r="G32" s="21"/>
      <c r="H32" s="21"/>
      <c r="I32" s="21"/>
      <c r="J32" s="21"/>
      <c r="K32" s="21"/>
      <c r="L32" s="21"/>
      <c r="M32" s="21"/>
      <c r="N32" s="21"/>
      <c r="O32" s="21"/>
      <c r="P32" s="21"/>
      <c r="Q32" s="21"/>
      <c r="R32" s="21"/>
      <c r="S32" s="21"/>
      <c r="T32" s="21"/>
      <c r="U32" s="21"/>
      <c r="V32" s="21"/>
      <c r="W32" s="21"/>
      <c r="X32" s="22"/>
      <c r="Y32" s="22"/>
      <c r="Z32" s="22"/>
      <c r="AA32" s="22"/>
      <c r="AB32" s="22"/>
      <c r="AC32" s="22"/>
      <c r="AD32" s="19"/>
      <c r="AE32" s="19"/>
      <c r="AF32" s="19"/>
      <c r="AG32" s="19"/>
      <c r="AH32" s="19"/>
    </row>
    <row r="33" spans="1:34" x14ac:dyDescent="0.2">
      <c r="A33" s="14" t="s">
        <v>19</v>
      </c>
      <c r="B33" s="22">
        <f t="shared" ref="B33:W33" si="5">SUM(B8:B10)</f>
        <v>25</v>
      </c>
      <c r="C33" s="22">
        <f t="shared" si="5"/>
        <v>25</v>
      </c>
      <c r="D33" s="22">
        <f t="shared" si="5"/>
        <v>25</v>
      </c>
      <c r="E33" s="22">
        <f t="shared" si="5"/>
        <v>26</v>
      </c>
      <c r="F33" s="22">
        <f t="shared" si="5"/>
        <v>26</v>
      </c>
      <c r="G33" s="22">
        <f t="shared" si="5"/>
        <v>26</v>
      </c>
      <c r="H33" s="22">
        <f t="shared" si="5"/>
        <v>47</v>
      </c>
      <c r="I33" s="22">
        <f t="shared" si="5"/>
        <v>46</v>
      </c>
      <c r="J33" s="22">
        <f t="shared" si="5"/>
        <v>47</v>
      </c>
      <c r="K33" s="22">
        <f t="shared" si="5"/>
        <v>50</v>
      </c>
      <c r="L33" s="22">
        <f t="shared" si="5"/>
        <v>50</v>
      </c>
      <c r="M33" s="22">
        <f t="shared" si="5"/>
        <v>50</v>
      </c>
      <c r="N33" s="22">
        <f t="shared" si="5"/>
        <v>71.733972876999999</v>
      </c>
      <c r="O33" s="22">
        <f t="shared" si="5"/>
        <v>72.594660782000005</v>
      </c>
      <c r="P33" s="22">
        <f t="shared" si="5"/>
        <v>72.702274289999991</v>
      </c>
      <c r="Q33" s="22">
        <f t="shared" si="5"/>
        <v>73.470302387999993</v>
      </c>
      <c r="R33" s="22">
        <f t="shared" si="5"/>
        <v>94.845097661000011</v>
      </c>
      <c r="S33" s="22">
        <f t="shared" si="5"/>
        <v>101.207874175</v>
      </c>
      <c r="T33" s="22">
        <f t="shared" si="5"/>
        <v>103.10140500599999</v>
      </c>
      <c r="U33" s="22">
        <f t="shared" si="5"/>
        <v>105.218695729</v>
      </c>
      <c r="V33" s="22">
        <f t="shared" si="5"/>
        <v>104.72186829399999</v>
      </c>
      <c r="W33" s="22">
        <f t="shared" si="5"/>
        <v>104.648446691</v>
      </c>
      <c r="X33" s="22">
        <f t="shared" ref="X33:AH33" si="6">SUM(X8:X10)</f>
        <v>103.41920908</v>
      </c>
      <c r="Y33" s="22">
        <f t="shared" si="6"/>
        <v>114.381910288</v>
      </c>
      <c r="Z33" s="22">
        <f t="shared" si="6"/>
        <v>115.06753244400001</v>
      </c>
      <c r="AA33" s="22">
        <f t="shared" si="6"/>
        <v>115.75396277199999</v>
      </c>
      <c r="AB33" s="22">
        <f t="shared" si="6"/>
        <v>91.262241477999993</v>
      </c>
      <c r="AC33" s="22">
        <f t="shared" si="6"/>
        <v>89.478517803999992</v>
      </c>
      <c r="AD33" s="22">
        <f t="shared" si="6"/>
        <v>92.085358275000004</v>
      </c>
      <c r="AE33" s="22">
        <f t="shared" si="6"/>
        <v>91.869594355999993</v>
      </c>
      <c r="AF33" s="22">
        <f t="shared" si="6"/>
        <v>106.489805828</v>
      </c>
      <c r="AG33" s="22">
        <f t="shared" si="6"/>
        <v>106.489805828</v>
      </c>
      <c r="AH33" s="22">
        <f t="shared" si="6"/>
        <v>106.489805828</v>
      </c>
    </row>
    <row r="34" spans="1:34" x14ac:dyDescent="0.2">
      <c r="A34" s="14" t="s">
        <v>20</v>
      </c>
      <c r="B34" s="22">
        <f t="shared" ref="B34:AH34" si="7">SUM(B11:B17)</f>
        <v>352</v>
      </c>
      <c r="C34" s="22">
        <f t="shared" si="7"/>
        <v>356</v>
      </c>
      <c r="D34" s="22">
        <f t="shared" si="7"/>
        <v>360</v>
      </c>
      <c r="E34" s="22">
        <f t="shared" si="7"/>
        <v>364</v>
      </c>
      <c r="F34" s="22">
        <f t="shared" si="7"/>
        <v>365</v>
      </c>
      <c r="G34" s="22">
        <f t="shared" si="7"/>
        <v>365</v>
      </c>
      <c r="H34" s="22">
        <f t="shared" si="7"/>
        <v>272</v>
      </c>
      <c r="I34" s="22">
        <f t="shared" si="7"/>
        <v>277</v>
      </c>
      <c r="J34" s="22">
        <f t="shared" si="7"/>
        <v>284</v>
      </c>
      <c r="K34" s="22">
        <f t="shared" si="7"/>
        <v>171</v>
      </c>
      <c r="L34" s="22">
        <f t="shared" si="7"/>
        <v>176</v>
      </c>
      <c r="M34" s="22">
        <f t="shared" si="7"/>
        <v>181</v>
      </c>
      <c r="N34" s="22">
        <f t="shared" si="7"/>
        <v>148.33120135859997</v>
      </c>
      <c r="O34" s="22">
        <f t="shared" si="7"/>
        <v>148.85431400580001</v>
      </c>
      <c r="P34" s="22">
        <f t="shared" si="7"/>
        <v>143.85253601829999</v>
      </c>
      <c r="Q34" s="22">
        <f t="shared" si="7"/>
        <v>144.37488745959999</v>
      </c>
      <c r="R34" s="22">
        <f t="shared" si="7"/>
        <v>103.67743612660001</v>
      </c>
      <c r="S34" s="22">
        <f t="shared" si="7"/>
        <v>103.60432512770001</v>
      </c>
      <c r="T34" s="22">
        <f t="shared" si="7"/>
        <v>103.57230401190002</v>
      </c>
      <c r="U34" s="22">
        <f t="shared" si="7"/>
        <v>103.78365060759999</v>
      </c>
      <c r="V34" s="22">
        <f t="shared" si="7"/>
        <v>86.469524422100008</v>
      </c>
      <c r="W34" s="22">
        <f t="shared" si="7"/>
        <v>86.997648338400012</v>
      </c>
      <c r="X34" s="22">
        <f t="shared" si="7"/>
        <v>87.3671308869</v>
      </c>
      <c r="Y34" s="22">
        <f t="shared" si="7"/>
        <v>89.936114666799995</v>
      </c>
      <c r="Z34" s="22">
        <f t="shared" si="7"/>
        <v>74.371416299599986</v>
      </c>
      <c r="AA34" s="22">
        <f t="shared" si="7"/>
        <v>73.758237602299999</v>
      </c>
      <c r="AB34" s="22">
        <f t="shared" si="7"/>
        <v>79.886438446</v>
      </c>
      <c r="AC34" s="22">
        <f t="shared" si="7"/>
        <v>78.004538602199986</v>
      </c>
      <c r="AD34" s="22">
        <f t="shared" si="7"/>
        <v>76.876712121699995</v>
      </c>
      <c r="AE34" s="22">
        <f t="shared" si="7"/>
        <v>87.390762196500006</v>
      </c>
      <c r="AF34" s="22">
        <f t="shared" si="7"/>
        <v>156.0674001141</v>
      </c>
      <c r="AG34" s="22">
        <f t="shared" si="7"/>
        <v>156.06740011489998</v>
      </c>
      <c r="AH34" s="22">
        <f t="shared" si="7"/>
        <v>156.06740011489998</v>
      </c>
    </row>
    <row r="35" spans="1:34" x14ac:dyDescent="0.2">
      <c r="A35" s="14" t="s">
        <v>21</v>
      </c>
      <c r="B35" s="22">
        <f t="shared" ref="B35:AH35" si="8">B18 + B19</f>
        <v>186</v>
      </c>
      <c r="C35" s="22">
        <f t="shared" si="8"/>
        <v>204</v>
      </c>
      <c r="D35" s="22">
        <f t="shared" si="8"/>
        <v>217</v>
      </c>
      <c r="E35" s="22">
        <f t="shared" si="8"/>
        <v>231</v>
      </c>
      <c r="F35" s="22">
        <f t="shared" si="8"/>
        <v>245</v>
      </c>
      <c r="G35" s="22">
        <f t="shared" si="8"/>
        <v>259</v>
      </c>
      <c r="H35" s="22">
        <f t="shared" si="8"/>
        <v>270</v>
      </c>
      <c r="I35" s="22">
        <f t="shared" si="8"/>
        <v>299</v>
      </c>
      <c r="J35" s="22">
        <f t="shared" si="8"/>
        <v>291</v>
      </c>
      <c r="K35" s="22">
        <f t="shared" si="8"/>
        <v>270</v>
      </c>
      <c r="L35" s="22">
        <f t="shared" si="8"/>
        <v>278</v>
      </c>
      <c r="M35" s="22">
        <f t="shared" si="8"/>
        <v>281</v>
      </c>
      <c r="N35" s="22">
        <f t="shared" si="8"/>
        <v>178.21933355370001</v>
      </c>
      <c r="O35" s="22">
        <f t="shared" si="8"/>
        <v>174.9642331215</v>
      </c>
      <c r="P35" s="22">
        <f t="shared" si="8"/>
        <v>172.09341604069999</v>
      </c>
      <c r="Q35" s="22">
        <f t="shared" si="8"/>
        <v>168.21134335370002</v>
      </c>
      <c r="R35" s="22">
        <f t="shared" si="8"/>
        <v>165.04143146109999</v>
      </c>
      <c r="S35" s="22">
        <f t="shared" si="8"/>
        <v>160.97643669480001</v>
      </c>
      <c r="T35" s="22">
        <f t="shared" si="8"/>
        <v>152.20249020489999</v>
      </c>
      <c r="U35" s="22">
        <f t="shared" si="8"/>
        <v>148.00754445999999</v>
      </c>
      <c r="V35" s="22">
        <f t="shared" si="8"/>
        <v>142.53263955449998</v>
      </c>
      <c r="W35" s="22">
        <f t="shared" si="8"/>
        <v>139.3689885268</v>
      </c>
      <c r="X35" s="22">
        <f t="shared" si="8"/>
        <v>132.93385769789998</v>
      </c>
      <c r="Y35" s="22">
        <f t="shared" si="8"/>
        <v>129.38055922500001</v>
      </c>
      <c r="Z35" s="22">
        <f t="shared" si="8"/>
        <v>124.00402701269999</v>
      </c>
      <c r="AA35" s="22">
        <f t="shared" si="8"/>
        <v>119.4631507103</v>
      </c>
      <c r="AB35" s="22">
        <f t="shared" si="8"/>
        <v>111.02791907070001</v>
      </c>
      <c r="AC35" s="22">
        <f t="shared" si="8"/>
        <v>110.38648088789999</v>
      </c>
      <c r="AD35" s="22">
        <f t="shared" si="8"/>
        <v>106.609629043</v>
      </c>
      <c r="AE35" s="22">
        <f t="shared" si="8"/>
        <v>105.7824213904</v>
      </c>
      <c r="AF35" s="22">
        <f t="shared" si="8"/>
        <v>92.614216914700009</v>
      </c>
      <c r="AG35" s="22">
        <f t="shared" si="8"/>
        <v>103.6281182651</v>
      </c>
      <c r="AH35" s="22">
        <f t="shared" si="8"/>
        <v>102.52430506510001</v>
      </c>
    </row>
    <row r="36" spans="1:34" x14ac:dyDescent="0.2">
      <c r="A36" s="14" t="s">
        <v>22</v>
      </c>
      <c r="B36" s="22">
        <f t="shared" ref="B36:AH36" si="9">B20</f>
        <v>3757</v>
      </c>
      <c r="C36" s="22">
        <f t="shared" si="9"/>
        <v>3799</v>
      </c>
      <c r="D36" s="22">
        <f t="shared" si="9"/>
        <v>3841</v>
      </c>
      <c r="E36" s="22">
        <f t="shared" si="9"/>
        <v>3897</v>
      </c>
      <c r="F36" s="22">
        <f t="shared" si="9"/>
        <v>3953</v>
      </c>
      <c r="G36" s="22">
        <f t="shared" si="9"/>
        <v>4009</v>
      </c>
      <c r="H36" s="22">
        <f t="shared" si="9"/>
        <v>4138</v>
      </c>
      <c r="I36" s="22">
        <f t="shared" si="9"/>
        <v>4195</v>
      </c>
      <c r="J36" s="22">
        <f t="shared" si="9"/>
        <v>4318</v>
      </c>
      <c r="K36" s="22">
        <f t="shared" si="9"/>
        <v>4366</v>
      </c>
      <c r="L36" s="22">
        <f t="shared" si="9"/>
        <v>4403</v>
      </c>
      <c r="M36" s="22">
        <f t="shared" si="9"/>
        <v>3177</v>
      </c>
      <c r="N36" s="22">
        <f t="shared" si="9"/>
        <v>3955.4329395</v>
      </c>
      <c r="O36" s="22">
        <f t="shared" si="9"/>
        <v>4036.8826914000001</v>
      </c>
      <c r="P36" s="22">
        <f t="shared" si="9"/>
        <v>3951.7139097999998</v>
      </c>
      <c r="Q36" s="22">
        <f t="shared" si="9"/>
        <v>4266.4095942000004</v>
      </c>
      <c r="R36" s="22">
        <f t="shared" si="9"/>
        <v>4158.5218155000002</v>
      </c>
      <c r="S36" s="22">
        <f t="shared" si="9"/>
        <v>4419.3366538</v>
      </c>
      <c r="T36" s="22">
        <f t="shared" si="9"/>
        <v>4238.6857035000003</v>
      </c>
      <c r="U36" s="22">
        <f t="shared" si="9"/>
        <v>4011.3732795000001</v>
      </c>
      <c r="V36" s="22">
        <f t="shared" si="9"/>
        <v>4105.2719340000003</v>
      </c>
      <c r="W36" s="22">
        <f t="shared" si="9"/>
        <v>4225.1811761999998</v>
      </c>
      <c r="X36" s="22">
        <f t="shared" si="9"/>
        <v>4222.3720079000004</v>
      </c>
      <c r="Y36" s="22">
        <f t="shared" si="9"/>
        <v>4114.0939645999997</v>
      </c>
      <c r="Z36" s="22">
        <f t="shared" si="9"/>
        <v>4022.2457043999998</v>
      </c>
      <c r="AA36" s="22">
        <f t="shared" si="9"/>
        <v>4236.6717314999996</v>
      </c>
      <c r="AB36" s="22">
        <f t="shared" si="9"/>
        <v>4322.8626604999999</v>
      </c>
      <c r="AC36" s="22">
        <f t="shared" si="9"/>
        <v>4461.584108</v>
      </c>
      <c r="AD36" s="22">
        <f t="shared" si="9"/>
        <v>4942.6567445000001</v>
      </c>
      <c r="AE36" s="22">
        <f t="shared" si="9"/>
        <v>4857.2859313999998</v>
      </c>
      <c r="AF36" s="22">
        <f t="shared" si="9"/>
        <v>5130.1936413000003</v>
      </c>
      <c r="AG36" s="22">
        <f t="shared" si="9"/>
        <v>5130.1936413000003</v>
      </c>
      <c r="AH36" s="22">
        <f t="shared" si="9"/>
        <v>5130.1936413000003</v>
      </c>
    </row>
    <row r="37" spans="1:34" x14ac:dyDescent="0.2">
      <c r="A37" s="14" t="s">
        <v>15</v>
      </c>
      <c r="B37" s="22">
        <f t="shared" ref="B37:W37" si="10">SUM(B33:B36)</f>
        <v>4320</v>
      </c>
      <c r="C37" s="22">
        <f t="shared" si="10"/>
        <v>4384</v>
      </c>
      <c r="D37" s="22">
        <f t="shared" si="10"/>
        <v>4443</v>
      </c>
      <c r="E37" s="22">
        <f t="shared" si="10"/>
        <v>4518</v>
      </c>
      <c r="F37" s="22">
        <f t="shared" si="10"/>
        <v>4589</v>
      </c>
      <c r="G37" s="22">
        <f t="shared" si="10"/>
        <v>4659</v>
      </c>
      <c r="H37" s="22">
        <f t="shared" si="10"/>
        <v>4727</v>
      </c>
      <c r="I37" s="22">
        <f t="shared" si="10"/>
        <v>4817</v>
      </c>
      <c r="J37" s="22">
        <f t="shared" si="10"/>
        <v>4940</v>
      </c>
      <c r="K37" s="22">
        <f t="shared" si="10"/>
        <v>4857</v>
      </c>
      <c r="L37" s="22">
        <f t="shared" si="10"/>
        <v>4907</v>
      </c>
      <c r="M37" s="22">
        <f t="shared" si="10"/>
        <v>3689</v>
      </c>
      <c r="N37" s="22">
        <f t="shared" si="10"/>
        <v>4353.7174472893003</v>
      </c>
      <c r="O37" s="22">
        <f t="shared" si="10"/>
        <v>4433.2958993092998</v>
      </c>
      <c r="P37" s="22">
        <f t="shared" si="10"/>
        <v>4340.3621361489995</v>
      </c>
      <c r="Q37" s="22">
        <f t="shared" si="10"/>
        <v>4652.4661274013006</v>
      </c>
      <c r="R37" s="22">
        <f t="shared" si="10"/>
        <v>4522.0857807487</v>
      </c>
      <c r="S37" s="22">
        <f t="shared" si="10"/>
        <v>4785.1252897975</v>
      </c>
      <c r="T37" s="22">
        <f t="shared" si="10"/>
        <v>4597.5619027228004</v>
      </c>
      <c r="U37" s="22">
        <f t="shared" si="10"/>
        <v>4368.3831702965999</v>
      </c>
      <c r="V37" s="22">
        <f t="shared" si="10"/>
        <v>4438.9959662706005</v>
      </c>
      <c r="W37" s="22">
        <f t="shared" si="10"/>
        <v>4556.1962597561997</v>
      </c>
      <c r="X37" s="22">
        <f t="shared" ref="X37:AH37" si="11">SUM(X33:X36)</f>
        <v>4546.0922055648007</v>
      </c>
      <c r="Y37" s="22">
        <f t="shared" si="11"/>
        <v>4447.7925487798002</v>
      </c>
      <c r="Z37" s="22">
        <f t="shared" si="11"/>
        <v>4335.6886801562996</v>
      </c>
      <c r="AA37" s="22">
        <f t="shared" si="11"/>
        <v>4545.6470825846</v>
      </c>
      <c r="AB37" s="22">
        <f t="shared" si="11"/>
        <v>4605.0392594946998</v>
      </c>
      <c r="AC37" s="22">
        <f t="shared" si="11"/>
        <v>4739.4536452941002</v>
      </c>
      <c r="AD37" s="22">
        <f t="shared" si="11"/>
        <v>5218.2284439396999</v>
      </c>
      <c r="AE37" s="22">
        <f t="shared" si="11"/>
        <v>5142.3287093428999</v>
      </c>
      <c r="AF37" s="22">
        <f t="shared" si="11"/>
        <v>5485.3650641568001</v>
      </c>
      <c r="AG37" s="22">
        <f t="shared" si="11"/>
        <v>5496.378965508</v>
      </c>
      <c r="AH37" s="22">
        <f t="shared" si="11"/>
        <v>5495.2751523080005</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8139-8672-4E3E-B1C9-624B6994F843}">
  <dimension ref="A1:V31"/>
  <sheetViews>
    <sheetView topLeftCell="A4" workbookViewId="0">
      <selection activeCell="P20" sqref="P20"/>
    </sheetView>
  </sheetViews>
  <sheetFormatPr defaultColWidth="8.85546875" defaultRowHeight="15" x14ac:dyDescent="0.25"/>
  <cols>
    <col min="1" max="1" width="35.42578125" bestFit="1" customWidth="1"/>
  </cols>
  <sheetData>
    <row r="1" spans="1:22" ht="39" x14ac:dyDescent="0.25">
      <c r="A1" s="18" t="s">
        <v>107</v>
      </c>
      <c r="B1" s="17"/>
      <c r="C1" s="17"/>
      <c r="D1" s="17"/>
      <c r="E1" s="17"/>
      <c r="F1" s="17"/>
      <c r="G1" s="17"/>
      <c r="H1" s="17"/>
      <c r="I1" s="17"/>
      <c r="J1" s="17"/>
      <c r="K1" s="17"/>
      <c r="L1" s="17"/>
      <c r="M1" s="17"/>
      <c r="N1" s="17"/>
      <c r="O1" s="17"/>
      <c r="P1" s="17"/>
      <c r="Q1" s="17"/>
      <c r="R1" s="17"/>
      <c r="S1" s="17"/>
      <c r="T1" s="17"/>
      <c r="U1" s="17"/>
      <c r="V1" s="17"/>
    </row>
    <row r="2" spans="1:22" ht="26.25" x14ac:dyDescent="0.25">
      <c r="A2" s="18" t="s">
        <v>25</v>
      </c>
      <c r="B2" s="17"/>
      <c r="C2" s="17"/>
      <c r="D2" s="17"/>
      <c r="E2" s="17"/>
      <c r="F2" s="17"/>
      <c r="G2" s="17"/>
      <c r="H2" s="17"/>
      <c r="I2" s="17"/>
      <c r="J2" s="17"/>
      <c r="K2" s="17"/>
      <c r="L2" s="17"/>
      <c r="M2" s="17"/>
      <c r="N2" s="17"/>
      <c r="O2" s="17"/>
      <c r="P2" s="17"/>
      <c r="Q2" s="17"/>
      <c r="R2" s="17"/>
      <c r="S2" s="17"/>
      <c r="T2" s="17"/>
      <c r="U2" s="17"/>
      <c r="V2" s="17"/>
    </row>
    <row r="3" spans="1:22" x14ac:dyDescent="0.25">
      <c r="A3" s="18"/>
      <c r="B3" s="17"/>
      <c r="C3" s="17"/>
      <c r="D3" s="17"/>
      <c r="E3" s="17"/>
      <c r="F3" s="17"/>
      <c r="G3" s="17"/>
      <c r="H3" s="17"/>
      <c r="I3" s="17"/>
      <c r="J3" s="17"/>
      <c r="K3" s="17"/>
      <c r="L3" s="17"/>
      <c r="M3" s="17"/>
      <c r="N3" s="17"/>
      <c r="O3" s="17"/>
      <c r="P3" s="17"/>
      <c r="Q3" s="17"/>
      <c r="R3" s="17"/>
      <c r="S3" s="17"/>
      <c r="T3" s="17"/>
      <c r="U3" s="17"/>
      <c r="V3" s="17"/>
    </row>
    <row r="4" spans="1:22" x14ac:dyDescent="0.25">
      <c r="A4" s="18"/>
      <c r="B4" s="17"/>
      <c r="C4" s="17"/>
      <c r="D4" s="17"/>
      <c r="E4" s="17"/>
      <c r="F4" s="17"/>
      <c r="G4" s="17"/>
      <c r="H4" s="17"/>
      <c r="I4" s="17"/>
      <c r="J4" s="17"/>
      <c r="K4" s="17"/>
      <c r="L4" s="17"/>
      <c r="M4" s="17"/>
      <c r="N4" s="17"/>
      <c r="O4" s="17"/>
      <c r="P4" s="17"/>
      <c r="Q4" s="17"/>
      <c r="R4" s="17"/>
      <c r="S4" s="17"/>
      <c r="T4" s="17"/>
      <c r="U4" s="17"/>
      <c r="V4" s="17"/>
    </row>
    <row r="5" spans="1:22" x14ac:dyDescent="0.25">
      <c r="A5" s="17"/>
      <c r="B5" s="17"/>
      <c r="C5" s="17"/>
      <c r="D5" s="17"/>
      <c r="E5" s="17"/>
      <c r="F5" s="17"/>
      <c r="G5" s="17"/>
      <c r="H5" s="17"/>
      <c r="I5" s="17"/>
      <c r="J5" s="17"/>
      <c r="K5" s="17"/>
      <c r="L5" s="17"/>
      <c r="M5" s="17"/>
      <c r="N5" s="17"/>
      <c r="O5" s="17"/>
      <c r="P5" s="17"/>
      <c r="Q5" s="17"/>
      <c r="R5" s="17"/>
      <c r="S5" s="17"/>
      <c r="T5" s="17"/>
      <c r="U5" s="17"/>
      <c r="V5" s="17"/>
    </row>
    <row r="6" spans="1:22" x14ac:dyDescent="0.25">
      <c r="A6" s="3" t="s">
        <v>0</v>
      </c>
      <c r="B6" s="4">
        <v>2002</v>
      </c>
      <c r="C6" s="4">
        <v>2003</v>
      </c>
      <c r="D6" s="4">
        <v>2004</v>
      </c>
      <c r="E6" s="4">
        <v>2005</v>
      </c>
      <c r="F6" s="4">
        <v>2006</v>
      </c>
      <c r="G6" s="4">
        <v>2007</v>
      </c>
      <c r="H6" s="4">
        <v>2008</v>
      </c>
      <c r="I6" s="4">
        <v>2009</v>
      </c>
      <c r="J6" s="4">
        <v>2010</v>
      </c>
      <c r="K6" s="4">
        <v>2011</v>
      </c>
      <c r="L6" s="4">
        <v>2012</v>
      </c>
      <c r="M6" s="4">
        <v>2013</v>
      </c>
      <c r="N6" s="4">
        <v>2014</v>
      </c>
      <c r="O6" s="4">
        <v>2015</v>
      </c>
      <c r="P6" s="4">
        <v>2016</v>
      </c>
      <c r="Q6" s="4">
        <v>2017</v>
      </c>
      <c r="R6" s="23">
        <v>2018</v>
      </c>
      <c r="S6" s="23">
        <v>2019</v>
      </c>
      <c r="T6" s="23">
        <v>2020</v>
      </c>
      <c r="U6" s="23">
        <v>2021</v>
      </c>
      <c r="V6" s="23">
        <v>2022</v>
      </c>
    </row>
    <row r="7" spans="1:22" x14ac:dyDescent="0.25">
      <c r="A7" s="14" t="s">
        <v>1</v>
      </c>
      <c r="B7" s="13">
        <v>22.326715397000001</v>
      </c>
      <c r="C7" s="13">
        <v>22.306028820000002</v>
      </c>
      <c r="D7" s="13">
        <v>22.260438565000001</v>
      </c>
      <c r="E7" s="13">
        <v>22.260438565000001</v>
      </c>
      <c r="F7" s="13">
        <v>22.527039968</v>
      </c>
      <c r="G7" s="13">
        <v>15.014875924</v>
      </c>
      <c r="H7" s="13">
        <v>15.008051463999999</v>
      </c>
      <c r="I7" s="13">
        <v>10.292682237999999</v>
      </c>
      <c r="J7" s="13">
        <v>10.592817092000001</v>
      </c>
      <c r="K7" s="13">
        <v>10.357304199</v>
      </c>
      <c r="L7" s="13">
        <v>9.2982936392000006</v>
      </c>
      <c r="M7" s="13">
        <v>8.4510499190000008</v>
      </c>
      <c r="N7" s="13">
        <v>9.2856021474000006</v>
      </c>
      <c r="O7" s="13">
        <v>7.1510574366000004</v>
      </c>
      <c r="P7" s="13">
        <v>7.0930859852000001</v>
      </c>
      <c r="Q7" s="13">
        <v>6.0581925146</v>
      </c>
      <c r="R7" s="13">
        <v>6.8870716373</v>
      </c>
      <c r="S7" s="13">
        <v>5.9533855320000004</v>
      </c>
      <c r="T7" s="13">
        <v>5.2354422944000003</v>
      </c>
      <c r="U7" s="13">
        <v>5.2354421091000001</v>
      </c>
      <c r="V7" s="13">
        <v>5.2354421091000001</v>
      </c>
    </row>
    <row r="8" spans="1:22" x14ac:dyDescent="0.25">
      <c r="A8" s="14" t="s">
        <v>2</v>
      </c>
      <c r="B8" s="13">
        <v>12.130810471</v>
      </c>
      <c r="C8" s="13">
        <v>12.090473034</v>
      </c>
      <c r="D8" s="13">
        <v>13.248320400000001</v>
      </c>
      <c r="E8" s="13">
        <v>13.187078039999999</v>
      </c>
      <c r="F8" s="13">
        <v>11.470074766</v>
      </c>
      <c r="G8" s="13">
        <v>11.950876183</v>
      </c>
      <c r="H8" s="13">
        <v>11.761406273</v>
      </c>
      <c r="I8" s="13">
        <v>10.67165484</v>
      </c>
      <c r="J8" s="13">
        <v>10.978300066999999</v>
      </c>
      <c r="K8" s="13">
        <v>11.092386341999999</v>
      </c>
      <c r="L8" s="13">
        <v>11.166536664000001</v>
      </c>
      <c r="M8" s="13">
        <v>11.182258292</v>
      </c>
      <c r="N8" s="13">
        <v>10.16498056</v>
      </c>
      <c r="O8" s="13">
        <v>9.9897349739999992</v>
      </c>
      <c r="P8" s="13">
        <v>9.9426730445999993</v>
      </c>
      <c r="Q8" s="13">
        <v>9.6397859011999998</v>
      </c>
      <c r="R8" s="13">
        <v>9.5182798505000008</v>
      </c>
      <c r="S8" s="13">
        <v>9.3544861743999999</v>
      </c>
      <c r="T8" s="13">
        <v>12.257866242</v>
      </c>
      <c r="U8" s="13">
        <v>12.255359107</v>
      </c>
      <c r="V8" s="13">
        <v>12.255359107</v>
      </c>
    </row>
    <row r="9" spans="1:22" x14ac:dyDescent="0.25">
      <c r="A9" s="14" t="s">
        <v>3</v>
      </c>
      <c r="B9" s="13">
        <v>21.532550358000002</v>
      </c>
      <c r="C9" s="13">
        <v>22.412577441</v>
      </c>
      <c r="D9" s="13">
        <v>22.405108638000002</v>
      </c>
      <c r="E9" s="13">
        <v>23.290268328</v>
      </c>
      <c r="F9" s="13">
        <v>19.966709316999999</v>
      </c>
      <c r="G9" s="13">
        <v>21.733554839</v>
      </c>
      <c r="H9" s="13">
        <v>23.945121284999999</v>
      </c>
      <c r="I9" s="13">
        <v>25.400012151999999</v>
      </c>
      <c r="J9" s="13">
        <v>26.478147153999998</v>
      </c>
      <c r="K9" s="13">
        <v>25.787017777999999</v>
      </c>
      <c r="L9" s="13">
        <v>21.959315523000001</v>
      </c>
      <c r="M9" s="13">
        <v>27.893087549000001</v>
      </c>
      <c r="N9" s="13">
        <v>27.596115476000001</v>
      </c>
      <c r="O9" s="13">
        <v>24.529380148000001</v>
      </c>
      <c r="P9" s="13">
        <v>21.567713221999998</v>
      </c>
      <c r="Q9" s="13">
        <v>20.818274863999999</v>
      </c>
      <c r="R9" s="13">
        <v>24.906930852999999</v>
      </c>
      <c r="S9" s="13">
        <v>25.948310057</v>
      </c>
      <c r="T9" s="13">
        <v>29.013569227000001</v>
      </c>
      <c r="U9" s="13">
        <v>29.016076572999999</v>
      </c>
      <c r="V9" s="13">
        <v>29.016076572999999</v>
      </c>
    </row>
    <row r="10" spans="1:22" x14ac:dyDescent="0.25">
      <c r="A10" s="14" t="s">
        <v>4</v>
      </c>
      <c r="B10" s="13">
        <v>0.63129053499999999</v>
      </c>
      <c r="C10" s="13">
        <v>0.63129053499999999</v>
      </c>
      <c r="D10" s="13">
        <v>0.65471945629999995</v>
      </c>
      <c r="E10" s="13">
        <v>0.65471945629999995</v>
      </c>
      <c r="F10" s="13">
        <v>0.4128617094</v>
      </c>
      <c r="G10" s="13">
        <v>0.4128617094</v>
      </c>
      <c r="H10" s="13">
        <v>0.4128617094</v>
      </c>
      <c r="I10" s="13">
        <v>0.387729875</v>
      </c>
      <c r="J10" s="13">
        <v>0.35410412159999999</v>
      </c>
      <c r="K10" s="13">
        <v>0.35410464159999999</v>
      </c>
      <c r="L10" s="13">
        <v>0.35410412159999999</v>
      </c>
      <c r="M10" s="13">
        <v>0.31443065019999999</v>
      </c>
      <c r="N10" s="13">
        <v>0.24080476249999999</v>
      </c>
      <c r="O10" s="13">
        <v>0.24152591009999999</v>
      </c>
      <c r="P10" s="13">
        <v>0.24588387549999999</v>
      </c>
      <c r="Q10" s="13">
        <v>0.25517171239999997</v>
      </c>
      <c r="R10" s="13">
        <v>0.26063716370000001</v>
      </c>
      <c r="S10" s="13">
        <v>0.2366761117</v>
      </c>
      <c r="T10" s="13">
        <v>0.22396335989999999</v>
      </c>
      <c r="U10" s="13">
        <v>0.2239633597</v>
      </c>
      <c r="V10" s="13">
        <v>0.2239633597</v>
      </c>
    </row>
    <row r="11" spans="1:22" x14ac:dyDescent="0.25">
      <c r="A11" s="14" t="s">
        <v>5</v>
      </c>
      <c r="B11" s="13">
        <v>0.64008039100000003</v>
      </c>
      <c r="C11" s="13">
        <v>0.64008039100000003</v>
      </c>
      <c r="D11" s="13">
        <v>0.7496565905</v>
      </c>
      <c r="E11" s="13">
        <v>0.7496565905</v>
      </c>
      <c r="F11" s="13">
        <v>1.0226370098999999</v>
      </c>
      <c r="G11" s="13">
        <v>1.0226370098999999</v>
      </c>
      <c r="H11" s="13">
        <v>1.0226370098999999</v>
      </c>
      <c r="I11" s="13">
        <v>0.65974150840000001</v>
      </c>
      <c r="J11" s="13">
        <v>0.86269970520000006</v>
      </c>
      <c r="K11" s="13">
        <v>0.86269970520000006</v>
      </c>
      <c r="L11" s="13">
        <v>0.86269970520000006</v>
      </c>
      <c r="M11" s="13">
        <v>0.69665264770000002</v>
      </c>
      <c r="N11" s="13">
        <v>0.73208667329999999</v>
      </c>
      <c r="O11" s="13">
        <v>0.70733095459999995</v>
      </c>
      <c r="P11" s="13">
        <v>0.58279389599999998</v>
      </c>
      <c r="Q11" s="13">
        <v>0.59866432830000005</v>
      </c>
      <c r="R11" s="13">
        <v>0.56664218249999998</v>
      </c>
      <c r="S11" s="13">
        <v>0.53737443169999999</v>
      </c>
      <c r="T11" s="13">
        <v>0.44028114759999998</v>
      </c>
      <c r="U11" s="13">
        <v>0.4402811472</v>
      </c>
      <c r="V11" s="13">
        <v>0.4402811472</v>
      </c>
    </row>
    <row r="12" spans="1:22" x14ac:dyDescent="0.25">
      <c r="A12" s="14" t="s">
        <v>6</v>
      </c>
      <c r="B12" s="13">
        <v>0.57407656669999996</v>
      </c>
      <c r="C12" s="13">
        <v>0.60240885600000005</v>
      </c>
      <c r="D12" s="13">
        <v>0.62476211960000005</v>
      </c>
      <c r="E12" s="13">
        <v>0.64221361340000005</v>
      </c>
      <c r="F12" s="13">
        <v>0.65034016949999995</v>
      </c>
      <c r="G12" s="13">
        <v>0.6422924565</v>
      </c>
      <c r="H12" s="13">
        <v>0.67827866309999996</v>
      </c>
      <c r="I12" s="13">
        <v>0.64984282520000003</v>
      </c>
      <c r="J12" s="13">
        <v>0.66616858170000004</v>
      </c>
      <c r="K12" s="13">
        <v>0.73310136940000004</v>
      </c>
      <c r="L12" s="13">
        <v>0.80844808930000001</v>
      </c>
      <c r="M12" s="13">
        <v>0.67702732369999996</v>
      </c>
      <c r="N12" s="13">
        <v>0.71835978379999998</v>
      </c>
      <c r="O12" s="13">
        <v>0.68625731440000004</v>
      </c>
      <c r="P12" s="13">
        <v>0.73750669629999999</v>
      </c>
      <c r="Q12" s="13">
        <v>0.62450316139999995</v>
      </c>
      <c r="R12" s="13">
        <v>0.57577335100000004</v>
      </c>
      <c r="S12" s="13">
        <v>0.56944458279999999</v>
      </c>
      <c r="T12" s="13">
        <v>0.65127664220000003</v>
      </c>
      <c r="U12" s="13">
        <v>0.65127664269999996</v>
      </c>
      <c r="V12" s="13">
        <v>0.65127664269999996</v>
      </c>
    </row>
    <row r="13" spans="1:22" x14ac:dyDescent="0.25">
      <c r="A13" s="14" t="s">
        <v>7</v>
      </c>
      <c r="B13" s="13">
        <v>5.6456515820000002</v>
      </c>
      <c r="C13" s="13">
        <v>5.6456515820000002</v>
      </c>
      <c r="D13" s="13">
        <v>6.2291799882000003</v>
      </c>
      <c r="E13" s="13">
        <v>6.2291799882000003</v>
      </c>
      <c r="F13" s="13">
        <v>5.8362562911999998</v>
      </c>
      <c r="G13" s="13">
        <v>5.8280347953999998</v>
      </c>
      <c r="H13" s="13">
        <v>5.8280347953999998</v>
      </c>
      <c r="I13" s="13">
        <v>5.3958424587999998</v>
      </c>
      <c r="J13" s="13">
        <v>5.5390101110999996</v>
      </c>
      <c r="K13" s="13">
        <v>5.5398076127999998</v>
      </c>
      <c r="L13" s="13">
        <v>5.5411746734999996</v>
      </c>
      <c r="M13" s="13">
        <v>5.4678995117999998</v>
      </c>
      <c r="N13" s="13">
        <v>5.5581498298999996</v>
      </c>
      <c r="O13" s="13">
        <v>5.5671652758999999</v>
      </c>
      <c r="P13" s="13">
        <v>6.6276007823</v>
      </c>
      <c r="Q13" s="13">
        <v>6.5994725472000004</v>
      </c>
      <c r="R13" s="13">
        <v>6.5596045753999999</v>
      </c>
      <c r="S13" s="13">
        <v>6.5949986056999998</v>
      </c>
      <c r="T13" s="13">
        <v>9.0737805085000005</v>
      </c>
      <c r="U13" s="13">
        <v>9.0737805071000004</v>
      </c>
      <c r="V13" s="13">
        <v>9.0737805071000004</v>
      </c>
    </row>
    <row r="14" spans="1:22" x14ac:dyDescent="0.25">
      <c r="A14" s="14" t="s">
        <v>8</v>
      </c>
      <c r="B14" s="13">
        <v>3.2394100000000002E-5</v>
      </c>
      <c r="C14" s="13">
        <v>3.2394100000000002E-5</v>
      </c>
      <c r="D14" s="13">
        <v>1.4952579999999999E-4</v>
      </c>
      <c r="E14" s="13">
        <v>1.4952579999999999E-4</v>
      </c>
      <c r="F14" s="13">
        <v>2.8152169999999998E-4</v>
      </c>
      <c r="G14" s="13">
        <v>2.8152610000000002E-4</v>
      </c>
      <c r="H14" s="13">
        <v>2.8152610000000002E-4</v>
      </c>
      <c r="I14" s="13">
        <v>9.8276400000000007E-5</v>
      </c>
      <c r="J14" s="13">
        <v>1.9504679999999999E-4</v>
      </c>
      <c r="K14" s="13">
        <v>1.950528E-4</v>
      </c>
      <c r="L14" s="13">
        <v>1.950528E-4</v>
      </c>
      <c r="M14" s="13">
        <v>1.498479E-4</v>
      </c>
      <c r="N14" s="13">
        <v>1.6230420000000001E-4</v>
      </c>
      <c r="O14" s="13">
        <v>1.5594019999999999E-4</v>
      </c>
      <c r="P14" s="13">
        <v>4.9169463699999999E-2</v>
      </c>
      <c r="Q14" s="13">
        <v>1.4404500000000001E-5</v>
      </c>
      <c r="R14" s="13">
        <v>7.7315349999999995E-6</v>
      </c>
      <c r="S14" s="13">
        <v>1.6699500000000002E-5</v>
      </c>
      <c r="T14" s="13">
        <v>2.88026373E-2</v>
      </c>
      <c r="U14" s="13">
        <v>2.88093819E-2</v>
      </c>
      <c r="V14" s="13">
        <v>2.88093819E-2</v>
      </c>
    </row>
    <row r="15" spans="1:22" x14ac:dyDescent="0.25">
      <c r="A15" s="14" t="s">
        <v>10</v>
      </c>
      <c r="B15" s="13">
        <v>0.39094026799999998</v>
      </c>
      <c r="C15" s="13">
        <v>0.39094026799999998</v>
      </c>
      <c r="D15" s="13">
        <v>0.47058531590000002</v>
      </c>
      <c r="E15" s="13">
        <v>0.47058531590000002</v>
      </c>
      <c r="F15" s="13">
        <v>0.39159495020000001</v>
      </c>
      <c r="G15" s="13">
        <v>0.3956812663</v>
      </c>
      <c r="H15" s="13">
        <v>0.3956812663</v>
      </c>
      <c r="I15" s="13">
        <v>0.3738727899</v>
      </c>
      <c r="J15" s="13">
        <v>0.29536572259999999</v>
      </c>
      <c r="K15" s="13">
        <v>0.29503185710000002</v>
      </c>
      <c r="L15" s="13">
        <v>0.29122805270000002</v>
      </c>
      <c r="M15" s="13">
        <v>0.30325579559999999</v>
      </c>
      <c r="N15" s="13">
        <v>0.25600087259999998</v>
      </c>
      <c r="O15" s="13">
        <v>0.24290817989999999</v>
      </c>
      <c r="P15" s="13">
        <v>0.2516499962</v>
      </c>
      <c r="Q15" s="13">
        <v>0.2153953136</v>
      </c>
      <c r="R15" s="13">
        <v>0.21457340590000001</v>
      </c>
      <c r="S15" s="13">
        <v>0.22161559759999999</v>
      </c>
      <c r="T15" s="13">
        <v>0.20287356579999999</v>
      </c>
      <c r="U15" s="13">
        <v>0.20287356409999999</v>
      </c>
      <c r="V15" s="13">
        <v>0.20287356409999999</v>
      </c>
    </row>
    <row r="16" spans="1:22" x14ac:dyDescent="0.25">
      <c r="A16" s="14" t="s">
        <v>11</v>
      </c>
      <c r="B16" s="13">
        <v>21.352045825000001</v>
      </c>
      <c r="C16" s="13">
        <v>21.352045825000001</v>
      </c>
      <c r="D16" s="13">
        <v>21.360510859000001</v>
      </c>
      <c r="E16" s="13">
        <v>21.360510859000001</v>
      </c>
      <c r="F16" s="13">
        <v>21.354115389</v>
      </c>
      <c r="G16" s="13">
        <v>21.352821895000002</v>
      </c>
      <c r="H16" s="13">
        <v>21.352821895000002</v>
      </c>
      <c r="I16" s="13">
        <v>21.352854486999998</v>
      </c>
      <c r="J16" s="13">
        <v>21.353599250999999</v>
      </c>
      <c r="K16" s="13">
        <v>21.361775929</v>
      </c>
      <c r="L16" s="13">
        <v>21.362409271000001</v>
      </c>
      <c r="M16" s="13">
        <v>21.363107464999999</v>
      </c>
      <c r="N16" s="13">
        <v>21.360776443999999</v>
      </c>
      <c r="O16" s="13">
        <v>21.36105616</v>
      </c>
      <c r="P16" s="13">
        <v>21.352472846000001</v>
      </c>
      <c r="Q16" s="13">
        <v>21.362839406999999</v>
      </c>
      <c r="R16" s="13">
        <v>21.361630869999999</v>
      </c>
      <c r="S16" s="13">
        <v>21.365040676</v>
      </c>
      <c r="T16" s="13">
        <v>23.721605758999999</v>
      </c>
      <c r="U16" s="13">
        <v>23.721605758999999</v>
      </c>
      <c r="V16" s="13">
        <v>23.721605758999999</v>
      </c>
    </row>
    <row r="17" spans="1:22" x14ac:dyDescent="0.25">
      <c r="A17" s="14" t="s">
        <v>12</v>
      </c>
      <c r="B17" s="13">
        <v>180.80094344</v>
      </c>
      <c r="C17" s="13">
        <v>180.12273227</v>
      </c>
      <c r="D17" s="13">
        <v>177.40762877</v>
      </c>
      <c r="E17" s="13">
        <v>170.72426770999999</v>
      </c>
      <c r="F17" s="13">
        <v>167.70668266000001</v>
      </c>
      <c r="G17" s="13">
        <v>143.41041128000001</v>
      </c>
      <c r="H17" s="13">
        <v>134.19731075000001</v>
      </c>
      <c r="I17" s="13">
        <v>119.17003501000001</v>
      </c>
      <c r="J17" s="13">
        <v>127.58274292999999</v>
      </c>
      <c r="K17" s="13">
        <v>106.33808307</v>
      </c>
      <c r="L17" s="13">
        <v>94.670257121000006</v>
      </c>
      <c r="M17" s="13">
        <v>86.131976128000005</v>
      </c>
      <c r="N17" s="13">
        <v>74.702003101000003</v>
      </c>
      <c r="O17" s="13">
        <v>63.955040726</v>
      </c>
      <c r="P17" s="13">
        <v>53.722025717999998</v>
      </c>
      <c r="Q17" s="13">
        <v>44.932739009999999</v>
      </c>
      <c r="R17" s="13">
        <v>38.262703389000002</v>
      </c>
      <c r="S17" s="13">
        <v>40.487384253000002</v>
      </c>
      <c r="T17" s="13">
        <v>33.545686822</v>
      </c>
      <c r="U17" s="13">
        <v>33.791468000000002</v>
      </c>
      <c r="V17" s="13">
        <v>30.4623834</v>
      </c>
    </row>
    <row r="18" spans="1:22" x14ac:dyDescent="0.25">
      <c r="A18" s="14" t="s">
        <v>13</v>
      </c>
      <c r="B18" s="13">
        <v>170.95567109000001</v>
      </c>
      <c r="C18" s="13">
        <v>169.28692171</v>
      </c>
      <c r="D18" s="13">
        <v>160.35611112000001</v>
      </c>
      <c r="E18" s="13">
        <v>157.85634435</v>
      </c>
      <c r="F18" s="13">
        <v>148.83791797999999</v>
      </c>
      <c r="G18" s="13">
        <v>138.34704668000001</v>
      </c>
      <c r="H18" s="13">
        <v>128.26294002</v>
      </c>
      <c r="I18" s="13">
        <v>118.04297809000001</v>
      </c>
      <c r="J18" s="13">
        <v>112.09865772000001</v>
      </c>
      <c r="K18" s="13">
        <v>106.49663987</v>
      </c>
      <c r="L18" s="13">
        <v>100.30687125</v>
      </c>
      <c r="M18" s="13">
        <v>95.646824659000004</v>
      </c>
      <c r="N18" s="13">
        <v>91.536170627999994</v>
      </c>
      <c r="O18" s="13">
        <v>85.620777552999996</v>
      </c>
      <c r="P18" s="13">
        <v>77.211607137000001</v>
      </c>
      <c r="Q18" s="13">
        <v>72.540666153000004</v>
      </c>
      <c r="R18" s="13">
        <v>67.869300034000005</v>
      </c>
      <c r="S18" s="13">
        <v>63.841705271999999</v>
      </c>
      <c r="T18" s="13">
        <v>53.686364949000001</v>
      </c>
      <c r="U18" s="13">
        <v>53.679562343999997</v>
      </c>
      <c r="V18" s="13">
        <v>53.672760543999999</v>
      </c>
    </row>
    <row r="19" spans="1:22" x14ac:dyDescent="0.25">
      <c r="A19" s="14" t="s">
        <v>14</v>
      </c>
      <c r="B19" s="13">
        <v>47.955114250000001</v>
      </c>
      <c r="C19" s="13">
        <v>58.977757240000003</v>
      </c>
      <c r="D19" s="13">
        <v>54.044684977999999</v>
      </c>
      <c r="E19" s="13">
        <v>57.209525833000001</v>
      </c>
      <c r="F19" s="13">
        <v>55.491974460999998</v>
      </c>
      <c r="G19" s="13">
        <v>62.622055140999997</v>
      </c>
      <c r="H19" s="13">
        <v>53.353178518</v>
      </c>
      <c r="I19" s="13">
        <v>51.294886624999997</v>
      </c>
      <c r="J19" s="13">
        <v>46.912912386999999</v>
      </c>
      <c r="K19" s="13">
        <v>56.436372145999997</v>
      </c>
      <c r="L19" s="13">
        <v>54.625368739999999</v>
      </c>
      <c r="M19" s="13">
        <v>44.766989801000001</v>
      </c>
      <c r="N19" s="13">
        <v>44.389671409000002</v>
      </c>
      <c r="O19" s="13">
        <v>58.148068477000002</v>
      </c>
      <c r="P19" s="13">
        <v>119.19023385</v>
      </c>
      <c r="Q19" s="13">
        <v>79.815786756999998</v>
      </c>
      <c r="R19" s="13">
        <v>84.953744975999996</v>
      </c>
      <c r="S19" s="13">
        <v>59.035090283000002</v>
      </c>
      <c r="T19" s="13">
        <v>209.30102972</v>
      </c>
      <c r="U19" s="13">
        <v>209.30102972</v>
      </c>
      <c r="V19" s="13">
        <v>209.30102972</v>
      </c>
    </row>
    <row r="20" spans="1:22" x14ac:dyDescent="0.25">
      <c r="A20" s="17"/>
      <c r="B20" s="21"/>
      <c r="C20" s="21"/>
      <c r="D20" s="21"/>
      <c r="E20" s="21"/>
      <c r="F20" s="21"/>
      <c r="G20" s="21"/>
      <c r="H20" s="21"/>
      <c r="I20" s="21"/>
      <c r="J20" s="21"/>
      <c r="K20" s="21"/>
      <c r="L20" s="19"/>
      <c r="M20" s="19"/>
      <c r="N20" s="19"/>
      <c r="O20" s="19"/>
      <c r="P20" s="19"/>
      <c r="Q20" s="19"/>
      <c r="R20" s="21"/>
      <c r="S20" s="21"/>
      <c r="T20" s="21"/>
      <c r="U20" s="21"/>
      <c r="V20" s="21"/>
    </row>
    <row r="21" spans="1:22" x14ac:dyDescent="0.25">
      <c r="A21" s="17"/>
      <c r="B21" s="21"/>
      <c r="C21" s="21"/>
      <c r="D21" s="21"/>
      <c r="E21" s="21"/>
      <c r="F21" s="21"/>
      <c r="G21" s="21"/>
      <c r="H21" s="21"/>
      <c r="I21" s="21"/>
      <c r="J21" s="21"/>
      <c r="K21" s="21"/>
      <c r="L21" s="19"/>
      <c r="M21" s="19"/>
      <c r="N21" s="19"/>
      <c r="O21" s="19"/>
      <c r="P21" s="19"/>
      <c r="Q21" s="19"/>
      <c r="R21" s="21"/>
      <c r="S21" s="21"/>
      <c r="T21" s="21"/>
      <c r="U21" s="21"/>
      <c r="V21" s="21"/>
    </row>
    <row r="22" spans="1:22" x14ac:dyDescent="0.25">
      <c r="A22" s="17"/>
      <c r="B22" s="21"/>
      <c r="C22" s="21"/>
      <c r="D22" s="21"/>
      <c r="E22" s="21"/>
      <c r="F22" s="21"/>
      <c r="G22" s="21"/>
      <c r="H22" s="21"/>
      <c r="I22" s="21"/>
      <c r="J22" s="21"/>
      <c r="K22" s="21"/>
      <c r="L22" s="19"/>
      <c r="M22" s="19"/>
      <c r="N22" s="19"/>
      <c r="O22" s="19"/>
      <c r="P22" s="19"/>
      <c r="Q22" s="19"/>
      <c r="R22" s="21"/>
      <c r="S22" s="21"/>
      <c r="T22" s="21"/>
      <c r="U22" s="21"/>
      <c r="V22" s="21"/>
    </row>
    <row r="23" spans="1:22" x14ac:dyDescent="0.25">
      <c r="A23" s="17"/>
      <c r="B23" s="21"/>
      <c r="C23" s="21"/>
      <c r="D23" s="21"/>
      <c r="E23" s="21"/>
      <c r="F23" s="21"/>
      <c r="G23" s="21"/>
      <c r="H23" s="21"/>
      <c r="I23" s="21"/>
      <c r="J23" s="21"/>
      <c r="K23" s="21"/>
      <c r="L23" s="19"/>
      <c r="M23" s="19"/>
      <c r="N23" s="19"/>
      <c r="O23" s="19"/>
      <c r="P23" s="19"/>
      <c r="Q23" s="19"/>
      <c r="R23" s="21"/>
      <c r="S23" s="21"/>
      <c r="T23" s="21"/>
      <c r="U23" s="21"/>
      <c r="V23" s="21"/>
    </row>
    <row r="24" spans="1:22" x14ac:dyDescent="0.25">
      <c r="A24" s="17"/>
      <c r="B24" s="21"/>
      <c r="C24" s="21"/>
      <c r="D24" s="21"/>
      <c r="E24" s="21"/>
      <c r="F24" s="21"/>
      <c r="G24" s="21"/>
      <c r="H24" s="21"/>
      <c r="I24" s="21"/>
      <c r="J24" s="21"/>
      <c r="K24" s="21"/>
      <c r="L24" s="19"/>
      <c r="M24" s="19"/>
      <c r="N24" s="19"/>
      <c r="O24" s="19"/>
      <c r="P24" s="19"/>
      <c r="Q24" s="19"/>
      <c r="R24" s="21"/>
      <c r="S24" s="21"/>
      <c r="T24" s="21"/>
      <c r="U24" s="21"/>
      <c r="V24" s="21"/>
    </row>
    <row r="25" spans="1:22" x14ac:dyDescent="0.25">
      <c r="A25" s="17"/>
      <c r="B25" s="21"/>
      <c r="C25" s="21"/>
      <c r="D25" s="21"/>
      <c r="E25" s="21"/>
      <c r="F25" s="21"/>
      <c r="G25" s="21"/>
      <c r="H25" s="21"/>
      <c r="I25" s="21"/>
      <c r="J25" s="21"/>
      <c r="K25" s="21"/>
      <c r="L25" s="19"/>
      <c r="M25" s="19"/>
      <c r="N25" s="19"/>
      <c r="O25" s="19"/>
      <c r="P25" s="19"/>
      <c r="Q25" s="19"/>
      <c r="R25" s="21"/>
      <c r="S25" s="21"/>
      <c r="T25" s="21"/>
      <c r="U25" s="21"/>
      <c r="V25" s="21"/>
    </row>
    <row r="26" spans="1:22" x14ac:dyDescent="0.25">
      <c r="A26" s="17" t="s">
        <v>15</v>
      </c>
      <c r="B26" s="19">
        <f t="shared" ref="B26:K26" si="0">SUM(B7:B19)</f>
        <v>484.93592256779999</v>
      </c>
      <c r="C26" s="19">
        <f t="shared" si="0"/>
        <v>494.45894036610002</v>
      </c>
      <c r="D26" s="19">
        <f t="shared" si="0"/>
        <v>479.81185632630007</v>
      </c>
      <c r="E26" s="19">
        <f t="shared" si="0"/>
        <v>474.63493817509999</v>
      </c>
      <c r="F26" s="19">
        <f t="shared" si="0"/>
        <v>455.66848619289999</v>
      </c>
      <c r="G26" s="19">
        <f t="shared" si="0"/>
        <v>422.73343070559997</v>
      </c>
      <c r="H26" s="19">
        <f t="shared" si="0"/>
        <v>396.21860517520003</v>
      </c>
      <c r="I26" s="19">
        <f t="shared" si="0"/>
        <v>363.69223117570004</v>
      </c>
      <c r="J26" s="19">
        <f t="shared" si="0"/>
        <v>363.71471988999997</v>
      </c>
      <c r="K26" s="19">
        <f t="shared" si="0"/>
        <v>345.65451957290003</v>
      </c>
      <c r="L26" s="19">
        <f t="shared" ref="L26:V26" si="1">SUM(L7:L19)</f>
        <v>321.2469019033</v>
      </c>
      <c r="M26" s="19">
        <f t="shared" si="1"/>
        <v>302.8947095899</v>
      </c>
      <c r="N26" s="19">
        <f t="shared" si="1"/>
        <v>286.54088399170001</v>
      </c>
      <c r="O26" s="19">
        <f t="shared" si="1"/>
        <v>278.20045904969999</v>
      </c>
      <c r="P26" s="19">
        <f t="shared" si="1"/>
        <v>318.57441651279998</v>
      </c>
      <c r="Q26" s="19">
        <f t="shared" si="1"/>
        <v>263.46150607420003</v>
      </c>
      <c r="R26" s="19">
        <f t="shared" si="1"/>
        <v>261.93690001983498</v>
      </c>
      <c r="S26" s="19">
        <f t="shared" si="1"/>
        <v>234.1455282764</v>
      </c>
      <c r="T26" s="19">
        <f t="shared" si="1"/>
        <v>377.38254287469999</v>
      </c>
      <c r="U26" s="19">
        <f t="shared" si="1"/>
        <v>377.62152821480004</v>
      </c>
      <c r="V26" s="19">
        <f t="shared" si="1"/>
        <v>374.28564181479999</v>
      </c>
    </row>
    <row r="27" spans="1:22" x14ac:dyDescent="0.25">
      <c r="A27" s="17" t="s">
        <v>22</v>
      </c>
      <c r="B27" s="19">
        <f t="shared" ref="B27:V27" si="2">B19</f>
        <v>47.955114250000001</v>
      </c>
      <c r="C27" s="19">
        <f t="shared" si="2"/>
        <v>58.977757240000003</v>
      </c>
      <c r="D27" s="19">
        <f t="shared" si="2"/>
        <v>54.044684977999999</v>
      </c>
      <c r="E27" s="19">
        <f t="shared" si="2"/>
        <v>57.209525833000001</v>
      </c>
      <c r="F27" s="19">
        <f t="shared" si="2"/>
        <v>55.491974460999998</v>
      </c>
      <c r="G27" s="19">
        <f t="shared" si="2"/>
        <v>62.622055140999997</v>
      </c>
      <c r="H27" s="19">
        <f t="shared" si="2"/>
        <v>53.353178518</v>
      </c>
      <c r="I27" s="19">
        <f t="shared" si="2"/>
        <v>51.294886624999997</v>
      </c>
      <c r="J27" s="19">
        <f t="shared" si="2"/>
        <v>46.912912386999999</v>
      </c>
      <c r="K27" s="19">
        <f t="shared" si="2"/>
        <v>56.436372145999997</v>
      </c>
      <c r="L27" s="19">
        <f t="shared" si="2"/>
        <v>54.625368739999999</v>
      </c>
      <c r="M27" s="19">
        <f t="shared" si="2"/>
        <v>44.766989801000001</v>
      </c>
      <c r="N27" s="19">
        <f t="shared" si="2"/>
        <v>44.389671409000002</v>
      </c>
      <c r="O27" s="19">
        <f t="shared" si="2"/>
        <v>58.148068477000002</v>
      </c>
      <c r="P27" s="19">
        <f t="shared" si="2"/>
        <v>119.19023385</v>
      </c>
      <c r="Q27" s="19">
        <f t="shared" si="2"/>
        <v>79.815786756999998</v>
      </c>
      <c r="R27" s="19">
        <f t="shared" si="2"/>
        <v>84.953744975999996</v>
      </c>
      <c r="S27" s="19">
        <f t="shared" si="2"/>
        <v>59.035090283000002</v>
      </c>
      <c r="T27" s="19">
        <f t="shared" si="2"/>
        <v>209.30102972</v>
      </c>
      <c r="U27" s="19">
        <f t="shared" si="2"/>
        <v>209.30102972</v>
      </c>
      <c r="V27" s="19">
        <f t="shared" si="2"/>
        <v>209.30102972</v>
      </c>
    </row>
    <row r="28" spans="1:22" x14ac:dyDescent="0.25">
      <c r="A28" s="6" t="s">
        <v>23</v>
      </c>
      <c r="B28" s="19">
        <f t="shared" ref="B28:V28" si="3">B26 - B27</f>
        <v>436.98080831779998</v>
      </c>
      <c r="C28" s="19">
        <f t="shared" si="3"/>
        <v>435.48118312610001</v>
      </c>
      <c r="D28" s="19">
        <f t="shared" si="3"/>
        <v>425.76717134830005</v>
      </c>
      <c r="E28" s="19">
        <f t="shared" si="3"/>
        <v>417.4254123421</v>
      </c>
      <c r="F28" s="19">
        <f t="shared" si="3"/>
        <v>400.17651173190001</v>
      </c>
      <c r="G28" s="19">
        <f t="shared" si="3"/>
        <v>360.1113755646</v>
      </c>
      <c r="H28" s="19">
        <f t="shared" si="3"/>
        <v>342.86542665720003</v>
      </c>
      <c r="I28" s="19">
        <f t="shared" si="3"/>
        <v>312.39734455070004</v>
      </c>
      <c r="J28" s="19">
        <f t="shared" si="3"/>
        <v>316.80180750299996</v>
      </c>
      <c r="K28" s="19">
        <f t="shared" si="3"/>
        <v>289.21814742690003</v>
      </c>
      <c r="L28" s="19">
        <f t="shared" si="3"/>
        <v>266.6215331633</v>
      </c>
      <c r="M28" s="19">
        <f t="shared" si="3"/>
        <v>258.12771978889998</v>
      </c>
      <c r="N28" s="19">
        <f t="shared" si="3"/>
        <v>242.1512125827</v>
      </c>
      <c r="O28" s="19">
        <f t="shared" si="3"/>
        <v>220.05239057269998</v>
      </c>
      <c r="P28" s="19">
        <f t="shared" si="3"/>
        <v>199.38418266279999</v>
      </c>
      <c r="Q28" s="19">
        <f t="shared" si="3"/>
        <v>183.64571931720002</v>
      </c>
      <c r="R28" s="19">
        <f t="shared" si="3"/>
        <v>176.98315504383498</v>
      </c>
      <c r="S28" s="19">
        <f t="shared" si="3"/>
        <v>175.11043799340001</v>
      </c>
      <c r="T28" s="19">
        <f t="shared" si="3"/>
        <v>168.08151315469999</v>
      </c>
      <c r="U28" s="19">
        <f t="shared" si="3"/>
        <v>168.32049849480003</v>
      </c>
      <c r="V28" s="19">
        <f t="shared" si="3"/>
        <v>164.98461209479999</v>
      </c>
    </row>
    <row r="29" spans="1:22" x14ac:dyDescent="0.25">
      <c r="A29" s="6" t="s">
        <v>16</v>
      </c>
      <c r="B29" s="13">
        <v>17.977631087999999</v>
      </c>
      <c r="C29" s="13">
        <v>26.71516454</v>
      </c>
      <c r="D29" s="13">
        <v>16.035587185000001</v>
      </c>
      <c r="E29" s="13">
        <v>15.950237381000001</v>
      </c>
      <c r="F29" s="13">
        <v>16.003316479999999</v>
      </c>
      <c r="G29" s="13">
        <v>21.559425724</v>
      </c>
      <c r="H29" s="13">
        <v>12.038070660000001</v>
      </c>
      <c r="I29" s="13">
        <v>11.43901615</v>
      </c>
      <c r="J29" s="13">
        <v>5.1651969490000003</v>
      </c>
      <c r="K29" s="13">
        <v>11.651702886000001</v>
      </c>
      <c r="L29" s="13">
        <v>16.314059718999999</v>
      </c>
      <c r="M29" s="13">
        <v>8.0352325750000002</v>
      </c>
      <c r="N29" s="13">
        <v>8.7931557651999999</v>
      </c>
      <c r="O29" s="13">
        <v>25.476241276</v>
      </c>
      <c r="P29" s="13">
        <v>66.639085465999997</v>
      </c>
      <c r="Q29" s="13">
        <v>28.525783837999999</v>
      </c>
      <c r="R29" s="13">
        <v>28.770360491000002</v>
      </c>
      <c r="S29" s="13">
        <v>9.9683272453999994</v>
      </c>
      <c r="T29" s="13">
        <v>149.519012</v>
      </c>
      <c r="U29" s="13">
        <v>149.519012</v>
      </c>
      <c r="V29" s="13">
        <v>149.519012</v>
      </c>
    </row>
    <row r="30" spans="1:22" x14ac:dyDescent="0.25">
      <c r="A30" s="6" t="s">
        <v>17</v>
      </c>
      <c r="B30" s="19">
        <f t="shared" ref="B30:V30" si="4">B26 - B29</f>
        <v>466.95829147979998</v>
      </c>
      <c r="C30" s="19">
        <f t="shared" si="4"/>
        <v>467.74377582610003</v>
      </c>
      <c r="D30" s="19">
        <f t="shared" si="4"/>
        <v>463.77626914130008</v>
      </c>
      <c r="E30" s="19">
        <f t="shared" si="4"/>
        <v>458.68470079409997</v>
      </c>
      <c r="F30" s="19">
        <f t="shared" si="4"/>
        <v>439.66516971289997</v>
      </c>
      <c r="G30" s="19">
        <f t="shared" si="4"/>
        <v>401.17400498159998</v>
      </c>
      <c r="H30" s="19">
        <f t="shared" si="4"/>
        <v>384.18053451520001</v>
      </c>
      <c r="I30" s="19">
        <f t="shared" si="4"/>
        <v>352.25321502570006</v>
      </c>
      <c r="J30" s="19">
        <f t="shared" si="4"/>
        <v>358.54952294099996</v>
      </c>
      <c r="K30" s="19">
        <f t="shared" si="4"/>
        <v>334.00281668690002</v>
      </c>
      <c r="L30" s="19">
        <f t="shared" si="4"/>
        <v>304.9328421843</v>
      </c>
      <c r="M30" s="19">
        <f t="shared" si="4"/>
        <v>294.85947701489999</v>
      </c>
      <c r="N30" s="19">
        <f t="shared" si="4"/>
        <v>277.74772822649999</v>
      </c>
      <c r="O30" s="19">
        <f t="shared" si="4"/>
        <v>252.72421777369999</v>
      </c>
      <c r="P30" s="19">
        <f t="shared" si="4"/>
        <v>251.9353310468</v>
      </c>
      <c r="Q30" s="19">
        <f t="shared" si="4"/>
        <v>234.93572223620004</v>
      </c>
      <c r="R30" s="19">
        <f t="shared" si="4"/>
        <v>233.16653952883499</v>
      </c>
      <c r="S30" s="19">
        <f t="shared" si="4"/>
        <v>224.17720103100001</v>
      </c>
      <c r="T30" s="19">
        <f t="shared" si="4"/>
        <v>227.86353087469999</v>
      </c>
      <c r="U30" s="19">
        <f t="shared" si="4"/>
        <v>228.10251621480003</v>
      </c>
      <c r="V30" s="19">
        <f t="shared" si="4"/>
        <v>224.76662981479998</v>
      </c>
    </row>
    <row r="31" spans="1:22" x14ac:dyDescent="0.25">
      <c r="A31" s="6" t="s">
        <v>18</v>
      </c>
      <c r="B31" s="19">
        <f t="shared" ref="B31:V31" si="5">B27 - B29</f>
        <v>29.977483162000002</v>
      </c>
      <c r="C31" s="19">
        <f t="shared" si="5"/>
        <v>32.262592699999999</v>
      </c>
      <c r="D31" s="19">
        <f t="shared" si="5"/>
        <v>38.009097792999995</v>
      </c>
      <c r="E31" s="19">
        <f t="shared" si="5"/>
        <v>41.259288452</v>
      </c>
      <c r="F31" s="19">
        <f t="shared" si="5"/>
        <v>39.488657981000003</v>
      </c>
      <c r="G31" s="19">
        <f t="shared" si="5"/>
        <v>41.062629416999997</v>
      </c>
      <c r="H31" s="19">
        <f t="shared" si="5"/>
        <v>41.315107857999998</v>
      </c>
      <c r="I31" s="19">
        <f t="shared" si="5"/>
        <v>39.855870474999996</v>
      </c>
      <c r="J31" s="19">
        <f t="shared" si="5"/>
        <v>41.747715438</v>
      </c>
      <c r="K31" s="19">
        <f t="shared" si="5"/>
        <v>44.784669259999994</v>
      </c>
      <c r="L31" s="19">
        <f t="shared" si="5"/>
        <v>38.311309021</v>
      </c>
      <c r="M31" s="19">
        <f t="shared" si="5"/>
        <v>36.731757225999999</v>
      </c>
      <c r="N31" s="19">
        <f t="shared" si="5"/>
        <v>35.596515643800004</v>
      </c>
      <c r="O31" s="19">
        <f t="shared" si="5"/>
        <v>32.671827200999999</v>
      </c>
      <c r="P31" s="19">
        <f t="shared" si="5"/>
        <v>52.551148384000001</v>
      </c>
      <c r="Q31" s="19">
        <f t="shared" si="5"/>
        <v>51.290002919000003</v>
      </c>
      <c r="R31" s="19">
        <f t="shared" si="5"/>
        <v>56.183384484999991</v>
      </c>
      <c r="S31" s="19">
        <f t="shared" si="5"/>
        <v>49.066763037600005</v>
      </c>
      <c r="T31" s="19">
        <f t="shared" si="5"/>
        <v>59.782017719999999</v>
      </c>
      <c r="U31" s="19">
        <f t="shared" si="5"/>
        <v>59.782017719999999</v>
      </c>
      <c r="V31" s="19">
        <f t="shared" si="5"/>
        <v>59.782017719999999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63EF-3E9A-49F6-8B6A-A3DBE37B843A}">
  <dimension ref="A1:V31"/>
  <sheetViews>
    <sheetView topLeftCell="A7" workbookViewId="0">
      <selection activeCell="B31" sqref="B31"/>
    </sheetView>
  </sheetViews>
  <sheetFormatPr defaultColWidth="9.140625" defaultRowHeight="15" x14ac:dyDescent="0.25"/>
  <cols>
    <col min="1" max="1" width="35.42578125" bestFit="1" customWidth="1"/>
  </cols>
  <sheetData>
    <row r="1" spans="1:22" ht="39" x14ac:dyDescent="0.25">
      <c r="A1" s="18" t="s">
        <v>122</v>
      </c>
      <c r="B1" s="17"/>
      <c r="C1" s="17"/>
      <c r="D1" s="17"/>
      <c r="E1" s="17"/>
      <c r="F1" s="17"/>
      <c r="G1" s="17"/>
      <c r="H1" s="17"/>
      <c r="I1" s="17"/>
      <c r="J1" s="17"/>
      <c r="K1" s="17"/>
      <c r="L1" s="17"/>
      <c r="M1" s="17"/>
      <c r="N1" s="17"/>
      <c r="O1" s="17"/>
      <c r="P1" s="17"/>
      <c r="Q1" s="17"/>
      <c r="R1" s="17"/>
      <c r="S1" s="17"/>
      <c r="T1" s="17"/>
      <c r="U1" s="17"/>
      <c r="V1" s="17"/>
    </row>
    <row r="2" spans="1:22" ht="26.25" x14ac:dyDescent="0.25">
      <c r="A2" s="18" t="s">
        <v>25</v>
      </c>
      <c r="B2" s="17"/>
      <c r="C2" s="17"/>
      <c r="D2" s="17"/>
      <c r="E2" s="17"/>
      <c r="F2" s="17"/>
      <c r="G2" s="17"/>
      <c r="H2" s="17"/>
      <c r="I2" s="17"/>
      <c r="J2" s="17"/>
      <c r="K2" s="17"/>
      <c r="L2" s="17"/>
      <c r="M2" s="17"/>
      <c r="N2" s="17"/>
      <c r="O2" s="17"/>
      <c r="P2" s="17"/>
      <c r="Q2" s="17"/>
      <c r="R2" s="17"/>
      <c r="S2" s="17"/>
      <c r="T2" s="17"/>
      <c r="U2" s="17"/>
      <c r="V2" s="17"/>
    </row>
    <row r="3" spans="1:22" x14ac:dyDescent="0.25">
      <c r="A3" s="18"/>
      <c r="B3" s="17"/>
      <c r="C3" s="17"/>
      <c r="D3" s="17"/>
      <c r="E3" s="17"/>
      <c r="F3" s="17"/>
      <c r="G3" s="17"/>
      <c r="H3" s="17"/>
      <c r="I3" s="17"/>
      <c r="J3" s="17"/>
      <c r="K3" s="17"/>
      <c r="L3" s="17"/>
      <c r="M3" s="17"/>
      <c r="N3" s="17"/>
      <c r="O3" s="17"/>
      <c r="P3" s="17"/>
      <c r="Q3" s="17"/>
      <c r="R3" s="17"/>
      <c r="S3" s="17"/>
      <c r="T3" s="17"/>
      <c r="U3" s="17"/>
      <c r="V3" s="17"/>
    </row>
    <row r="4" spans="1:22" x14ac:dyDescent="0.25">
      <c r="A4" s="18"/>
      <c r="B4" s="17"/>
      <c r="C4" s="17"/>
      <c r="D4" s="17"/>
      <c r="E4" s="17"/>
      <c r="F4" s="17"/>
      <c r="G4" s="17"/>
      <c r="H4" s="17"/>
      <c r="I4" s="17"/>
      <c r="J4" s="17"/>
      <c r="K4" s="17"/>
      <c r="L4" s="17"/>
      <c r="M4" s="17"/>
      <c r="N4" s="17"/>
      <c r="O4" s="17"/>
      <c r="P4" s="17"/>
      <c r="Q4" s="17"/>
      <c r="R4" s="17"/>
      <c r="S4" s="17"/>
      <c r="T4" s="17"/>
      <c r="U4" s="17"/>
      <c r="V4" s="17"/>
    </row>
    <row r="5" spans="1:22" x14ac:dyDescent="0.25">
      <c r="A5" s="17"/>
      <c r="B5" s="17"/>
      <c r="C5" s="17"/>
      <c r="D5" s="17"/>
      <c r="E5" s="17"/>
      <c r="F5" s="17"/>
      <c r="G5" s="17"/>
      <c r="H5" s="17"/>
      <c r="I5" s="17"/>
      <c r="J5" s="17"/>
      <c r="K5" s="17"/>
      <c r="L5" s="17"/>
      <c r="M5" s="17"/>
      <c r="N5" s="17"/>
      <c r="O5" s="17"/>
      <c r="P5" s="17"/>
      <c r="Q5" s="17"/>
      <c r="R5" s="17"/>
      <c r="S5" s="17"/>
      <c r="T5" s="17"/>
      <c r="U5" s="17"/>
      <c r="V5" s="17"/>
    </row>
    <row r="6" spans="1:22" x14ac:dyDescent="0.25">
      <c r="A6" s="3" t="s">
        <v>0</v>
      </c>
      <c r="B6" s="4">
        <v>2002</v>
      </c>
      <c r="C6" s="4">
        <v>2003</v>
      </c>
      <c r="D6" s="4">
        <v>2004</v>
      </c>
      <c r="E6" s="4">
        <v>2005</v>
      </c>
      <c r="F6" s="4">
        <v>2006</v>
      </c>
      <c r="G6" s="4">
        <v>2007</v>
      </c>
      <c r="H6" s="4">
        <v>2008</v>
      </c>
      <c r="I6" s="4">
        <v>2009</v>
      </c>
      <c r="J6" s="4">
        <v>2010</v>
      </c>
      <c r="K6" s="4">
        <v>2011</v>
      </c>
      <c r="L6" s="4">
        <v>2012</v>
      </c>
      <c r="M6" s="4">
        <v>2013</v>
      </c>
      <c r="N6" s="4">
        <v>2014</v>
      </c>
      <c r="O6" s="4">
        <v>2015</v>
      </c>
      <c r="P6" s="4">
        <v>2016</v>
      </c>
      <c r="Q6" s="4">
        <v>2017</v>
      </c>
      <c r="R6" s="23">
        <v>2018</v>
      </c>
      <c r="S6" s="23">
        <v>2019</v>
      </c>
      <c r="T6" s="23">
        <v>2020</v>
      </c>
      <c r="U6" s="23">
        <v>2021</v>
      </c>
      <c r="V6" s="23">
        <v>2022</v>
      </c>
    </row>
    <row r="7" spans="1:22" x14ac:dyDescent="0.25">
      <c r="A7" s="14" t="s">
        <v>1</v>
      </c>
      <c r="B7" s="13">
        <v>26.218640245</v>
      </c>
      <c r="C7" s="13">
        <v>26.186146226000002</v>
      </c>
      <c r="D7" s="13">
        <v>24.455861543000001</v>
      </c>
      <c r="E7" s="13">
        <v>24.455861543000001</v>
      </c>
      <c r="F7" s="13">
        <v>28.246791472000002</v>
      </c>
      <c r="G7" s="13">
        <v>21.739235981</v>
      </c>
      <c r="H7" s="13">
        <v>21.734203651000001</v>
      </c>
      <c r="I7" s="13">
        <v>18.012781724</v>
      </c>
      <c r="J7" s="13">
        <v>17.062072539999999</v>
      </c>
      <c r="K7" s="13">
        <v>20.545461190000001</v>
      </c>
      <c r="L7" s="13">
        <v>20.972024058999999</v>
      </c>
      <c r="M7" s="13">
        <v>19.711494119000001</v>
      </c>
      <c r="N7" s="13">
        <v>20.02665408</v>
      </c>
      <c r="O7" s="13">
        <v>18.503346633</v>
      </c>
      <c r="P7" s="13">
        <v>18.198175188</v>
      </c>
      <c r="Q7" s="13">
        <v>17.339928486000002</v>
      </c>
      <c r="R7" s="13">
        <v>16.979049518</v>
      </c>
      <c r="S7" s="13">
        <v>17.735633146000001</v>
      </c>
      <c r="T7" s="13">
        <v>17.954707612</v>
      </c>
      <c r="U7" s="13">
        <v>17.954707569</v>
      </c>
      <c r="V7" s="13">
        <v>17.954707569</v>
      </c>
    </row>
    <row r="8" spans="1:22" x14ac:dyDescent="0.25">
      <c r="A8" s="14" t="s">
        <v>2</v>
      </c>
      <c r="B8" s="13">
        <v>61.465001254000001</v>
      </c>
      <c r="C8" s="13">
        <v>60.694997344999997</v>
      </c>
      <c r="D8" s="13">
        <v>69.381391948000001</v>
      </c>
      <c r="E8" s="13">
        <v>68.801840948000006</v>
      </c>
      <c r="F8" s="13">
        <v>72.233530973000001</v>
      </c>
      <c r="G8" s="13">
        <v>72.630041366</v>
      </c>
      <c r="H8" s="13">
        <v>70.836670166000005</v>
      </c>
      <c r="I8" s="13">
        <v>64.638395676000002</v>
      </c>
      <c r="J8" s="13">
        <v>67.564101406999995</v>
      </c>
      <c r="K8" s="13">
        <v>68.935154553999993</v>
      </c>
      <c r="L8" s="13">
        <v>69.809794206999996</v>
      </c>
      <c r="M8" s="13">
        <v>70.936404320999998</v>
      </c>
      <c r="N8" s="13">
        <v>64.747132579999999</v>
      </c>
      <c r="O8" s="13">
        <v>61.989551790999997</v>
      </c>
      <c r="P8" s="13">
        <v>62.532011437999998</v>
      </c>
      <c r="Q8" s="13">
        <v>62.151565630999997</v>
      </c>
      <c r="R8" s="13">
        <v>59.902619547999997</v>
      </c>
      <c r="S8" s="13">
        <v>59.472530607000003</v>
      </c>
      <c r="T8" s="13">
        <v>88.807036017000001</v>
      </c>
      <c r="U8" s="13">
        <v>88.806465146999997</v>
      </c>
      <c r="V8" s="13">
        <v>88.806465146999997</v>
      </c>
    </row>
    <row r="9" spans="1:22" x14ac:dyDescent="0.25">
      <c r="A9" s="14" t="s">
        <v>3</v>
      </c>
      <c r="B9" s="13">
        <v>169.076662</v>
      </c>
      <c r="C9" s="13">
        <v>177.41393273</v>
      </c>
      <c r="D9" s="13">
        <v>181.60911256</v>
      </c>
      <c r="E9" s="13">
        <v>189.98876132000001</v>
      </c>
      <c r="F9" s="13">
        <v>169.39568992</v>
      </c>
      <c r="G9" s="13">
        <v>186.17342338</v>
      </c>
      <c r="H9" s="13">
        <v>207.10785419999999</v>
      </c>
      <c r="I9" s="13">
        <v>220.73689474</v>
      </c>
      <c r="J9" s="13">
        <v>235.35246748</v>
      </c>
      <c r="K9" s="13">
        <v>228.60637854999999</v>
      </c>
      <c r="L9" s="13">
        <v>192.46357429</v>
      </c>
      <c r="M9" s="13">
        <v>248.23135098</v>
      </c>
      <c r="N9" s="13">
        <v>249.85761506</v>
      </c>
      <c r="O9" s="13">
        <v>221.27633252000001</v>
      </c>
      <c r="P9" s="13">
        <v>193.92673074000001</v>
      </c>
      <c r="Q9" s="13">
        <v>187.98153085000001</v>
      </c>
      <c r="R9" s="13">
        <v>227.27329842</v>
      </c>
      <c r="S9" s="13">
        <v>236.12045184999999</v>
      </c>
      <c r="T9" s="13">
        <v>266.40457742000001</v>
      </c>
      <c r="U9" s="13">
        <v>266.40514832999997</v>
      </c>
      <c r="V9" s="13">
        <v>266.40514832999997</v>
      </c>
    </row>
    <row r="10" spans="1:22" x14ac:dyDescent="0.25">
      <c r="A10" s="14" t="s">
        <v>4</v>
      </c>
      <c r="B10" s="13">
        <v>2.2330048033000001</v>
      </c>
      <c r="C10" s="13">
        <v>2.2330048033000001</v>
      </c>
      <c r="D10" s="13">
        <v>1.9302724739999999</v>
      </c>
      <c r="E10" s="13">
        <v>1.9302724739999999</v>
      </c>
      <c r="F10" s="13">
        <v>1.1218146449999999</v>
      </c>
      <c r="G10" s="13">
        <v>1.1218146449999999</v>
      </c>
      <c r="H10" s="13">
        <v>1.1218146449999999</v>
      </c>
      <c r="I10" s="13">
        <v>1.0190425207</v>
      </c>
      <c r="J10" s="13">
        <v>0.99162318000000005</v>
      </c>
      <c r="K10" s="13">
        <v>0.99162335999999995</v>
      </c>
      <c r="L10" s="13">
        <v>0.99162318000000005</v>
      </c>
      <c r="M10" s="13">
        <v>0.8844862657</v>
      </c>
      <c r="N10" s="13">
        <v>0.79737970459999996</v>
      </c>
      <c r="O10" s="13">
        <v>0.79285868270000004</v>
      </c>
      <c r="P10" s="13">
        <v>0.82590150350000002</v>
      </c>
      <c r="Q10" s="13">
        <v>0.89591658460000001</v>
      </c>
      <c r="R10" s="13">
        <v>0.92946681750000004</v>
      </c>
      <c r="S10" s="13">
        <v>0.87480793509999999</v>
      </c>
      <c r="T10" s="13">
        <v>0.85720835449999999</v>
      </c>
      <c r="U10" s="13">
        <v>0.85720835449999999</v>
      </c>
      <c r="V10" s="13">
        <v>0.85720835449999999</v>
      </c>
    </row>
    <row r="11" spans="1:22" x14ac:dyDescent="0.25">
      <c r="A11" s="14" t="s">
        <v>5</v>
      </c>
      <c r="B11" s="13">
        <v>3.8646818662000002</v>
      </c>
      <c r="C11" s="13">
        <v>3.8646818662000002</v>
      </c>
      <c r="D11" s="13">
        <v>3.8687301300999999</v>
      </c>
      <c r="E11" s="13">
        <v>3.8687301300999999</v>
      </c>
      <c r="F11" s="13">
        <v>4.5573437494000002</v>
      </c>
      <c r="G11" s="13">
        <v>4.5573437494000002</v>
      </c>
      <c r="H11" s="13">
        <v>4.5573437494000002</v>
      </c>
      <c r="I11" s="13">
        <v>3.0759409806</v>
      </c>
      <c r="J11" s="13">
        <v>3.7111157822999998</v>
      </c>
      <c r="K11" s="13">
        <v>3.7111157822999998</v>
      </c>
      <c r="L11" s="13">
        <v>3.7111157822999998</v>
      </c>
      <c r="M11" s="13">
        <v>2.9997172653000002</v>
      </c>
      <c r="N11" s="13">
        <v>3.5315362424000001</v>
      </c>
      <c r="O11" s="13">
        <v>2.8212200339</v>
      </c>
      <c r="P11" s="13">
        <v>2.6779986500000001</v>
      </c>
      <c r="Q11" s="13">
        <v>2.6221153248000002</v>
      </c>
      <c r="R11" s="13">
        <v>2.6359420654000001</v>
      </c>
      <c r="S11" s="13">
        <v>2.5091745079000001</v>
      </c>
      <c r="T11" s="13">
        <v>2.0391428002</v>
      </c>
      <c r="U11" s="13">
        <v>2.0391428001</v>
      </c>
      <c r="V11" s="13">
        <v>2.0391428001</v>
      </c>
    </row>
    <row r="12" spans="1:22" x14ac:dyDescent="0.25">
      <c r="A12" s="14" t="s">
        <v>6</v>
      </c>
      <c r="B12" s="13">
        <v>4.4908529879000003</v>
      </c>
      <c r="C12" s="13">
        <v>4.7511253545000001</v>
      </c>
      <c r="D12" s="13">
        <v>4.8554078774000002</v>
      </c>
      <c r="E12" s="13">
        <v>5.0149704313000001</v>
      </c>
      <c r="F12" s="13">
        <v>4.8625490105000004</v>
      </c>
      <c r="G12" s="13">
        <v>4.7164206962000002</v>
      </c>
      <c r="H12" s="13">
        <v>4.9939035688000004</v>
      </c>
      <c r="I12" s="13">
        <v>4.7241775578</v>
      </c>
      <c r="J12" s="13">
        <v>4.7131459338999999</v>
      </c>
      <c r="K12" s="13">
        <v>5.1840261485000001</v>
      </c>
      <c r="L12" s="13">
        <v>5.7095794100999999</v>
      </c>
      <c r="M12" s="13">
        <v>4.7624627732000002</v>
      </c>
      <c r="N12" s="13">
        <v>4.9447464561999999</v>
      </c>
      <c r="O12" s="13">
        <v>4.8777995502999998</v>
      </c>
      <c r="P12" s="13">
        <v>5.0683359885000003</v>
      </c>
      <c r="Q12" s="13">
        <v>4.3048423219999998</v>
      </c>
      <c r="R12" s="13">
        <v>4.0283225703000003</v>
      </c>
      <c r="S12" s="13">
        <v>3.8613559633999999</v>
      </c>
      <c r="T12" s="13">
        <v>4.3461884508999997</v>
      </c>
      <c r="U12" s="13">
        <v>4.3461884507999997</v>
      </c>
      <c r="V12" s="13">
        <v>4.3461884507999997</v>
      </c>
    </row>
    <row r="13" spans="1:22" x14ac:dyDescent="0.25">
      <c r="A13" s="14" t="s">
        <v>7</v>
      </c>
      <c r="B13" s="13">
        <v>76.347077866000006</v>
      </c>
      <c r="C13" s="13">
        <v>76.347077866000006</v>
      </c>
      <c r="D13" s="13">
        <v>80.686171458999993</v>
      </c>
      <c r="E13" s="13">
        <v>80.686171458999993</v>
      </c>
      <c r="F13" s="13">
        <v>80.086316042999997</v>
      </c>
      <c r="G13" s="13">
        <v>80.030778491999996</v>
      </c>
      <c r="H13" s="13">
        <v>80.030778491999996</v>
      </c>
      <c r="I13" s="13">
        <v>77.336391558000003</v>
      </c>
      <c r="J13" s="13">
        <v>79.152603073999998</v>
      </c>
      <c r="K13" s="13">
        <v>79.103636584</v>
      </c>
      <c r="L13" s="13">
        <v>79.077379828000005</v>
      </c>
      <c r="M13" s="13">
        <v>78.542366681999994</v>
      </c>
      <c r="N13" s="13">
        <v>81.518157516000002</v>
      </c>
      <c r="O13" s="13">
        <v>81.605008638000001</v>
      </c>
      <c r="P13" s="13">
        <v>100.68265704</v>
      </c>
      <c r="Q13" s="13">
        <v>100.55804103</v>
      </c>
      <c r="R13" s="13">
        <v>100.45261737</v>
      </c>
      <c r="S13" s="13">
        <v>100.75060352</v>
      </c>
      <c r="T13" s="13">
        <v>146.23949809999999</v>
      </c>
      <c r="U13" s="13">
        <v>146.23949809999999</v>
      </c>
      <c r="V13" s="13">
        <v>146.23949809999999</v>
      </c>
    </row>
    <row r="14" spans="1:22" x14ac:dyDescent="0.25">
      <c r="A14" s="14" t="s">
        <v>8</v>
      </c>
      <c r="B14" s="13">
        <v>7.1438099999999996E-5</v>
      </c>
      <c r="C14" s="13">
        <v>7.1438099999999996E-5</v>
      </c>
      <c r="D14" s="13">
        <v>3.0164900000000003E-4</v>
      </c>
      <c r="E14" s="13">
        <v>3.0164900000000003E-4</v>
      </c>
      <c r="F14" s="13">
        <v>5.6095929999999997E-4</v>
      </c>
      <c r="G14" s="13">
        <v>5.6108989999999995E-4</v>
      </c>
      <c r="H14" s="13">
        <v>5.6108989999999995E-4</v>
      </c>
      <c r="I14" s="13">
        <v>1.9654129999999999E-4</v>
      </c>
      <c r="J14" s="13">
        <v>6.9817640000000003E-4</v>
      </c>
      <c r="K14" s="13">
        <v>6.9835489999999997E-4</v>
      </c>
      <c r="L14" s="13">
        <v>6.9835489999999997E-4</v>
      </c>
      <c r="M14" s="13">
        <v>8.2241680000000002E-4</v>
      </c>
      <c r="N14" s="13">
        <v>8.0560940000000002E-4</v>
      </c>
      <c r="O14" s="13">
        <v>5.7923459999999996E-4</v>
      </c>
      <c r="P14" s="13">
        <v>0.74410147900000001</v>
      </c>
      <c r="Q14" s="13">
        <v>4.01376E-4</v>
      </c>
      <c r="R14" s="13">
        <v>2.034805E-4</v>
      </c>
      <c r="S14" s="13">
        <v>4.9525380000000003E-4</v>
      </c>
      <c r="T14" s="13">
        <v>0.72671561309999999</v>
      </c>
      <c r="U14" s="13">
        <v>0.72691565550000004</v>
      </c>
      <c r="V14" s="13">
        <v>0.72691565550000004</v>
      </c>
    </row>
    <row r="15" spans="1:22" x14ac:dyDescent="0.25">
      <c r="A15" s="14" t="s">
        <v>10</v>
      </c>
      <c r="B15" s="13">
        <v>1.7468813469</v>
      </c>
      <c r="C15" s="13">
        <v>1.7468813469</v>
      </c>
      <c r="D15" s="13">
        <v>1.9283621474999999</v>
      </c>
      <c r="E15" s="13">
        <v>1.9283621474999999</v>
      </c>
      <c r="F15" s="13">
        <v>1.6974132662000001</v>
      </c>
      <c r="G15" s="13">
        <v>1.7067310301</v>
      </c>
      <c r="H15" s="13">
        <v>1.7067310301</v>
      </c>
      <c r="I15" s="13">
        <v>1.5793369506999999</v>
      </c>
      <c r="J15" s="13">
        <v>1.334905249</v>
      </c>
      <c r="K15" s="13">
        <v>1.3348308803</v>
      </c>
      <c r="L15" s="13">
        <v>1.3197040814000001</v>
      </c>
      <c r="M15" s="13">
        <v>1.324578284</v>
      </c>
      <c r="N15" s="13">
        <v>1.1277019425000001</v>
      </c>
      <c r="O15" s="13">
        <v>1.0879967634000001</v>
      </c>
      <c r="P15" s="13">
        <v>1.1224287036</v>
      </c>
      <c r="Q15" s="13">
        <v>0.98338439129999999</v>
      </c>
      <c r="R15" s="13">
        <v>0.99154620390000003</v>
      </c>
      <c r="S15" s="13">
        <v>1.0190621278000001</v>
      </c>
      <c r="T15" s="13">
        <v>0.92168253300000003</v>
      </c>
      <c r="U15" s="13">
        <v>0.92168253219999996</v>
      </c>
      <c r="V15" s="13">
        <v>0.92168253219999996</v>
      </c>
    </row>
    <row r="16" spans="1:22" x14ac:dyDescent="0.25">
      <c r="A16" s="14" t="s">
        <v>11</v>
      </c>
      <c r="B16" s="13">
        <v>76.414042049000003</v>
      </c>
      <c r="C16" s="13">
        <v>76.414042049000003</v>
      </c>
      <c r="D16" s="13">
        <v>76.456498679000006</v>
      </c>
      <c r="E16" s="13">
        <v>76.456498679000006</v>
      </c>
      <c r="F16" s="13">
        <v>76.42507191</v>
      </c>
      <c r="G16" s="13">
        <v>76.417909225000002</v>
      </c>
      <c r="H16" s="13">
        <v>76.417909225000002</v>
      </c>
      <c r="I16" s="13">
        <v>76.418044729000002</v>
      </c>
      <c r="J16" s="13">
        <v>76.45039921</v>
      </c>
      <c r="K16" s="13">
        <v>76.495247222000003</v>
      </c>
      <c r="L16" s="13">
        <v>76.499724920000006</v>
      </c>
      <c r="M16" s="13">
        <v>76.502741701000005</v>
      </c>
      <c r="N16" s="13">
        <v>76.461600404999999</v>
      </c>
      <c r="O16" s="13">
        <v>76.462609810999993</v>
      </c>
      <c r="P16" s="13">
        <v>76.459178527000006</v>
      </c>
      <c r="Q16" s="13">
        <v>76.473369133000006</v>
      </c>
      <c r="R16" s="13">
        <v>76.466452438999994</v>
      </c>
      <c r="S16" s="13">
        <v>76.487838357000001</v>
      </c>
      <c r="T16" s="13">
        <v>84.682813362000005</v>
      </c>
      <c r="U16" s="13">
        <v>84.682813362000005</v>
      </c>
      <c r="V16" s="13">
        <v>84.682813362000005</v>
      </c>
    </row>
    <row r="17" spans="1:22" x14ac:dyDescent="0.25">
      <c r="A17" s="14" t="s">
        <v>12</v>
      </c>
      <c r="B17" s="13">
        <v>100.30441752</v>
      </c>
      <c r="C17" s="13">
        <v>98.723544891000003</v>
      </c>
      <c r="D17" s="13">
        <v>96.482092226000006</v>
      </c>
      <c r="E17" s="13">
        <v>92.272043312999998</v>
      </c>
      <c r="F17" s="13">
        <v>89.702506353000004</v>
      </c>
      <c r="G17" s="13">
        <v>78.765458491999993</v>
      </c>
      <c r="H17" s="13">
        <v>73.813144042000005</v>
      </c>
      <c r="I17" s="13">
        <v>66.770943496000001</v>
      </c>
      <c r="J17" s="13">
        <v>67.987590652999998</v>
      </c>
      <c r="K17" s="13">
        <v>57.456684637000002</v>
      </c>
      <c r="L17" s="13">
        <v>51.665756766000001</v>
      </c>
      <c r="M17" s="13">
        <v>48.955121495</v>
      </c>
      <c r="N17" s="13">
        <v>43.450022992000001</v>
      </c>
      <c r="O17" s="13">
        <v>37.887916844999999</v>
      </c>
      <c r="P17" s="13">
        <v>32.261512265</v>
      </c>
      <c r="Q17" s="13">
        <v>28.407020151000001</v>
      </c>
      <c r="R17" s="13">
        <v>24.943375328999998</v>
      </c>
      <c r="S17" s="13">
        <v>26.717602314000001</v>
      </c>
      <c r="T17" s="13">
        <v>22.490023999000002</v>
      </c>
      <c r="U17" s="13">
        <v>22.9196445</v>
      </c>
      <c r="V17" s="13">
        <v>21.121877699999999</v>
      </c>
    </row>
    <row r="18" spans="1:22" x14ac:dyDescent="0.25">
      <c r="A18" s="14" t="s">
        <v>13</v>
      </c>
      <c r="B18" s="13">
        <v>63.492905108000002</v>
      </c>
      <c r="C18" s="13">
        <v>63.030319120000001</v>
      </c>
      <c r="D18" s="13">
        <v>60.923775437000003</v>
      </c>
      <c r="E18" s="13">
        <v>60.255548892</v>
      </c>
      <c r="F18" s="13">
        <v>57.693475874000001</v>
      </c>
      <c r="G18" s="13">
        <v>54.818875820000002</v>
      </c>
      <c r="H18" s="13">
        <v>51.996849345000001</v>
      </c>
      <c r="I18" s="13">
        <v>48.991136679999997</v>
      </c>
      <c r="J18" s="13">
        <v>46.979306305000001</v>
      </c>
      <c r="K18" s="13">
        <v>45.050625654000001</v>
      </c>
      <c r="L18" s="13">
        <v>43.106684317000003</v>
      </c>
      <c r="M18" s="13">
        <v>41.512482824999999</v>
      </c>
      <c r="N18" s="13">
        <v>40.037835682000001</v>
      </c>
      <c r="O18" s="13">
        <v>38.056781162</v>
      </c>
      <c r="P18" s="13">
        <v>35.291595166999997</v>
      </c>
      <c r="Q18" s="13">
        <v>34.098415256999999</v>
      </c>
      <c r="R18" s="13">
        <v>32.686499452</v>
      </c>
      <c r="S18" s="13">
        <v>31.564086523</v>
      </c>
      <c r="T18" s="13">
        <v>29.167329615</v>
      </c>
      <c r="U18" s="13">
        <v>29.165764933999998</v>
      </c>
      <c r="V18" s="13">
        <v>29.164200434000001</v>
      </c>
    </row>
    <row r="19" spans="1:22" x14ac:dyDescent="0.25">
      <c r="A19" s="14" t="s">
        <v>14</v>
      </c>
      <c r="B19" s="13">
        <v>566.09759678</v>
      </c>
      <c r="C19" s="13">
        <v>764.63867115999994</v>
      </c>
      <c r="D19" s="13">
        <v>687.99797120999995</v>
      </c>
      <c r="E19" s="13">
        <v>729.67580079000004</v>
      </c>
      <c r="F19" s="13">
        <v>710.98374486</v>
      </c>
      <c r="G19" s="13">
        <v>812.23862052000004</v>
      </c>
      <c r="H19" s="13">
        <v>677.34965460000001</v>
      </c>
      <c r="I19" s="13">
        <v>650.84132435000004</v>
      </c>
      <c r="J19" s="13">
        <v>584.58888532000003</v>
      </c>
      <c r="K19" s="13">
        <v>723.50151900000003</v>
      </c>
      <c r="L19" s="13">
        <v>700.89145768000003</v>
      </c>
      <c r="M19" s="13">
        <v>558.04633623999996</v>
      </c>
      <c r="N19" s="13">
        <v>564.13550635000001</v>
      </c>
      <c r="O19" s="13">
        <v>759.77245504999996</v>
      </c>
      <c r="P19" s="13">
        <v>956.29948764999995</v>
      </c>
      <c r="Q19" s="13">
        <v>1057.8195581</v>
      </c>
      <c r="R19" s="13">
        <v>1045.4728358</v>
      </c>
      <c r="S19" s="13">
        <v>711.70745602</v>
      </c>
      <c r="T19" s="13">
        <v>1441.0517379999999</v>
      </c>
      <c r="U19" s="13">
        <v>1441.0517379999999</v>
      </c>
      <c r="V19" s="13">
        <v>1441.0517379999999</v>
      </c>
    </row>
    <row r="20" spans="1:22" x14ac:dyDescent="0.25">
      <c r="A20" s="17"/>
      <c r="B20" s="21"/>
      <c r="C20" s="21"/>
      <c r="D20" s="21"/>
      <c r="E20" s="21"/>
      <c r="F20" s="21"/>
      <c r="G20" s="21"/>
      <c r="H20" s="21"/>
      <c r="I20" s="21"/>
      <c r="J20" s="21"/>
      <c r="K20" s="21"/>
      <c r="L20" s="19"/>
      <c r="M20" s="19"/>
      <c r="N20" s="19"/>
      <c r="O20" s="19"/>
      <c r="P20" s="19"/>
      <c r="Q20" s="19"/>
      <c r="R20" s="21"/>
      <c r="S20" s="21"/>
      <c r="T20" s="21"/>
      <c r="U20" s="21"/>
      <c r="V20" s="21"/>
    </row>
    <row r="21" spans="1:22" x14ac:dyDescent="0.25">
      <c r="A21" s="17"/>
      <c r="B21" s="21"/>
      <c r="C21" s="21"/>
      <c r="D21" s="21"/>
      <c r="E21" s="21"/>
      <c r="F21" s="21"/>
      <c r="G21" s="21"/>
      <c r="H21" s="21"/>
      <c r="I21" s="21"/>
      <c r="J21" s="21"/>
      <c r="K21" s="21"/>
      <c r="L21" s="19"/>
      <c r="M21" s="19"/>
      <c r="N21" s="19"/>
      <c r="O21" s="19"/>
      <c r="P21" s="19"/>
      <c r="Q21" s="19"/>
      <c r="R21" s="21"/>
      <c r="S21" s="21"/>
      <c r="T21" s="21"/>
      <c r="U21" s="21"/>
      <c r="V21" s="21"/>
    </row>
    <row r="22" spans="1:22" x14ac:dyDescent="0.25">
      <c r="A22" s="17"/>
      <c r="B22" s="21"/>
      <c r="C22" s="21"/>
      <c r="D22" s="21"/>
      <c r="E22" s="21"/>
      <c r="F22" s="21"/>
      <c r="G22" s="21"/>
      <c r="H22" s="21"/>
      <c r="I22" s="21"/>
      <c r="J22" s="21"/>
      <c r="K22" s="21"/>
      <c r="L22" s="19"/>
      <c r="M22" s="19"/>
      <c r="N22" s="19"/>
      <c r="O22" s="19"/>
      <c r="P22" s="19"/>
      <c r="Q22" s="19"/>
      <c r="R22" s="21"/>
      <c r="S22" s="21"/>
      <c r="T22" s="21"/>
      <c r="U22" s="21"/>
      <c r="V22" s="21"/>
    </row>
    <row r="23" spans="1:22" x14ac:dyDescent="0.25">
      <c r="A23" s="17"/>
      <c r="B23" s="21"/>
      <c r="C23" s="21"/>
      <c r="D23" s="21"/>
      <c r="E23" s="21"/>
      <c r="F23" s="21"/>
      <c r="G23" s="21"/>
      <c r="H23" s="21"/>
      <c r="I23" s="21"/>
      <c r="J23" s="21"/>
      <c r="K23" s="21"/>
      <c r="L23" s="19"/>
      <c r="M23" s="19"/>
      <c r="N23" s="19"/>
      <c r="O23" s="19"/>
      <c r="P23" s="19"/>
      <c r="Q23" s="19"/>
      <c r="R23" s="21"/>
      <c r="S23" s="21"/>
      <c r="T23" s="21"/>
      <c r="U23" s="21"/>
      <c r="V23" s="21"/>
    </row>
    <row r="24" spans="1:22" x14ac:dyDescent="0.25">
      <c r="A24" s="17"/>
      <c r="B24" s="21"/>
      <c r="C24" s="21"/>
      <c r="D24" s="21"/>
      <c r="E24" s="21"/>
      <c r="F24" s="21"/>
      <c r="G24" s="21"/>
      <c r="H24" s="21"/>
      <c r="I24" s="21"/>
      <c r="J24" s="21"/>
      <c r="K24" s="21"/>
      <c r="L24" s="19"/>
      <c r="M24" s="19"/>
      <c r="N24" s="19"/>
      <c r="O24" s="19"/>
      <c r="P24" s="19"/>
      <c r="Q24" s="19"/>
      <c r="R24" s="21"/>
      <c r="S24" s="21"/>
      <c r="T24" s="21"/>
      <c r="U24" s="21"/>
      <c r="V24" s="21"/>
    </row>
    <row r="25" spans="1:22" x14ac:dyDescent="0.25">
      <c r="A25" s="17"/>
      <c r="B25" s="21"/>
      <c r="C25" s="21"/>
      <c r="D25" s="21"/>
      <c r="E25" s="21"/>
      <c r="F25" s="21"/>
      <c r="G25" s="21"/>
      <c r="H25" s="21"/>
      <c r="I25" s="21"/>
      <c r="J25" s="21"/>
      <c r="K25" s="21"/>
      <c r="L25" s="19"/>
      <c r="M25" s="19"/>
      <c r="N25" s="19"/>
      <c r="O25" s="19"/>
      <c r="P25" s="19"/>
      <c r="Q25" s="19"/>
      <c r="R25" s="21"/>
      <c r="S25" s="21"/>
      <c r="T25" s="21"/>
      <c r="U25" s="21"/>
      <c r="V25" s="21"/>
    </row>
    <row r="26" spans="1:22" x14ac:dyDescent="0.25">
      <c r="A26" s="17" t="s">
        <v>15</v>
      </c>
      <c r="B26" s="19">
        <f t="shared" ref="B26:V26" si="0">SUM(B7:B19)</f>
        <v>1151.7518352643999</v>
      </c>
      <c r="C26" s="19">
        <f t="shared" si="0"/>
        <v>1356.0444961959997</v>
      </c>
      <c r="D26" s="19">
        <f t="shared" si="0"/>
        <v>1290.5759493400001</v>
      </c>
      <c r="E26" s="19">
        <f t="shared" si="0"/>
        <v>1335.3351637759001</v>
      </c>
      <c r="F26" s="19">
        <f t="shared" si="0"/>
        <v>1297.0068090354</v>
      </c>
      <c r="G26" s="19">
        <f t="shared" si="0"/>
        <v>1394.9172144866002</v>
      </c>
      <c r="H26" s="19">
        <f t="shared" si="0"/>
        <v>1271.6674178041999</v>
      </c>
      <c r="I26" s="19">
        <f t="shared" si="0"/>
        <v>1234.1446075040999</v>
      </c>
      <c r="J26" s="19">
        <f t="shared" si="0"/>
        <v>1185.8889143106001</v>
      </c>
      <c r="K26" s="19">
        <f t="shared" si="0"/>
        <v>1310.9170019170001</v>
      </c>
      <c r="L26" s="19">
        <f t="shared" si="0"/>
        <v>1246.2191168756999</v>
      </c>
      <c r="M26" s="19">
        <f t="shared" si="0"/>
        <v>1152.4103653679999</v>
      </c>
      <c r="N26" s="19">
        <f t="shared" si="0"/>
        <v>1150.6366946201001</v>
      </c>
      <c r="O26" s="19">
        <f t="shared" si="0"/>
        <v>1305.1344567148999</v>
      </c>
      <c r="P26" s="19">
        <f t="shared" si="0"/>
        <v>1486.0901143395999</v>
      </c>
      <c r="Q26" s="19">
        <f t="shared" si="0"/>
        <v>1573.6360886366999</v>
      </c>
      <c r="R26" s="19">
        <f t="shared" si="0"/>
        <v>1592.7622290136001</v>
      </c>
      <c r="S26" s="19">
        <f t="shared" si="0"/>
        <v>1268.8210981249999</v>
      </c>
      <c r="T26" s="19">
        <f t="shared" si="0"/>
        <v>2105.6886618766998</v>
      </c>
      <c r="U26" s="19">
        <f t="shared" si="0"/>
        <v>2106.1169177350998</v>
      </c>
      <c r="V26" s="19">
        <f t="shared" si="0"/>
        <v>2104.3175864351001</v>
      </c>
    </row>
    <row r="27" spans="1:22" x14ac:dyDescent="0.25">
      <c r="A27" s="17" t="s">
        <v>22</v>
      </c>
      <c r="B27" s="19">
        <f t="shared" ref="B27:V27" si="1">B19</f>
        <v>566.09759678</v>
      </c>
      <c r="C27" s="19">
        <f t="shared" si="1"/>
        <v>764.63867115999994</v>
      </c>
      <c r="D27" s="19">
        <f t="shared" si="1"/>
        <v>687.99797120999995</v>
      </c>
      <c r="E27" s="19">
        <f t="shared" si="1"/>
        <v>729.67580079000004</v>
      </c>
      <c r="F27" s="19">
        <f t="shared" si="1"/>
        <v>710.98374486</v>
      </c>
      <c r="G27" s="19">
        <f t="shared" si="1"/>
        <v>812.23862052000004</v>
      </c>
      <c r="H27" s="19">
        <f t="shared" si="1"/>
        <v>677.34965460000001</v>
      </c>
      <c r="I27" s="19">
        <f t="shared" si="1"/>
        <v>650.84132435000004</v>
      </c>
      <c r="J27" s="19">
        <f t="shared" si="1"/>
        <v>584.58888532000003</v>
      </c>
      <c r="K27" s="19">
        <f t="shared" si="1"/>
        <v>723.50151900000003</v>
      </c>
      <c r="L27" s="19">
        <f t="shared" si="1"/>
        <v>700.89145768000003</v>
      </c>
      <c r="M27" s="19">
        <f t="shared" si="1"/>
        <v>558.04633623999996</v>
      </c>
      <c r="N27" s="19">
        <f t="shared" si="1"/>
        <v>564.13550635000001</v>
      </c>
      <c r="O27" s="19">
        <f t="shared" si="1"/>
        <v>759.77245504999996</v>
      </c>
      <c r="P27" s="19">
        <f t="shared" si="1"/>
        <v>956.29948764999995</v>
      </c>
      <c r="Q27" s="19">
        <f t="shared" si="1"/>
        <v>1057.8195581</v>
      </c>
      <c r="R27" s="19">
        <f t="shared" si="1"/>
        <v>1045.4728358</v>
      </c>
      <c r="S27" s="19">
        <f t="shared" si="1"/>
        <v>711.70745602</v>
      </c>
      <c r="T27" s="19">
        <f t="shared" si="1"/>
        <v>1441.0517379999999</v>
      </c>
      <c r="U27" s="19">
        <f t="shared" si="1"/>
        <v>1441.0517379999999</v>
      </c>
      <c r="V27" s="19">
        <f t="shared" si="1"/>
        <v>1441.0517379999999</v>
      </c>
    </row>
    <row r="28" spans="1:22" x14ac:dyDescent="0.25">
      <c r="A28" s="6" t="s">
        <v>23</v>
      </c>
      <c r="B28" s="19">
        <f t="shared" ref="B28:V28" si="2">B26 - B27</f>
        <v>585.65423848439991</v>
      </c>
      <c r="C28" s="19">
        <f t="shared" si="2"/>
        <v>591.40582503599978</v>
      </c>
      <c r="D28" s="19">
        <f t="shared" si="2"/>
        <v>602.57797813000013</v>
      </c>
      <c r="E28" s="19">
        <f t="shared" si="2"/>
        <v>605.65936298590009</v>
      </c>
      <c r="F28" s="19">
        <f t="shared" si="2"/>
        <v>586.02306417540001</v>
      </c>
      <c r="G28" s="19">
        <f t="shared" si="2"/>
        <v>582.67859396660015</v>
      </c>
      <c r="H28" s="19">
        <f t="shared" si="2"/>
        <v>594.31776320419988</v>
      </c>
      <c r="I28" s="19">
        <f t="shared" si="2"/>
        <v>583.30328315409986</v>
      </c>
      <c r="J28" s="19">
        <f t="shared" si="2"/>
        <v>601.30002899060003</v>
      </c>
      <c r="K28" s="19">
        <f t="shared" si="2"/>
        <v>587.41548291700008</v>
      </c>
      <c r="L28" s="19">
        <f t="shared" si="2"/>
        <v>545.32765919569988</v>
      </c>
      <c r="M28" s="19">
        <f t="shared" si="2"/>
        <v>594.36402912799997</v>
      </c>
      <c r="N28" s="19">
        <f t="shared" si="2"/>
        <v>586.5011882701001</v>
      </c>
      <c r="O28" s="19">
        <f t="shared" si="2"/>
        <v>545.36200166489994</v>
      </c>
      <c r="P28" s="19">
        <f t="shared" si="2"/>
        <v>529.7906266896</v>
      </c>
      <c r="Q28" s="19">
        <f t="shared" si="2"/>
        <v>515.81653053669993</v>
      </c>
      <c r="R28" s="19">
        <f t="shared" si="2"/>
        <v>547.28939321360008</v>
      </c>
      <c r="S28" s="19">
        <f t="shared" si="2"/>
        <v>557.11364210499994</v>
      </c>
      <c r="T28" s="19">
        <f t="shared" si="2"/>
        <v>664.63692387669994</v>
      </c>
      <c r="U28" s="19">
        <f t="shared" si="2"/>
        <v>665.06517973509995</v>
      </c>
      <c r="V28" s="19">
        <f t="shared" si="2"/>
        <v>663.26584843510022</v>
      </c>
    </row>
    <row r="29" spans="1:22" x14ac:dyDescent="0.25">
      <c r="A29" s="6" t="s">
        <v>16</v>
      </c>
      <c r="B29" s="13">
        <v>261.13858938999999</v>
      </c>
      <c r="C29" s="13">
        <v>388.05222192000002</v>
      </c>
      <c r="D29" s="13">
        <v>232.93600627999999</v>
      </c>
      <c r="E29" s="13">
        <v>231.68682433999999</v>
      </c>
      <c r="F29" s="13">
        <v>232.4572287</v>
      </c>
      <c r="G29" s="13">
        <v>313.1633233</v>
      </c>
      <c r="H29" s="13">
        <v>174.8593645</v>
      </c>
      <c r="I29" s="13">
        <v>166.15889129999999</v>
      </c>
      <c r="J29" s="13">
        <v>75.027044900000007</v>
      </c>
      <c r="K29" s="13">
        <v>169.24743214</v>
      </c>
      <c r="L29" s="13">
        <v>236.96954930000001</v>
      </c>
      <c r="M29" s="13">
        <v>116.71635083</v>
      </c>
      <c r="N29" s="13">
        <v>127.72472353000001</v>
      </c>
      <c r="O29" s="13">
        <v>370.05747525999999</v>
      </c>
      <c r="P29" s="13">
        <v>442.91275553000003</v>
      </c>
      <c r="Q29" s="13">
        <v>414.35380157999998</v>
      </c>
      <c r="R29" s="13">
        <v>417.90728474000002</v>
      </c>
      <c r="S29" s="13">
        <v>144.79616908</v>
      </c>
      <c r="T29" s="13">
        <v>861.84337373999995</v>
      </c>
      <c r="U29" s="13">
        <v>861.84337373999995</v>
      </c>
      <c r="V29" s="13">
        <v>861.84337373999995</v>
      </c>
    </row>
    <row r="30" spans="1:22" x14ac:dyDescent="0.25">
      <c r="A30" s="6" t="s">
        <v>17</v>
      </c>
      <c r="B30" s="19">
        <f t="shared" ref="B30:V30" si="3">B26 - B29</f>
        <v>890.61324587439992</v>
      </c>
      <c r="C30" s="19">
        <f t="shared" si="3"/>
        <v>967.99227427599976</v>
      </c>
      <c r="D30" s="19">
        <f t="shared" si="3"/>
        <v>1057.6399430600002</v>
      </c>
      <c r="E30" s="19">
        <f t="shared" si="3"/>
        <v>1103.6483394359002</v>
      </c>
      <c r="F30" s="19">
        <f t="shared" si="3"/>
        <v>1064.5495803353999</v>
      </c>
      <c r="G30" s="19">
        <f t="shared" si="3"/>
        <v>1081.7538911866002</v>
      </c>
      <c r="H30" s="19">
        <f t="shared" si="3"/>
        <v>1096.8080533041998</v>
      </c>
      <c r="I30" s="19">
        <f t="shared" si="3"/>
        <v>1067.9857162040998</v>
      </c>
      <c r="J30" s="19">
        <f t="shared" si="3"/>
        <v>1110.8618694106001</v>
      </c>
      <c r="K30" s="19">
        <f t="shared" si="3"/>
        <v>1141.6695697770001</v>
      </c>
      <c r="L30" s="19">
        <f t="shared" si="3"/>
        <v>1009.2495675756999</v>
      </c>
      <c r="M30" s="19">
        <f t="shared" si="3"/>
        <v>1035.6940145379999</v>
      </c>
      <c r="N30" s="19">
        <f t="shared" si="3"/>
        <v>1022.9119710901001</v>
      </c>
      <c r="O30" s="19">
        <f t="shared" si="3"/>
        <v>935.07698145489985</v>
      </c>
      <c r="P30" s="19">
        <f t="shared" si="3"/>
        <v>1043.1773588095998</v>
      </c>
      <c r="Q30" s="19">
        <f t="shared" si="3"/>
        <v>1159.2822870566999</v>
      </c>
      <c r="R30" s="19">
        <f t="shared" si="3"/>
        <v>1174.8549442736</v>
      </c>
      <c r="S30" s="19">
        <f t="shared" si="3"/>
        <v>1124.0249290449999</v>
      </c>
      <c r="T30" s="19">
        <f t="shared" si="3"/>
        <v>1243.8452881366998</v>
      </c>
      <c r="U30" s="19">
        <f t="shared" si="3"/>
        <v>1244.2735439950998</v>
      </c>
      <c r="V30" s="19">
        <f t="shared" si="3"/>
        <v>1242.4742126951001</v>
      </c>
    </row>
    <row r="31" spans="1:22" x14ac:dyDescent="0.25">
      <c r="A31" s="6" t="s">
        <v>18</v>
      </c>
      <c r="B31" s="19">
        <f t="shared" ref="B31:V31" si="4">B27 - B29</f>
        <v>304.95900739000001</v>
      </c>
      <c r="C31" s="19">
        <f t="shared" si="4"/>
        <v>376.58644923999992</v>
      </c>
      <c r="D31" s="19">
        <f t="shared" si="4"/>
        <v>455.06196492999993</v>
      </c>
      <c r="E31" s="19">
        <f t="shared" si="4"/>
        <v>497.98897645000005</v>
      </c>
      <c r="F31" s="19">
        <f t="shared" si="4"/>
        <v>478.52651616000003</v>
      </c>
      <c r="G31" s="19">
        <f t="shared" si="4"/>
        <v>499.07529722000004</v>
      </c>
      <c r="H31" s="19">
        <f t="shared" si="4"/>
        <v>502.49029010000004</v>
      </c>
      <c r="I31" s="19">
        <f t="shared" si="4"/>
        <v>484.68243305000004</v>
      </c>
      <c r="J31" s="19">
        <f t="shared" si="4"/>
        <v>509.56184042000001</v>
      </c>
      <c r="K31" s="19">
        <f t="shared" si="4"/>
        <v>554.25408686000003</v>
      </c>
      <c r="L31" s="19">
        <f t="shared" si="4"/>
        <v>463.92190837999999</v>
      </c>
      <c r="M31" s="19">
        <f t="shared" si="4"/>
        <v>441.32998540999995</v>
      </c>
      <c r="N31" s="19">
        <f t="shared" si="4"/>
        <v>436.41078282000001</v>
      </c>
      <c r="O31" s="19">
        <f t="shared" si="4"/>
        <v>389.71497978999997</v>
      </c>
      <c r="P31" s="19">
        <f t="shared" si="4"/>
        <v>513.38673211999992</v>
      </c>
      <c r="Q31" s="19">
        <f t="shared" si="4"/>
        <v>643.46575652000001</v>
      </c>
      <c r="R31" s="19">
        <f t="shared" si="4"/>
        <v>627.56555105999996</v>
      </c>
      <c r="S31" s="19">
        <f t="shared" si="4"/>
        <v>566.91128693999997</v>
      </c>
      <c r="T31" s="19">
        <f t="shared" si="4"/>
        <v>579.20836425999994</v>
      </c>
      <c r="U31" s="19">
        <f t="shared" si="4"/>
        <v>579.20836425999994</v>
      </c>
      <c r="V31" s="19">
        <f t="shared" si="4"/>
        <v>579.20836425999994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5FC-3C6C-48B3-88C9-717552E9A9F6}">
  <dimension ref="A1:A36"/>
  <sheetViews>
    <sheetView workbookViewId="0">
      <selection activeCell="A3" sqref="A3"/>
    </sheetView>
  </sheetViews>
  <sheetFormatPr defaultColWidth="9.140625" defaultRowHeight="15" x14ac:dyDescent="0.25"/>
  <cols>
    <col min="1" max="1" width="122.7109375" style="8" customWidth="1"/>
  </cols>
  <sheetData>
    <row r="1" spans="1:1" x14ac:dyDescent="0.25">
      <c r="A1" s="5" t="s">
        <v>120</v>
      </c>
    </row>
    <row r="2" spans="1:1" ht="30" x14ac:dyDescent="0.25">
      <c r="A2" s="8" t="s">
        <v>109</v>
      </c>
    </row>
    <row r="3" spans="1:1" x14ac:dyDescent="0.25">
      <c r="A3" s="8" t="s">
        <v>123</v>
      </c>
    </row>
    <row r="4" spans="1:1" ht="30" x14ac:dyDescent="0.25">
      <c r="A4" s="8" t="s">
        <v>108</v>
      </c>
    </row>
    <row r="5" spans="1:1" x14ac:dyDescent="0.25">
      <c r="A5" s="8" t="s">
        <v>114</v>
      </c>
    </row>
    <row r="6" spans="1:1" ht="45" x14ac:dyDescent="0.25">
      <c r="A6" s="8" t="s">
        <v>112</v>
      </c>
    </row>
    <row r="7" spans="1:1" x14ac:dyDescent="0.25">
      <c r="A7" s="8" t="s">
        <v>110</v>
      </c>
    </row>
    <row r="8" spans="1:1" ht="30" x14ac:dyDescent="0.25">
      <c r="A8" s="8" t="s">
        <v>111</v>
      </c>
    </row>
    <row r="9" spans="1:1" x14ac:dyDescent="0.25">
      <c r="A9" s="8" t="s">
        <v>113</v>
      </c>
    </row>
    <row r="10" spans="1:1" x14ac:dyDescent="0.25">
      <c r="A10" s="8" t="s">
        <v>115</v>
      </c>
    </row>
    <row r="11" spans="1:1" ht="30" x14ac:dyDescent="0.25">
      <c r="A11" s="8" t="s">
        <v>121</v>
      </c>
    </row>
    <row r="13" spans="1:1" x14ac:dyDescent="0.25">
      <c r="A13" s="5" t="s">
        <v>116</v>
      </c>
    </row>
    <row r="14" spans="1:1" ht="30" x14ac:dyDescent="0.25">
      <c r="A14" s="8" t="s">
        <v>99</v>
      </c>
    </row>
    <row r="15" spans="1:1" x14ac:dyDescent="0.25">
      <c r="A15" s="8" t="s">
        <v>100</v>
      </c>
    </row>
    <row r="16" spans="1:1" x14ac:dyDescent="0.25">
      <c r="A16" s="8" t="s">
        <v>101</v>
      </c>
    </row>
    <row r="17" spans="1:1" ht="30" x14ac:dyDescent="0.25">
      <c r="A17" s="8" t="s">
        <v>102</v>
      </c>
    </row>
    <row r="18" spans="1:1" x14ac:dyDescent="0.25">
      <c r="A18" s="8" t="s">
        <v>103</v>
      </c>
    </row>
    <row r="19" spans="1:1" x14ac:dyDescent="0.25">
      <c r="A19" s="5" t="s">
        <v>104</v>
      </c>
    </row>
    <row r="20" spans="1:1" x14ac:dyDescent="0.25">
      <c r="A20" s="12" t="s">
        <v>93</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s="8" t="s">
        <v>91</v>
      </c>
    </row>
    <row r="26" spans="1:1" x14ac:dyDescent="0.25">
      <c r="A26" s="8" t="s">
        <v>70</v>
      </c>
    </row>
    <row r="27" spans="1:1" x14ac:dyDescent="0.25">
      <c r="A27" s="8" t="s">
        <v>66</v>
      </c>
    </row>
    <row r="28" spans="1:1" ht="30" x14ac:dyDescent="0.25">
      <c r="A28" s="8" t="s">
        <v>92</v>
      </c>
    </row>
    <row r="29" spans="1:1" x14ac:dyDescent="0.25">
      <c r="A29" s="8" t="s">
        <v>85</v>
      </c>
    </row>
    <row r="30" spans="1:1" ht="30" x14ac:dyDescent="0.25">
      <c r="A30" s="5" t="s">
        <v>86</v>
      </c>
    </row>
    <row r="31" spans="1:1" x14ac:dyDescent="0.25">
      <c r="A31" s="8" t="s">
        <v>67</v>
      </c>
    </row>
    <row r="32" spans="1:1" x14ac:dyDescent="0.25">
      <c r="A32" s="8" t="s">
        <v>68</v>
      </c>
    </row>
    <row r="33" spans="1:1" x14ac:dyDescent="0.25">
      <c r="A33" s="8" t="s">
        <v>69</v>
      </c>
    </row>
    <row r="34" spans="1:1" ht="30" x14ac:dyDescent="0.25">
      <c r="A34" s="8" t="s">
        <v>96</v>
      </c>
    </row>
    <row r="35" spans="1:1" ht="60" x14ac:dyDescent="0.25">
      <c r="A35" s="8" t="s">
        <v>94</v>
      </c>
    </row>
    <row r="36" spans="1:1" ht="60" x14ac:dyDescent="0.25">
      <c r="A36" s="8" t="s">
        <v>95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6"/>
  <sheetViews>
    <sheetView zoomScaleNormal="100" workbookViewId="0">
      <pane xSplit="1" ySplit="6" topLeftCell="B7" activePane="bottomRight" state="frozen"/>
      <selection pane="topRight" activeCell="B1" sqref="B1"/>
      <selection pane="bottomLeft" activeCell="A2" sqref="A2"/>
      <selection pane="bottomRight" activeCell="P17" sqref="B17:P18"/>
    </sheetView>
  </sheetViews>
  <sheetFormatPr defaultColWidth="9.140625" defaultRowHeight="12.75" x14ac:dyDescent="0.2"/>
  <cols>
    <col min="1" max="1" width="35.42578125" style="17" bestFit="1" customWidth="1"/>
    <col min="2" max="37" width="9.140625" style="17"/>
    <col min="38" max="38" width="8.42578125" style="17" customWidth="1"/>
    <col min="39" max="16384" width="9.140625" style="17"/>
  </cols>
  <sheetData>
    <row r="1" spans="1:38" x14ac:dyDescent="0.2">
      <c r="A1" s="16" t="s">
        <v>24</v>
      </c>
    </row>
    <row r="2" spans="1:38" ht="25.5" x14ac:dyDescent="0.2">
      <c r="A2" s="18" t="s">
        <v>25</v>
      </c>
    </row>
    <row r="3" spans="1:38" x14ac:dyDescent="0.2">
      <c r="A3" s="18"/>
    </row>
    <row r="4" spans="1:38" x14ac:dyDescent="0.2">
      <c r="A4" s="18"/>
    </row>
    <row r="5" spans="1:38" x14ac:dyDescent="0.2">
      <c r="A5" s="18"/>
    </row>
    <row r="6" spans="1:38" x14ac:dyDescent="0.2">
      <c r="A6" s="1" t="s">
        <v>0</v>
      </c>
      <c r="B6" s="2">
        <v>1970</v>
      </c>
      <c r="C6" s="2">
        <v>1975</v>
      </c>
      <c r="D6" s="2">
        <v>1980</v>
      </c>
      <c r="E6" s="2">
        <v>1985</v>
      </c>
      <c r="F6" s="2">
        <v>1990</v>
      </c>
      <c r="G6" s="2">
        <v>1991</v>
      </c>
      <c r="H6" s="2">
        <v>1992</v>
      </c>
      <c r="I6" s="2">
        <v>1993</v>
      </c>
      <c r="J6" s="2">
        <v>1994</v>
      </c>
      <c r="K6" s="2">
        <v>1995</v>
      </c>
      <c r="L6" s="2">
        <v>1996</v>
      </c>
      <c r="M6" s="2">
        <v>1997</v>
      </c>
      <c r="N6" s="2">
        <v>1998</v>
      </c>
      <c r="O6" s="2">
        <v>1999</v>
      </c>
      <c r="P6" s="2">
        <v>2000</v>
      </c>
      <c r="Q6" s="2">
        <v>2001</v>
      </c>
      <c r="R6" s="2">
        <v>2002</v>
      </c>
      <c r="S6" s="2">
        <v>2003</v>
      </c>
      <c r="T6" s="2">
        <v>2004</v>
      </c>
      <c r="U6" s="2">
        <v>2005</v>
      </c>
      <c r="V6" s="2">
        <v>2006</v>
      </c>
      <c r="W6" s="2">
        <v>2007</v>
      </c>
      <c r="X6" s="2">
        <v>2008</v>
      </c>
      <c r="Y6" s="2">
        <v>2009</v>
      </c>
      <c r="Z6" s="2">
        <v>2010</v>
      </c>
      <c r="AA6" s="2">
        <v>2011</v>
      </c>
      <c r="AB6" s="2">
        <v>2012</v>
      </c>
      <c r="AC6" s="2">
        <v>2013</v>
      </c>
      <c r="AD6" s="2">
        <v>2014</v>
      </c>
      <c r="AE6" s="2">
        <v>2015</v>
      </c>
      <c r="AF6" s="2">
        <v>2016</v>
      </c>
      <c r="AG6" s="2">
        <v>2017</v>
      </c>
      <c r="AH6" s="23">
        <v>2018</v>
      </c>
      <c r="AI6" s="23">
        <v>2019</v>
      </c>
      <c r="AJ6" s="23">
        <v>2020</v>
      </c>
      <c r="AK6" s="23">
        <v>2021</v>
      </c>
      <c r="AL6" s="23">
        <v>2022</v>
      </c>
    </row>
    <row r="7" spans="1:38" x14ac:dyDescent="0.2">
      <c r="A7" s="6" t="s">
        <v>1</v>
      </c>
      <c r="B7" s="19">
        <f>[1]CO!B7*(1+IF([2]CO!$F46,[2]CO!$E46*[2]Notes!B$15,0))</f>
        <v>237</v>
      </c>
      <c r="C7" s="19">
        <f>[1]CO!C7*(1+IF([2]CO!$F46,[2]CO!$E46*[2]Notes!C$15,0))</f>
        <v>276</v>
      </c>
      <c r="D7" s="19">
        <f>[1]CO!D7*(1+IF([2]CO!$F46,[2]CO!$E46*[2]Notes!D$15,0))</f>
        <v>322</v>
      </c>
      <c r="E7" s="19">
        <f>[1]CO!E7*(1+IF([2]CO!$F46,[2]CO!$E46*[2]Notes!E$15,0))</f>
        <v>291</v>
      </c>
      <c r="F7" s="19">
        <f>[1]CO!F7*(1+IF([2]CO!$F46,[2]CO!$E46*[2]Notes!F$15,0))</f>
        <v>363</v>
      </c>
      <c r="G7" s="19">
        <f>[1]CO!G7*(1+IF([2]CO!$F46,[2]CO!$E46*[2]Notes!G$15,0))</f>
        <v>349</v>
      </c>
      <c r="H7" s="19">
        <f>[1]CO!H7*(1+IF([2]CO!$F46,[2]CO!$E46*[2]Notes!H$15,0))</f>
        <v>350</v>
      </c>
      <c r="I7" s="19">
        <f>[1]CO!I7*(1+IF([2]CO!$F46,[2]CO!$E46*[2]Notes!I$15,0))</f>
        <v>363</v>
      </c>
      <c r="J7" s="19">
        <f>[1]CO!J7*(1+IF([2]CO!$F46,[2]CO!$E46*[2]Notes!J$15,0))</f>
        <v>370</v>
      </c>
      <c r="K7" s="19">
        <f>[1]CO!K7*(1+IF([2]CO!$F46,[2]CO!$E46*[2]Notes!K$15,0))</f>
        <v>372</v>
      </c>
      <c r="L7" s="19">
        <f>[1]CO!L7*(1+IF([2]CO!$F46,[2]CO!$E46*[2]Notes!L$15,0))</f>
        <v>407.74885999999998</v>
      </c>
      <c r="M7" s="19">
        <f>[1]CO!M7*(1+IF([2]CO!$F46,[2]CO!$E46*[2]Notes!M$15,0))</f>
        <v>422.67057</v>
      </c>
      <c r="N7" s="19">
        <f>[1]CO!N7*(1+IF([2]CO!$F46,[2]CO!$E46*[2]Notes!N$15,0))</f>
        <v>450.78603999999996</v>
      </c>
      <c r="O7" s="19">
        <f>[1]CO!O7*(1+IF([2]CO!$F46,[2]CO!$E46*[2]Notes!O$15,0))</f>
        <v>496.20483899999999</v>
      </c>
      <c r="P7" s="19">
        <f>IF(ISNUMBER([1]CO!P7),[1]CO!P7*(1+IF([2]CO!$F46,[2]CO!$E46*[3]Notes!Q$15,0)))</f>
        <v>483.96913199999995</v>
      </c>
      <c r="Q7" s="19">
        <f>[1]CO!Q7*(1+IF([2]CO!$F46,[2]CO!$E46*[2]Notes!Q$15,0))</f>
        <v>484.73252000000002</v>
      </c>
      <c r="R7" s="19">
        <v>656.58874759000003</v>
      </c>
      <c r="S7" s="19">
        <v>655.73343573</v>
      </c>
      <c r="T7" s="19">
        <v>641.38574144999995</v>
      </c>
      <c r="U7" s="19">
        <v>641.38574144999995</v>
      </c>
      <c r="V7" s="19">
        <v>619.89901636000002</v>
      </c>
      <c r="W7" s="19">
        <v>748.70989798999994</v>
      </c>
      <c r="X7" s="19">
        <v>748.70989798999994</v>
      </c>
      <c r="Y7" s="19">
        <v>728.75057330000004</v>
      </c>
      <c r="Z7" s="19">
        <v>767.10475413999995</v>
      </c>
      <c r="AA7" s="19">
        <v>783.85909028000003</v>
      </c>
      <c r="AB7" s="19">
        <v>792.20679878999999</v>
      </c>
      <c r="AC7" s="19">
        <v>789.21577285000001</v>
      </c>
      <c r="AD7" s="19">
        <v>731.06061280999995</v>
      </c>
      <c r="AE7" s="19">
        <v>625.96972128000004</v>
      </c>
      <c r="AF7" s="19">
        <v>634.94055603000004</v>
      </c>
      <c r="AG7" s="20">
        <v>587.57067909</v>
      </c>
      <c r="AH7" s="20">
        <v>556.14272748999997</v>
      </c>
      <c r="AI7" s="20">
        <v>471.53480430000002</v>
      </c>
      <c r="AJ7" s="20">
        <v>398.85146909000002</v>
      </c>
      <c r="AK7" s="20">
        <v>398.85146835</v>
      </c>
      <c r="AL7" s="20">
        <v>398.85146835</v>
      </c>
    </row>
    <row r="8" spans="1:38" x14ac:dyDescent="0.2">
      <c r="A8" s="6" t="s">
        <v>2</v>
      </c>
      <c r="B8" s="19">
        <f>[1]CO!B8*(1+IF([2]CO!$F47,[2]CO!$E47*[2]Notes!B$15,0))</f>
        <v>770</v>
      </c>
      <c r="C8" s="19">
        <f>[1]CO!C8*(1+IF([2]CO!$F47,[2]CO!$E47*[2]Notes!C$15,0))</f>
        <v>763</v>
      </c>
      <c r="D8" s="19">
        <f>[1]CO!D8*(1+IF([2]CO!$F47,[2]CO!$E47*[2]Notes!D$15,0))</f>
        <v>750</v>
      </c>
      <c r="E8" s="19">
        <f>[1]CO!E8*(1+IF([2]CO!$F47,[2]CO!$E47*[2]Notes!E$15,0))</f>
        <v>670</v>
      </c>
      <c r="F8" s="19">
        <f>[1]CO!F8*(1+IF([2]CO!$F47,[2]CO!$E47*[2]Notes!F$15,0))</f>
        <v>879</v>
      </c>
      <c r="G8" s="19">
        <f>[1]CO!G8*(1+IF([2]CO!$F47,[2]CO!$E47*[2]Notes!G$15,0))</f>
        <v>920</v>
      </c>
      <c r="H8" s="19">
        <f>[1]CO!H8*(1+IF([2]CO!$F47,[2]CO!$E47*[2]Notes!H$15,0))</f>
        <v>955</v>
      </c>
      <c r="I8" s="19">
        <f>[1]CO!I8*(1+IF([2]CO!$F47,[2]CO!$E47*[2]Notes!I$15,0))</f>
        <v>1043</v>
      </c>
      <c r="J8" s="19">
        <f>[1]CO!J8*(1+IF([2]CO!$F47,[2]CO!$E47*[2]Notes!J$15,0))</f>
        <v>1041</v>
      </c>
      <c r="K8" s="19">
        <f>[1]CO!K8*(1+IF([2]CO!$F47,[2]CO!$E47*[2]Notes!K$15,0))</f>
        <v>1056</v>
      </c>
      <c r="L8" s="19">
        <f>[1]CO!L8*(1+IF([2]CO!$F47,[2]CO!$E47*[2]Notes!L$15,0))</f>
        <v>1188.11618</v>
      </c>
      <c r="M8" s="19">
        <f>[1]CO!M8*(1+IF([2]CO!$F47,[2]CO!$E47*[2]Notes!M$15,0))</f>
        <v>1162.4085600000001</v>
      </c>
      <c r="N8" s="19">
        <f>[1]CO!N8*(1+IF([2]CO!$F47,[2]CO!$E47*[2]Notes!N$15,0))</f>
        <v>1150.6751999999999</v>
      </c>
      <c r="O8" s="19">
        <f>[1]CO!O8*(1+IF([2]CO!$F47,[2]CO!$E47*[2]Notes!O$15,0))</f>
        <v>1212.6454920000001</v>
      </c>
      <c r="P8" s="19">
        <f>[1]CO!P8*(1+IF([2]CO!$F47,[2]CO!$E47*[2]Notes!P$15,0))</f>
        <v>1219.1205979999995</v>
      </c>
      <c r="Q8" s="19">
        <f>[1]CO!Q8*(1+IF([2]CO!$F47,[2]CO!$E47*[2]Notes!Q$15,0))</f>
        <v>1252.8060559999994</v>
      </c>
      <c r="R8" s="19">
        <v>1334.5033618</v>
      </c>
      <c r="S8" s="19">
        <v>1333.4141674</v>
      </c>
      <c r="T8" s="19">
        <v>1208.2539039999999</v>
      </c>
      <c r="U8" s="19">
        <v>1206.0378628999999</v>
      </c>
      <c r="V8" s="19">
        <v>983.57147649000001</v>
      </c>
      <c r="W8" s="19">
        <v>989.08841022000001</v>
      </c>
      <c r="X8" s="19">
        <v>982.23282820999998</v>
      </c>
      <c r="Y8" s="19">
        <v>951.12901334000003</v>
      </c>
      <c r="Z8" s="19">
        <v>897.12276325000005</v>
      </c>
      <c r="AA8" s="19">
        <v>934.22359975999996</v>
      </c>
      <c r="AB8" s="19">
        <v>940.10851278999996</v>
      </c>
      <c r="AC8" s="19">
        <v>901.60556964</v>
      </c>
      <c r="AD8" s="19">
        <v>895.02154588999997</v>
      </c>
      <c r="AE8" s="19">
        <v>845.55892735999998</v>
      </c>
      <c r="AF8" s="19">
        <v>867.19218016000002</v>
      </c>
      <c r="AG8" s="20">
        <v>807.41577805999998</v>
      </c>
      <c r="AH8" s="20">
        <v>817.15733123999996</v>
      </c>
      <c r="AI8" s="20">
        <v>811.17463713999996</v>
      </c>
      <c r="AJ8" s="20">
        <v>884.86812986999996</v>
      </c>
      <c r="AK8" s="20">
        <v>884.86805286000003</v>
      </c>
      <c r="AL8" s="20">
        <v>884.86805286000003</v>
      </c>
    </row>
    <row r="9" spans="1:38" x14ac:dyDescent="0.2">
      <c r="A9" s="6" t="s">
        <v>3</v>
      </c>
      <c r="B9" s="19">
        <f>[1]CO!B9*(1+IF([2]CO!$F48,[2]CO!$E48*[2]Notes!B$15,0))</f>
        <v>3625</v>
      </c>
      <c r="C9" s="19">
        <f>[1]CO!C9*(1+IF([2]CO!$F48,[2]CO!$E48*[2]Notes!C$15,0))</f>
        <v>3441</v>
      </c>
      <c r="D9" s="19">
        <f>[1]CO!D9*(1+IF([2]CO!$F48,[2]CO!$E48*[2]Notes!D$15,0))</f>
        <v>6230</v>
      </c>
      <c r="E9" s="19">
        <f>[1]CO!E9*(1+IF([2]CO!$F48,[2]CO!$E48*[2]Notes!E$15,0))</f>
        <v>7525</v>
      </c>
      <c r="F9" s="19">
        <f>[1]CO!F9*(1+IF([2]CO!$F48,[2]CO!$E48*[2]Notes!F$15,0))</f>
        <v>4269</v>
      </c>
      <c r="G9" s="19">
        <f>[1]CO!G9*(1+IF([2]CO!$F48,[2]CO!$E48*[2]Notes!G$15,0))</f>
        <v>4587</v>
      </c>
      <c r="H9" s="19">
        <f>[1]CO!H9*(1+IF([2]CO!$F48,[2]CO!$E48*[2]Notes!H$15,0))</f>
        <v>4849</v>
      </c>
      <c r="I9" s="19">
        <f>[1]CO!I9*(1+IF([2]CO!$F48,[2]CO!$E48*[2]Notes!I$15,0))</f>
        <v>4181</v>
      </c>
      <c r="J9" s="19">
        <f>[1]CO!J9*(1+IF([2]CO!$F48,[2]CO!$E48*[2]Notes!J$15,0))</f>
        <v>4108</v>
      </c>
      <c r="K9" s="19">
        <f>[1]CO!K9*(1+IF([2]CO!$F48,[2]CO!$E48*[2]Notes!K$15,0))</f>
        <v>4506</v>
      </c>
      <c r="L9" s="19">
        <f>[1]CO!L9*(1+IF([2]CO!$F48,[2]CO!$E48*[2]Notes!L$15,0))</f>
        <v>2740.5335399999999</v>
      </c>
      <c r="M9" s="19">
        <f>[1]CO!M9*(1+IF([2]CO!$F48,[2]CO!$E48*[2]Notes!M$15,0))</f>
        <v>2742.2360299999996</v>
      </c>
      <c r="N9" s="19">
        <f>[1]CO!N9*(1+IF([2]CO!$F48,[2]CO!$E48*[2]Notes!N$15,0))</f>
        <v>2727.4366400000004</v>
      </c>
      <c r="O9" s="19">
        <f>[1]CO!O9*(1+IF([2]CO!$F48,[2]CO!$E48*[2]Notes!O$15,0))</f>
        <v>3828.9991940000018</v>
      </c>
      <c r="P9" s="19">
        <f>[1]CO!P9*(1+IF([2]CO!$F48,[2]CO!$E48*[2]Notes!P$15,0))</f>
        <v>3080.9052110000011</v>
      </c>
      <c r="Q9" s="19">
        <f>[1]CO!Q9*(1+IF([2]CO!$F48,[2]CO!$E48*[2]Notes!Q$15,0))</f>
        <v>3087.9353070000006</v>
      </c>
      <c r="R9" s="19">
        <v>2612.4641808000001</v>
      </c>
      <c r="S9" s="19">
        <v>2725.2546422</v>
      </c>
      <c r="T9" s="19">
        <v>2762.7486697999998</v>
      </c>
      <c r="U9" s="19">
        <v>2875.5623682</v>
      </c>
      <c r="V9" s="19">
        <v>2451.3096479000001</v>
      </c>
      <c r="W9" s="19">
        <v>2677.572412</v>
      </c>
      <c r="X9" s="19">
        <v>2957.9038870999998</v>
      </c>
      <c r="Y9" s="19">
        <v>3143.7034064999998</v>
      </c>
      <c r="Z9" s="19">
        <v>3343.0232237999999</v>
      </c>
      <c r="AA9" s="19">
        <v>3252.6500468999998</v>
      </c>
      <c r="AB9" s="19">
        <v>2771.0521171</v>
      </c>
      <c r="AC9" s="19">
        <v>3518.127007</v>
      </c>
      <c r="AD9" s="19">
        <v>3529.8267249</v>
      </c>
      <c r="AE9" s="19">
        <v>3143.2335962000002</v>
      </c>
      <c r="AF9" s="19">
        <v>2752.6316876999999</v>
      </c>
      <c r="AG9" s="20">
        <v>2670.7593827999999</v>
      </c>
      <c r="AH9" s="20">
        <v>3199.9841664999999</v>
      </c>
      <c r="AI9" s="20">
        <v>3320.3802526999998</v>
      </c>
      <c r="AJ9" s="20">
        <v>3436.6226190000002</v>
      </c>
      <c r="AK9" s="20">
        <v>3436.6226966999998</v>
      </c>
      <c r="AL9" s="20">
        <v>3436.6226966999998</v>
      </c>
    </row>
    <row r="10" spans="1:38" x14ac:dyDescent="0.2">
      <c r="A10" s="6" t="s">
        <v>4</v>
      </c>
      <c r="B10" s="19">
        <f>IF(ISNUMBER([1]CO!B10),[1]CO!B10*(1+IF([2]CO!$F49,[2]CO!$E49,0)),"NA")</f>
        <v>3397</v>
      </c>
      <c r="C10" s="19">
        <f>IF(ISNUMBER([1]CO!C10),[1]CO!C10*(1+IF([2]CO!$F49,[2]CO!$E49,0)),"NA")</f>
        <v>2204</v>
      </c>
      <c r="D10" s="19">
        <f>IF(ISNUMBER([1]CO!D10),[1]CO!D10*(1+IF([2]CO!$F49,[2]CO!$E49,0)),"NA")</f>
        <v>2151</v>
      </c>
      <c r="E10" s="19">
        <f>IF(ISNUMBER([1]CO!E10),[1]CO!E10*(1+IF([2]CO!$F49,[2]CO!$E49,0)),"NA")</f>
        <v>1845</v>
      </c>
      <c r="F10" s="19">
        <f>IF(ISNUMBER([1]CO!F10),[1]CO!F10*(1+IF([2]CO!$F49,[2]CO!$E49,0)),"NA")</f>
        <v>1183</v>
      </c>
      <c r="G10" s="19">
        <f>IF(ISNUMBER([1]CO!G10),[1]CO!G10*(1+IF([2]CO!$F49,[2]CO!$E49,0)),"NA")</f>
        <v>1127</v>
      </c>
      <c r="H10" s="19">
        <f>IF(ISNUMBER([1]CO!H10),[1]CO!H10*(1+IF([2]CO!$F49,[2]CO!$E49,0)),"NA")</f>
        <v>1112</v>
      </c>
      <c r="I10" s="19">
        <f>IF(ISNUMBER([1]CO!I10),[1]CO!I10*(1+IF([2]CO!$F49,[2]CO!$E49,0)),"NA")</f>
        <v>1093</v>
      </c>
      <c r="J10" s="19">
        <f>IF(ISNUMBER([1]CO!J10),[1]CO!J10*(1+IF([2]CO!$F49,[2]CO!$E49,0)),"NA")</f>
        <v>1171</v>
      </c>
      <c r="K10" s="19">
        <f>IF(ISNUMBER([1]CO!K10),[1]CO!K10*(1+IF([2]CO!$F49,[2]CO!$E49,0)),"NA")</f>
        <v>1223</v>
      </c>
      <c r="L10" s="19">
        <f>IF(ISNUMBER([1]CO!L10),[1]CO!L10*(1+IF([2]CO!$F49,[2]CO!$E49,0)),"NA")</f>
        <v>1052.98846</v>
      </c>
      <c r="M10" s="19">
        <f>IF(ISNUMBER([1]CO!M10),[1]CO!M10*(1+IF([2]CO!$F49,[2]CO!$E49,0)),"NA")</f>
        <v>1071.1041200000002</v>
      </c>
      <c r="N10" s="19">
        <f>IF(ISNUMBER([1]CO!N10),[1]CO!N10*(1+IF([2]CO!$F49,[2]CO!$E49,0)),"NA")</f>
        <v>1081.03072</v>
      </c>
      <c r="O10" s="19">
        <f>IF(ISNUMBER([1]CO!O10),[1]CO!O10*(1+IF([2]CO!$F49,[2]CO!$E49,0)),"NA")</f>
        <v>349.960509</v>
      </c>
      <c r="P10" s="19">
        <f>IF(ISNUMBER([1]CO!P10),[1]CO!P10*(1+IF([2]CO!$F49,[2]CO!$E49,0)),"NA")</f>
        <v>360.53034700000012</v>
      </c>
      <c r="Q10" s="19">
        <f>IF(ISNUMBER([1]CO!Q10),[1]CO!Q10*(1+IF([2]CO!$F49,[2]CO!$E49,0)),"NA")</f>
        <v>372.45794000000001</v>
      </c>
      <c r="R10" s="19">
        <v>283.91226607999999</v>
      </c>
      <c r="S10" s="19">
        <v>283.91226607999999</v>
      </c>
      <c r="T10" s="19">
        <v>214.94573607999999</v>
      </c>
      <c r="U10" s="19">
        <v>214.94573607999999</v>
      </c>
      <c r="V10" s="19">
        <v>185.90002039000001</v>
      </c>
      <c r="W10" s="19">
        <v>186.95266803000001</v>
      </c>
      <c r="X10" s="19">
        <v>186.95266803000001</v>
      </c>
      <c r="Y10" s="19">
        <v>162.85854262000001</v>
      </c>
      <c r="Z10" s="19">
        <v>167.14575608000001</v>
      </c>
      <c r="AA10" s="19">
        <v>167.14617208000001</v>
      </c>
      <c r="AB10" s="19">
        <v>167.14575608000001</v>
      </c>
      <c r="AC10" s="19">
        <v>143.3065604</v>
      </c>
      <c r="AD10" s="19">
        <v>129.32386696</v>
      </c>
      <c r="AE10" s="19">
        <v>124.91489835</v>
      </c>
      <c r="AF10" s="19">
        <v>123.33118958</v>
      </c>
      <c r="AG10" s="20">
        <v>117.70949301</v>
      </c>
      <c r="AH10" s="20">
        <v>122.35311651000001</v>
      </c>
      <c r="AI10" s="20">
        <v>114.4956298</v>
      </c>
      <c r="AJ10" s="20">
        <v>114.81891637</v>
      </c>
      <c r="AK10" s="20">
        <v>114.81891637</v>
      </c>
      <c r="AL10" s="20">
        <v>114.81891637</v>
      </c>
    </row>
    <row r="11" spans="1:38" x14ac:dyDescent="0.2">
      <c r="A11" s="6" t="s">
        <v>5</v>
      </c>
      <c r="B11" s="19">
        <f>IF(ISNUMBER([1]CO!B11),[1]CO!B11*(1+IF([2]CO!$F50,[2]CO!$E50,0)),"NA")</f>
        <v>3644</v>
      </c>
      <c r="C11" s="19">
        <f>IF(ISNUMBER([1]CO!C11),[1]CO!C11*(1+IF([2]CO!$F50,[2]CO!$E50,0)),"NA")</f>
        <v>2496</v>
      </c>
      <c r="D11" s="19">
        <f>IF(ISNUMBER([1]CO!D11),[1]CO!D11*(1+IF([2]CO!$F50,[2]CO!$E50,0)),"NA")</f>
        <v>2246</v>
      </c>
      <c r="E11" s="19">
        <f>IF(ISNUMBER([1]CO!E11),[1]CO!E11*(1+IF([2]CO!$F50,[2]CO!$E50,0)),"NA")</f>
        <v>2223</v>
      </c>
      <c r="F11" s="19">
        <f>IF(ISNUMBER([1]CO!F11),[1]CO!F11*(1+IF([2]CO!$F50,[2]CO!$E50,0)),"NA")</f>
        <v>2640</v>
      </c>
      <c r="G11" s="19">
        <f>IF(ISNUMBER([1]CO!G11),[1]CO!G11*(1+IF([2]CO!$F50,[2]CO!$E50,0)),"NA")</f>
        <v>2571</v>
      </c>
      <c r="H11" s="19">
        <f>IF(ISNUMBER([1]CO!H11),[1]CO!H11*(1+IF([2]CO!$F50,[2]CO!$E50,0)),"NA")</f>
        <v>2496</v>
      </c>
      <c r="I11" s="19">
        <f>IF(ISNUMBER([1]CO!I11),[1]CO!I11*(1+IF([2]CO!$F50,[2]CO!$E50,0)),"NA")</f>
        <v>2536</v>
      </c>
      <c r="J11" s="19">
        <f>IF(ISNUMBER([1]CO!J11),[1]CO!J11*(1+IF([2]CO!$F50,[2]CO!$E50,0)),"NA")</f>
        <v>2475</v>
      </c>
      <c r="K11" s="19">
        <f>IF(ISNUMBER([1]CO!K11),[1]CO!K11*(1+IF([2]CO!$F50,[2]CO!$E50,0)),"NA")</f>
        <v>2380</v>
      </c>
      <c r="L11" s="19">
        <f>IF(ISNUMBER([1]CO!L11),[1]CO!L11*(1+IF([2]CO!$F50,[2]CO!$E50,0)),"NA")</f>
        <v>1598.51695</v>
      </c>
      <c r="M11" s="19">
        <f>IF(ISNUMBER([1]CO!M11),[1]CO!M11*(1+IF([2]CO!$F50,[2]CO!$E50,0)),"NA")</f>
        <v>1709.65122</v>
      </c>
      <c r="N11" s="19">
        <f>IF(ISNUMBER([1]CO!N11),[1]CO!N11*(1+IF([2]CO!$F50,[2]CO!$E50,0)),"NA")</f>
        <v>1701.9840300000001</v>
      </c>
      <c r="O11" s="19">
        <f>IF(ISNUMBER([1]CO!O11),[1]CO!O11*(1+IF([2]CO!$F50,[2]CO!$E50,0)),"NA")</f>
        <v>1254.5538729999998</v>
      </c>
      <c r="P11" s="19">
        <f>IF(ISNUMBER([1]CO!P11),[1]CO!P11*(1+IF([2]CO!$F50,[2]CO!$E50,0)),"NA")</f>
        <v>1295.3036599999998</v>
      </c>
      <c r="Q11" s="19">
        <f>IF(ISNUMBER([1]CO!Q11),[1]CO!Q11*(1+IF([2]CO!$F50,[2]CO!$E50,0)),"NA")</f>
        <v>1379.5920000000001</v>
      </c>
      <c r="R11" s="19">
        <v>986.72426387999997</v>
      </c>
      <c r="S11" s="19">
        <v>986.72426387999997</v>
      </c>
      <c r="T11" s="19">
        <v>829.10915642999998</v>
      </c>
      <c r="U11" s="19">
        <v>829.10915642999998</v>
      </c>
      <c r="V11" s="19">
        <v>840.07020740999997</v>
      </c>
      <c r="W11" s="19">
        <v>840.07020740999997</v>
      </c>
      <c r="X11" s="19">
        <v>840.07020740999997</v>
      </c>
      <c r="Y11" s="19">
        <v>648.26839426000004</v>
      </c>
      <c r="Z11" s="19">
        <v>765.78109825000001</v>
      </c>
      <c r="AA11" s="19">
        <v>765.78109825000001</v>
      </c>
      <c r="AB11" s="19">
        <v>765.78109825000001</v>
      </c>
      <c r="AC11" s="19">
        <v>643.58459055000003</v>
      </c>
      <c r="AD11" s="19">
        <v>609.75936526999999</v>
      </c>
      <c r="AE11" s="19">
        <v>552.85156883000002</v>
      </c>
      <c r="AF11" s="19">
        <v>450.59361896000001</v>
      </c>
      <c r="AG11" s="20">
        <v>468.27068258999998</v>
      </c>
      <c r="AH11" s="20">
        <v>483.14146015</v>
      </c>
      <c r="AI11" s="20">
        <v>478.36380283</v>
      </c>
      <c r="AJ11" s="20">
        <v>358.94414158000001</v>
      </c>
      <c r="AK11" s="20">
        <v>358.94414158000001</v>
      </c>
      <c r="AL11" s="20">
        <v>358.94414158000001</v>
      </c>
    </row>
    <row r="12" spans="1:38" x14ac:dyDescent="0.2">
      <c r="A12" s="6" t="s">
        <v>6</v>
      </c>
      <c r="B12" s="19">
        <f>IF(ISNUMBER([1]CO!B12),[1]CO!B12*(1+IF([2]CO!$F51,[2]CO!$E51,0)),"NA")</f>
        <v>2179</v>
      </c>
      <c r="C12" s="19">
        <f>IF(ISNUMBER([1]CO!C12),[1]CO!C12*(1+IF([2]CO!$F51,[2]CO!$E51,0)),"NA")</f>
        <v>2211</v>
      </c>
      <c r="D12" s="19">
        <f>IF(ISNUMBER([1]CO!D12),[1]CO!D12*(1+IF([2]CO!$F51,[2]CO!$E51,0)),"NA")</f>
        <v>1723</v>
      </c>
      <c r="E12" s="19">
        <f>IF(ISNUMBER([1]CO!E12),[1]CO!E12*(1+IF([2]CO!$F51,[2]CO!$E51,0)),"NA")</f>
        <v>462</v>
      </c>
      <c r="F12" s="19">
        <f>IF(ISNUMBER([1]CO!F12),[1]CO!F12*(1+IF([2]CO!$F51,[2]CO!$E51,0)),"NA")</f>
        <v>333</v>
      </c>
      <c r="G12" s="19">
        <f>IF(ISNUMBER([1]CO!G12),[1]CO!G12*(1+IF([2]CO!$F51,[2]CO!$E51,0)),"NA")</f>
        <v>345</v>
      </c>
      <c r="H12" s="19">
        <f>IF(ISNUMBER([1]CO!H12),[1]CO!H12*(1+IF([2]CO!$F51,[2]CO!$E51,0)),"NA")</f>
        <v>371</v>
      </c>
      <c r="I12" s="19">
        <f>IF(ISNUMBER([1]CO!I12),[1]CO!I12*(1+IF([2]CO!$F51,[2]CO!$E51,0)),"NA")</f>
        <v>371</v>
      </c>
      <c r="J12" s="19">
        <f>IF(ISNUMBER([1]CO!J12),[1]CO!J12*(1+IF([2]CO!$F51,[2]CO!$E51,0)),"NA")</f>
        <v>338</v>
      </c>
      <c r="K12" s="19">
        <f>IF(ISNUMBER([1]CO!K12),[1]CO!K12*(1+IF([2]CO!$F51,[2]CO!$E51,0)),"NA")</f>
        <v>348</v>
      </c>
      <c r="L12" s="19">
        <f>IF(ISNUMBER([1]CO!L12),[1]CO!L12*(1+IF([2]CO!$F51,[2]CO!$E51,0)),"NA")</f>
        <v>353.75628999999998</v>
      </c>
      <c r="M12" s="19">
        <f>IF(ISNUMBER([1]CO!M12),[1]CO!M12*(1+IF([2]CO!$F51,[2]CO!$E51,0)),"NA")</f>
        <v>366.94756999999998</v>
      </c>
      <c r="N12" s="19">
        <f>IF(ISNUMBER([1]CO!N12),[1]CO!N12*(1+IF([2]CO!$F51,[2]CO!$E51,0)),"NA")</f>
        <v>365.62103000000002</v>
      </c>
      <c r="O12" s="19">
        <f>IF(ISNUMBER([1]CO!O12),[1]CO!O12*(1+IF([2]CO!$F51,[2]CO!$E51,0)),"NA")</f>
        <v>159.42779999999999</v>
      </c>
      <c r="P12" s="19">
        <f>IF(ISNUMBER([1]CO!P12),[1]CO!P12*(1+IF([2]CO!$F51,[2]CO!$E51,0)),"NA")</f>
        <v>160.59365899999997</v>
      </c>
      <c r="Q12" s="19">
        <f>IF(ISNUMBER([1]CO!Q12),[1]CO!Q12*(1+IF([2]CO!$F51,[2]CO!$E51,0)),"NA")</f>
        <v>161.50072299999999</v>
      </c>
      <c r="R12" s="19">
        <v>725.04139880000002</v>
      </c>
      <c r="S12" s="19">
        <v>736.96342478999998</v>
      </c>
      <c r="T12" s="19">
        <v>765.46623037999996</v>
      </c>
      <c r="U12" s="19">
        <v>778.65009594000003</v>
      </c>
      <c r="V12" s="19">
        <v>766.91112467000005</v>
      </c>
      <c r="W12" s="19">
        <v>796.63328815</v>
      </c>
      <c r="X12" s="19">
        <v>835.14554156999998</v>
      </c>
      <c r="Y12" s="19">
        <v>815.94473072000005</v>
      </c>
      <c r="Z12" s="19">
        <v>781.76748832999999</v>
      </c>
      <c r="AA12" s="19">
        <v>865.58861624999997</v>
      </c>
      <c r="AB12" s="19">
        <v>970.46950237999999</v>
      </c>
      <c r="AC12" s="19">
        <v>785.62160485000004</v>
      </c>
      <c r="AD12" s="19">
        <v>839.91275032999999</v>
      </c>
      <c r="AE12" s="19">
        <v>838.82925906000003</v>
      </c>
      <c r="AF12" s="19">
        <v>806.19967301999998</v>
      </c>
      <c r="AG12" s="20">
        <v>776.41587478999998</v>
      </c>
      <c r="AH12" s="20">
        <v>696.05712402999995</v>
      </c>
      <c r="AI12" s="20">
        <v>670.54645158999995</v>
      </c>
      <c r="AJ12" s="20">
        <v>678.48017505999997</v>
      </c>
      <c r="AK12" s="20">
        <v>678.48017505999997</v>
      </c>
      <c r="AL12" s="20">
        <v>678.48017505999997</v>
      </c>
    </row>
    <row r="13" spans="1:38" x14ac:dyDescent="0.2">
      <c r="A13" s="6" t="s">
        <v>7</v>
      </c>
      <c r="B13" s="19">
        <f>IF(ISNUMBER([1]CO!B13),[1]CO!B13*(1+IF([2]CO!$F52,[2]CO!$E52,0)),"NA")</f>
        <v>620</v>
      </c>
      <c r="C13" s="19">
        <f>IF(ISNUMBER([1]CO!C13),[1]CO!C13*(1+IF([2]CO!$F52,[2]CO!$E52,0)),"NA")</f>
        <v>630</v>
      </c>
      <c r="D13" s="19">
        <f>IF(ISNUMBER([1]CO!D13),[1]CO!D13*(1+IF([2]CO!$F52,[2]CO!$E52,0)),"NA")</f>
        <v>830</v>
      </c>
      <c r="E13" s="19">
        <f>IF(ISNUMBER([1]CO!E13),[1]CO!E13*(1+IF([2]CO!$F52,[2]CO!$E52,0)),"NA")</f>
        <v>694</v>
      </c>
      <c r="F13" s="19">
        <f>IF(ISNUMBER([1]CO!F13),[1]CO!F13*(1+IF([2]CO!$F52,[2]CO!$E52,0)),"NA")</f>
        <v>537</v>
      </c>
      <c r="G13" s="19">
        <f>IF(ISNUMBER([1]CO!G13),[1]CO!G13*(1+IF([2]CO!$F52,[2]CO!$E52,0)),"NA")</f>
        <v>548</v>
      </c>
      <c r="H13" s="19">
        <f>IF(ISNUMBER([1]CO!H13),[1]CO!H13*(1+IF([2]CO!$F52,[2]CO!$E52,0)),"NA")</f>
        <v>544</v>
      </c>
      <c r="I13" s="19">
        <f>IF(ISNUMBER([1]CO!I13),[1]CO!I13*(1+IF([2]CO!$F52,[2]CO!$E52,0)),"NA")</f>
        <v>594</v>
      </c>
      <c r="J13" s="19">
        <f>IF(ISNUMBER([1]CO!J13),[1]CO!J13*(1+IF([2]CO!$F52,[2]CO!$E52,0)),"NA")</f>
        <v>600</v>
      </c>
      <c r="K13" s="19">
        <f>IF(ISNUMBER([1]CO!K13),[1]CO!K13*(1+IF([2]CO!$F52,[2]CO!$E52,0)),"NA")</f>
        <v>624</v>
      </c>
      <c r="L13" s="19">
        <f>IF(ISNUMBER([1]CO!L13),[1]CO!L13*(1+IF([2]CO!$F52,[2]CO!$E52,0)),"NA")</f>
        <v>560.62594999999999</v>
      </c>
      <c r="M13" s="19">
        <f>IF(ISNUMBER([1]CO!M13),[1]CO!M13*(1+IF([2]CO!$F52,[2]CO!$E52,0)),"NA")</f>
        <v>581.50247999999999</v>
      </c>
      <c r="N13" s="19">
        <f>IF(ISNUMBER([1]CO!N13),[1]CO!N13*(1+IF([2]CO!$F52,[2]CO!$E52,0)),"NA")</f>
        <v>590.05785000000003</v>
      </c>
      <c r="O13" s="19">
        <f>IF(ISNUMBER([1]CO!O13),[1]CO!O13*(1+IF([2]CO!$F52,[2]CO!$E52,0)),"NA")</f>
        <v>571.09001000000001</v>
      </c>
      <c r="P13" s="19">
        <f>IF(ISNUMBER([1]CO!P13),[1]CO!P13*(1+IF([2]CO!$F52,[2]CO!$E52,0)),"NA")</f>
        <v>592.49881799999991</v>
      </c>
      <c r="Q13" s="19">
        <f>IF(ISNUMBER([1]CO!Q13),[1]CO!Q13*(1+IF([2]CO!$F52,[2]CO!$E52,0)),"NA")</f>
        <v>615.09772800000007</v>
      </c>
      <c r="R13" s="19">
        <v>588.54989906000003</v>
      </c>
      <c r="S13" s="19">
        <v>588.54989906000003</v>
      </c>
      <c r="T13" s="19">
        <v>616.84064350999995</v>
      </c>
      <c r="U13" s="19">
        <v>616.84064350999995</v>
      </c>
      <c r="V13" s="19">
        <v>521.88990539999998</v>
      </c>
      <c r="W13" s="19">
        <v>518.29724925999994</v>
      </c>
      <c r="X13" s="19">
        <v>518.29724925999994</v>
      </c>
      <c r="Y13" s="19">
        <v>440.65461929999998</v>
      </c>
      <c r="Z13" s="19">
        <v>430.88629664000001</v>
      </c>
      <c r="AA13" s="19">
        <v>434.86520465000001</v>
      </c>
      <c r="AB13" s="19">
        <v>437.52542446000001</v>
      </c>
      <c r="AC13" s="19">
        <v>440.36442131000001</v>
      </c>
      <c r="AD13" s="19">
        <v>450.12433678999997</v>
      </c>
      <c r="AE13" s="19">
        <v>450.13522429</v>
      </c>
      <c r="AF13" s="19">
        <v>468.62234439999997</v>
      </c>
      <c r="AG13" s="20">
        <v>446.92498604999997</v>
      </c>
      <c r="AH13" s="20">
        <v>449.33571848999998</v>
      </c>
      <c r="AI13" s="20">
        <v>435.70091738999997</v>
      </c>
      <c r="AJ13" s="20">
        <v>436.46325388000002</v>
      </c>
      <c r="AK13" s="20">
        <v>436.46325388000002</v>
      </c>
      <c r="AL13" s="20">
        <v>436.46325388000002</v>
      </c>
    </row>
    <row r="14" spans="1:38" x14ac:dyDescent="0.2">
      <c r="A14" s="6" t="s">
        <v>8</v>
      </c>
      <c r="B14" s="19" t="str">
        <f>IF(ISNUMBER([1]CO!B14),[1]CO!B14*(1+IF([2]CO!$F53,[2]CO!$E53,0)),"NA")</f>
        <v>NA</v>
      </c>
      <c r="C14" s="19" t="str">
        <f>IF(ISNUMBER([1]CO!C14),[1]CO!C14*(1+IF([2]CO!$F53,[2]CO!$E53,0)),"NA")</f>
        <v>NA</v>
      </c>
      <c r="D14" s="19" t="str">
        <f>IF(ISNUMBER([1]CO!D14),[1]CO!D14*(1+IF([2]CO!$F53,[2]CO!$E53,0)),"NA")</f>
        <v>NA</v>
      </c>
      <c r="E14" s="19">
        <f>IF(ISNUMBER([1]CO!E14),[1]CO!E14*(1+IF([2]CO!$F53,[2]CO!$E53,0)),"NA")</f>
        <v>2</v>
      </c>
      <c r="F14" s="19">
        <f>IF(ISNUMBER([1]CO!F14),[1]CO!F14*(1+IF([2]CO!$F53,[2]CO!$E53,0)),"NA")</f>
        <v>5</v>
      </c>
      <c r="G14" s="19">
        <f>IF(ISNUMBER([1]CO!G14),[1]CO!G14*(1+IF([2]CO!$F53,[2]CO!$E53,0)),"NA")</f>
        <v>5</v>
      </c>
      <c r="H14" s="19">
        <f>IF(ISNUMBER([1]CO!H14),[1]CO!H14*(1+IF([2]CO!$F53,[2]CO!$E53,0)),"NA")</f>
        <v>5</v>
      </c>
      <c r="I14" s="19">
        <f>IF(ISNUMBER([1]CO!I14),[1]CO!I14*(1+IF([2]CO!$F53,[2]CO!$E53,0)),"NA")</f>
        <v>5</v>
      </c>
      <c r="J14" s="19">
        <f>IF(ISNUMBER([1]CO!J14),[1]CO!J14*(1+IF([2]CO!$F53,[2]CO!$E53,0)),"NA")</f>
        <v>5</v>
      </c>
      <c r="K14" s="19">
        <f>IF(ISNUMBER([1]CO!K14),[1]CO!K14*(1+IF([2]CO!$F53,[2]CO!$E53,0)),"NA")</f>
        <v>6</v>
      </c>
      <c r="L14" s="19">
        <f>IF(ISNUMBER([1]CO!L14),[1]CO!L14*(1+IF([2]CO!$F53,[2]CO!$E53,0)),"NA")</f>
        <v>1.47204</v>
      </c>
      <c r="M14" s="19">
        <f>IF(ISNUMBER([1]CO!M14),[1]CO!M14*(1+IF([2]CO!$F53,[2]CO!$E53,0)),"NA")</f>
        <v>1.52017</v>
      </c>
      <c r="N14" s="19">
        <f>IF(ISNUMBER([1]CO!N14),[1]CO!N14*(1+IF([2]CO!$F53,[2]CO!$E53,0)),"NA")</f>
        <v>1.5333800000000002</v>
      </c>
      <c r="O14" s="19">
        <f>IF(ISNUMBER([1]CO!O14),[1]CO!O14*(1+IF([2]CO!$F53,[2]CO!$E53,0)),"NA")</f>
        <v>52.140698999999991</v>
      </c>
      <c r="P14" s="19">
        <f>IF(ISNUMBER([1]CO!P14),[1]CO!P14*(1+IF([2]CO!$F53,[2]CO!$E53,0)),"NA")</f>
        <v>51.351063000000011</v>
      </c>
      <c r="Q14" s="19">
        <f>IF(ISNUMBER([1]CO!Q14),[1]CO!Q14*(1+IF([2]CO!$F53,[2]CO!$E53,0)),"NA")</f>
        <v>50.479819999999997</v>
      </c>
      <c r="R14" s="19">
        <v>0</v>
      </c>
      <c r="S14" s="19">
        <v>0</v>
      </c>
      <c r="T14" s="19">
        <v>1.9784E-3</v>
      </c>
      <c r="U14" s="19">
        <v>1.9784E-3</v>
      </c>
      <c r="V14" s="19">
        <v>9.4199999999999996E-3</v>
      </c>
      <c r="W14" s="19">
        <v>9.4199999999999996E-3</v>
      </c>
      <c r="X14" s="19">
        <v>9.4199999999999996E-3</v>
      </c>
      <c r="Y14" s="19">
        <v>9.4199999999999996E-3</v>
      </c>
      <c r="Z14" s="19">
        <v>1.3091999999999999E-3</v>
      </c>
      <c r="AA14" s="19">
        <v>1.3091999999999999E-3</v>
      </c>
      <c r="AB14" s="19">
        <v>1.3091999999999999E-3</v>
      </c>
      <c r="AC14" s="19">
        <v>1.2081500000000001E-3</v>
      </c>
      <c r="AD14" s="19">
        <v>8.41442E-5</v>
      </c>
      <c r="AE14" s="19">
        <v>2.030042E-4</v>
      </c>
      <c r="AF14" s="19">
        <v>1.7597670184</v>
      </c>
      <c r="AG14" s="20">
        <v>0.20366213499999999</v>
      </c>
      <c r="AH14" s="20">
        <v>0.32836658499999999</v>
      </c>
      <c r="AI14" s="20">
        <v>0.40680844999999999</v>
      </c>
      <c r="AJ14" s="20">
        <v>1.6496683694000001</v>
      </c>
      <c r="AK14" s="20">
        <v>1.6496683695000001</v>
      </c>
      <c r="AL14" s="20">
        <v>1.6496683695000001</v>
      </c>
    </row>
    <row r="15" spans="1:38" x14ac:dyDescent="0.2">
      <c r="A15" s="6" t="s">
        <v>10</v>
      </c>
      <c r="B15" s="19" t="str">
        <f>IF(ISNUMBER([1]CO!B15),[1]CO!B15*(1+IF([2]CO!$F54,[2]CO!$E54,0)),"NA")</f>
        <v>NA</v>
      </c>
      <c r="C15" s="19" t="str">
        <f>IF(ISNUMBER([1]CO!C15),[1]CO!C15*(1+IF([2]CO!$F54,[2]CO!$E54,0)),"NA")</f>
        <v>NA</v>
      </c>
      <c r="D15" s="19" t="str">
        <f>IF(ISNUMBER([1]CO!D15),[1]CO!D15*(1+IF([2]CO!$F54,[2]CO!$E54,0)),"NA")</f>
        <v>NA</v>
      </c>
      <c r="E15" s="19">
        <f>IF(ISNUMBER([1]CO!E15),[1]CO!E15*(1+IF([2]CO!$F54,[2]CO!$E54,0)),"NA")</f>
        <v>49</v>
      </c>
      <c r="F15" s="19">
        <f>IF(ISNUMBER([1]CO!F15),[1]CO!F15*(1+IF([2]CO!$F54,[2]CO!$E54,0)),"NA")</f>
        <v>76</v>
      </c>
      <c r="G15" s="19">
        <f>IF(ISNUMBER([1]CO!G15),[1]CO!G15*(1+IF([2]CO!$F54,[2]CO!$E54,0)),"NA")</f>
        <v>28</v>
      </c>
      <c r="H15" s="19">
        <f>IF(ISNUMBER([1]CO!H15),[1]CO!H15*(1+IF([2]CO!$F54,[2]CO!$E54,0)),"NA")</f>
        <v>17</v>
      </c>
      <c r="I15" s="19">
        <f>IF(ISNUMBER([1]CO!I15),[1]CO!I15*(1+IF([2]CO!$F54,[2]CO!$E54,0)),"NA")</f>
        <v>51</v>
      </c>
      <c r="J15" s="19">
        <f>IF(ISNUMBER([1]CO!J15),[1]CO!J15*(1+IF([2]CO!$F54,[2]CO!$E54,0)),"NA")</f>
        <v>24</v>
      </c>
      <c r="K15" s="19">
        <f>IF(ISNUMBER([1]CO!K15),[1]CO!K15*(1+IF([2]CO!$F54,[2]CO!$E54,0)),"NA")</f>
        <v>25</v>
      </c>
      <c r="L15" s="19">
        <f>IF(ISNUMBER([1]CO!L15),[1]CO!L15*(1+IF([2]CO!$F54,[2]CO!$E54,0)),"NA")</f>
        <v>69.770560000000003</v>
      </c>
      <c r="M15" s="19">
        <f>IF(ISNUMBER([1]CO!M15),[1]CO!M15*(1+IF([2]CO!$F54,[2]CO!$E54,0)),"NA")</f>
        <v>71.313980000000001</v>
      </c>
      <c r="N15" s="19">
        <f>IF(ISNUMBER([1]CO!N15),[1]CO!N15*(1+IF([2]CO!$F54,[2]CO!$E54,0)),"NA")</f>
        <v>72.053939999999997</v>
      </c>
      <c r="O15" s="19">
        <f>IF(ISNUMBER([1]CO!O15),[1]CO!O15*(1+IF([2]CO!$F54,[2]CO!$E54,0)),"NA")</f>
        <v>163.24246800000006</v>
      </c>
      <c r="P15" s="19">
        <f>IF(ISNUMBER([1]CO!P15),[1]CO!P15*(1+IF([2]CO!$F54,[2]CO!$E54,0)),"NA")</f>
        <v>169.47743599999998</v>
      </c>
      <c r="Q15" s="19">
        <f>IF(ISNUMBER([1]CO!Q15),[1]CO!Q15*(1+IF([2]CO!$F54,[2]CO!$E54,0)),"NA")</f>
        <v>178.08602099999993</v>
      </c>
      <c r="R15" s="19">
        <v>118.0613108</v>
      </c>
      <c r="S15" s="19">
        <v>118.0613108</v>
      </c>
      <c r="T15" s="19">
        <v>107.52880781</v>
      </c>
      <c r="U15" s="19">
        <v>107.52880781</v>
      </c>
      <c r="V15" s="19">
        <v>17.647191878000001</v>
      </c>
      <c r="W15" s="19">
        <v>17.987978907999999</v>
      </c>
      <c r="X15" s="19">
        <v>17.987978907999999</v>
      </c>
      <c r="Y15" s="19">
        <v>17.844908059000002</v>
      </c>
      <c r="Z15" s="19">
        <v>27.060438198</v>
      </c>
      <c r="AA15" s="19">
        <v>27.139544197999999</v>
      </c>
      <c r="AB15" s="19">
        <v>27.141618198</v>
      </c>
      <c r="AC15" s="19">
        <v>26.669565531</v>
      </c>
      <c r="AD15" s="19">
        <v>7.6420200575999999</v>
      </c>
      <c r="AE15" s="19">
        <v>8.8764420590000004</v>
      </c>
      <c r="AF15" s="19">
        <v>6.4340228583999997</v>
      </c>
      <c r="AG15" s="20">
        <v>7.2086145125999996</v>
      </c>
      <c r="AH15" s="20">
        <v>7.5796522649</v>
      </c>
      <c r="AI15" s="20">
        <v>7.8118238007</v>
      </c>
      <c r="AJ15" s="20">
        <v>5.3873135413000002</v>
      </c>
      <c r="AK15" s="20">
        <v>5.3873135410000001</v>
      </c>
      <c r="AL15" s="20">
        <v>5.3873135410000001</v>
      </c>
    </row>
    <row r="16" spans="1:38" x14ac:dyDescent="0.2">
      <c r="A16" s="6" t="s">
        <v>11</v>
      </c>
      <c r="B16" s="19">
        <f>IF(ISNUMBER([1]CO!B16),[1]CO!B16*(1+IF([2]CO!$F55,[2]CO!$E55,0)),"NA")</f>
        <v>7059</v>
      </c>
      <c r="C16" s="19">
        <f>IF(ISNUMBER([1]CO!C16),[1]CO!C16*(1+IF([2]CO!$F55,[2]CO!$E55,0)),"NA")</f>
        <v>3230</v>
      </c>
      <c r="D16" s="19">
        <f>IF(ISNUMBER([1]CO!D16),[1]CO!D16*(1+IF([2]CO!$F55,[2]CO!$E55,0)),"NA")</f>
        <v>2300</v>
      </c>
      <c r="E16" s="19">
        <f>IF(ISNUMBER([1]CO!E16),[1]CO!E16*(1+IF([2]CO!$F55,[2]CO!$E55,0)),"NA")</f>
        <v>1941</v>
      </c>
      <c r="F16" s="19">
        <f>IF(ISNUMBER([1]CO!F16),[1]CO!F16*(1+IF([2]CO!$F55,[2]CO!$E55,0)),"NA")</f>
        <v>1079</v>
      </c>
      <c r="G16" s="19">
        <f>IF(ISNUMBER([1]CO!G16),[1]CO!G16*(1+IF([2]CO!$F55,[2]CO!$E55,0)),"NA")</f>
        <v>1116</v>
      </c>
      <c r="H16" s="19">
        <f>IF(ISNUMBER([1]CO!H16),[1]CO!H16*(1+IF([2]CO!$F55,[2]CO!$E55,0)),"NA")</f>
        <v>1138</v>
      </c>
      <c r="I16" s="19">
        <f>IF(ISNUMBER([1]CO!I16),[1]CO!I16*(1+IF([2]CO!$F55,[2]CO!$E55,0)),"NA")</f>
        <v>1248</v>
      </c>
      <c r="J16" s="19">
        <f>IF(ISNUMBER([1]CO!J16),[1]CO!J16*(1+IF([2]CO!$F55,[2]CO!$E55,0)),"NA")</f>
        <v>1225</v>
      </c>
      <c r="K16" s="19">
        <f>IF(ISNUMBER([1]CO!K16),[1]CO!K16*(1+IF([2]CO!$F55,[2]CO!$E55,0)),"NA")</f>
        <v>1185</v>
      </c>
      <c r="L16" s="19">
        <f>IF(ISNUMBER([1]CO!L16),[1]CO!L16*(1+IF([2]CO!$F55,[2]CO!$E55,0)),"NA")</f>
        <v>2903.79052</v>
      </c>
      <c r="M16" s="19">
        <f>IF(ISNUMBER([1]CO!M16),[1]CO!M16*(1+IF([2]CO!$F55,[2]CO!$E55,0)),"NA")</f>
        <v>2947.54754</v>
      </c>
      <c r="N16" s="19">
        <f>IF(ISNUMBER([1]CO!N16),[1]CO!N16*(1+IF([2]CO!$F55,[2]CO!$E55,0)),"NA")</f>
        <v>3121.3610600000002</v>
      </c>
      <c r="O16" s="19">
        <f>IF(ISNUMBER([1]CO!O16),[1]CO!O16*(1+IF([2]CO!$F55,[2]CO!$E55,0)),"NA")</f>
        <v>3018.5570040000007</v>
      </c>
      <c r="P16" s="19">
        <f>IF(ISNUMBER([1]CO!P16),[1]CO!P16*(1+IF([2]CO!$F55,[2]CO!$E55,0)),"NA")</f>
        <v>1849.0858400000002</v>
      </c>
      <c r="Q16" s="19">
        <f>IF(ISNUMBER([1]CO!Q16),[1]CO!Q16*(1+IF([2]CO!$F55,[2]CO!$E55,0)),"NA")</f>
        <v>1851.3775740000001</v>
      </c>
      <c r="R16" s="19">
        <v>1296.3413661</v>
      </c>
      <c r="S16" s="19">
        <v>1296.3413661</v>
      </c>
      <c r="T16" s="19">
        <v>1296.4605004</v>
      </c>
      <c r="U16" s="19">
        <v>1296.4605004</v>
      </c>
      <c r="V16" s="19">
        <v>1296.4204215</v>
      </c>
      <c r="W16" s="19">
        <v>1296.1654278000001</v>
      </c>
      <c r="X16" s="19">
        <v>1296.1654278000001</v>
      </c>
      <c r="Y16" s="19">
        <v>1296.1504500000001</v>
      </c>
      <c r="Z16" s="19">
        <v>1296.1383112000001</v>
      </c>
      <c r="AA16" s="19">
        <v>1299.9155461</v>
      </c>
      <c r="AB16" s="19">
        <v>1300.0814461</v>
      </c>
      <c r="AC16" s="19">
        <v>1299.9494738000001</v>
      </c>
      <c r="AD16" s="19">
        <v>1299.8362973000001</v>
      </c>
      <c r="AE16" s="19">
        <v>1300.0187817999999</v>
      </c>
      <c r="AF16" s="19">
        <v>1300.6619716</v>
      </c>
      <c r="AG16" s="20">
        <v>1300.5515363</v>
      </c>
      <c r="AH16" s="20">
        <v>1300.3507339</v>
      </c>
      <c r="AI16" s="20">
        <v>1300.5682088999999</v>
      </c>
      <c r="AJ16" s="20">
        <v>1479.2452109999999</v>
      </c>
      <c r="AK16" s="20">
        <v>1479.2452109999999</v>
      </c>
      <c r="AL16" s="20">
        <v>1479.2452109999999</v>
      </c>
    </row>
    <row r="17" spans="1:38" x14ac:dyDescent="0.2">
      <c r="A17" s="6" t="s">
        <v>12</v>
      </c>
      <c r="B17" s="19">
        <f>[1]CO!B17*(1+IF([2]CO!$F56,[2]CO!$E56*[2]Notes!B$15,0))</f>
        <v>163231</v>
      </c>
      <c r="C17" s="19">
        <f>[1]CO!C17*(1+IF([2]CO!$F56,[2]CO!$E56*[2]Notes!C$15,0))</f>
        <v>153555</v>
      </c>
      <c r="D17" s="19">
        <f>[1]CO!D17*(1+IF([2]CO!$F56,[2]CO!$E56*[2]Notes!D$15,0))</f>
        <v>143827</v>
      </c>
      <c r="E17" s="19">
        <f>[1]CO!E17*(1+IF([2]CO!$F56,[2]CO!$E56*[2]Notes!E$15,0))</f>
        <v>134187</v>
      </c>
      <c r="F17" s="19">
        <f>[1]CO!F17*(1+IF([2]CO!$F56,[2]CO!$E56*[2]Notes!F$15,0))</f>
        <v>110255</v>
      </c>
      <c r="G17" s="19">
        <f>[1]CO!G17*(1+IF([2]CO!$F56,[2]CO!$E56*[2]Notes!G$15,0))</f>
        <v>104980</v>
      </c>
      <c r="H17" s="19">
        <f>[1]CO!H17*(1+IF([2]CO!$F56,[2]CO!$E56*[2]Notes!H$15,0))</f>
        <v>101163.24641953237</v>
      </c>
      <c r="I17" s="19">
        <f>[1]CO!I17*(1+IF([2]CO!$F56,[2]CO!$E56*[2]Notes!I$15,0))</f>
        <v>97193.221907484301</v>
      </c>
      <c r="J17" s="19">
        <f>[1]CO!J17*(1+IF([2]CO!$F56,[2]CO!$E56*[2]Notes!J$15,0))</f>
        <v>93067.882587026557</v>
      </c>
      <c r="K17" s="19">
        <f>[1]CO!K17*(1+IF([2]CO!$F56,[2]CO!$E56*[2]Notes!K$15,0))</f>
        <v>88788.243083768888</v>
      </c>
      <c r="L17" s="19">
        <f>[1]CO!L17*(1+IF([2]CO!$F56,[2]CO!$E56*[2]Notes!L$15,0))</f>
        <v>84354.297602819803</v>
      </c>
      <c r="M17" s="19">
        <f>[1]CO!M17*(1+IF([2]CO!$F56,[2]CO!$E56*[2]Notes!M$15,0))</f>
        <v>82505.168148476107</v>
      </c>
      <c r="N17" s="19">
        <f>[1]CO!N17*(1+IF([2]CO!$F56,[2]CO!$E56*[2]Notes!N$15,0))</f>
        <v>80743.209733785348</v>
      </c>
      <c r="O17" s="19">
        <f>[1]CO!O17*(1+IF([2]CO!$F56,[2]CO!$E56*[2]Notes!O$15,0))</f>
        <v>76747.547194055907</v>
      </c>
      <c r="P17" s="19">
        <f>[1]CO!P17*(1+IF([2]CO!$F56,[2]CO!$E56*[2]Notes!P$15,0))</f>
        <v>77019.838414405604</v>
      </c>
      <c r="Q17" s="19">
        <f>[1]CO!Q17*(1+IF([2]CO!$F56,[2]CO!$E56*[2]Notes!Q$15,0))</f>
        <v>72759.796447106201</v>
      </c>
      <c r="R17" s="19">
        <v>59633.840161</v>
      </c>
      <c r="S17" s="19">
        <v>55328.159153000001</v>
      </c>
      <c r="T17" s="19">
        <v>49739.019268999997</v>
      </c>
      <c r="U17" s="19">
        <v>45487.113864999999</v>
      </c>
      <c r="V17" s="19">
        <v>41915.055084</v>
      </c>
      <c r="W17" s="19">
        <v>37261.716440999997</v>
      </c>
      <c r="X17" s="19">
        <v>32948.902009999998</v>
      </c>
      <c r="Y17" s="19">
        <v>30756.366411999999</v>
      </c>
      <c r="Z17" s="19">
        <v>27568.720885999999</v>
      </c>
      <c r="AA17" s="19">
        <v>26093.817481999999</v>
      </c>
      <c r="AB17" s="19">
        <v>24879.681988</v>
      </c>
      <c r="AC17" s="19">
        <v>24428.054111000001</v>
      </c>
      <c r="AD17" s="19">
        <v>23628.533393999998</v>
      </c>
      <c r="AE17" s="19">
        <v>22359.793615999999</v>
      </c>
      <c r="AF17" s="19">
        <v>18562.972214000001</v>
      </c>
      <c r="AG17" s="20">
        <v>18168.026086000002</v>
      </c>
      <c r="AH17" s="20">
        <v>17318.656611999999</v>
      </c>
      <c r="AI17" s="20">
        <v>16883.652206999999</v>
      </c>
      <c r="AJ17" s="20">
        <v>14262.128435000001</v>
      </c>
      <c r="AK17" s="20">
        <v>15236.710942</v>
      </c>
      <c r="AL17" s="20">
        <v>14409.26029</v>
      </c>
    </row>
    <row r="18" spans="1:38" x14ac:dyDescent="0.2">
      <c r="A18" s="6" t="s">
        <v>13</v>
      </c>
      <c r="B18" s="19">
        <f>[1]CO!B18*(1+IF([2]CO!$F57,[2]CO!$E57*[2]Notes!B$15,0))</f>
        <v>11371</v>
      </c>
      <c r="C18" s="19">
        <f>[1]CO!C18*(1+IF([2]CO!$F57,[2]CO!$E57*[2]Notes!C$15,0))</f>
        <v>14329</v>
      </c>
      <c r="D18" s="19">
        <f>[1]CO!D18*(1+IF([2]CO!$F57,[2]CO!$E57*[2]Notes!D$15,0))</f>
        <v>16685</v>
      </c>
      <c r="E18" s="19">
        <f>[1]CO!E18*(1+IF([2]CO!$F57,[2]CO!$E57*[2]Notes!E$15,0))</f>
        <v>19029</v>
      </c>
      <c r="F18" s="19">
        <f>[1]CO!F18*(1+IF([2]CO!$F57,[2]CO!$E57*[2]Notes!F$15,0))</f>
        <v>21447</v>
      </c>
      <c r="G18" s="19">
        <f>[1]CO!G18*(1+IF([2]CO!$F57,[2]CO!$E57*[2]Notes!G$15,0))</f>
        <v>21934</v>
      </c>
      <c r="H18" s="19">
        <f>[1]CO!H18*(1+IF([2]CO!$F57,[2]CO!$E57*[2]Notes!H$15,0))</f>
        <v>22419</v>
      </c>
      <c r="I18" s="19">
        <f>[1]CO!I18*(1+IF([2]CO!$F57,[2]CO!$E57*[2]Notes!I$15,0))</f>
        <v>22904</v>
      </c>
      <c r="J18" s="19">
        <f>[1]CO!J18*(1+IF([2]CO!$F57,[2]CO!$E57*[2]Notes!J$15,0))</f>
        <v>23389</v>
      </c>
      <c r="K18" s="19">
        <f>[1]CO!K18*(1+IF([2]CO!$F57,[2]CO!$E57*[2]Notes!K$15,0))</f>
        <v>23874</v>
      </c>
      <c r="L18" s="19">
        <f>[1]CO!L18*(1+IF([2]CO!$F57,[2]CO!$E57*[2]Notes!L$15,0))</f>
        <v>24358.496760000005</v>
      </c>
      <c r="M18" s="19">
        <f>[1]CO!M18*(1+IF([2]CO!$F57,[2]CO!$E57*[2]Notes!M$15,0))</f>
        <v>23667.830380000003</v>
      </c>
      <c r="N18" s="19">
        <f>[1]CO!N18*(1+IF([2]CO!$F57,[2]CO!$E57*[2]Notes!N$15,0))</f>
        <v>23688.959260000007</v>
      </c>
      <c r="O18" s="19">
        <f>[1]CO!O18*(1+IF([2]CO!$F57,[2]CO!$E57*[2]Notes!O$15,0))</f>
        <v>23316.011545999998</v>
      </c>
      <c r="P18" s="19">
        <f>[1]CO!P18*(1+IF([2]CO!$F57,[2]CO!$E57*[2]Notes!P$15,0))</f>
        <v>24178.456670999993</v>
      </c>
      <c r="Q18" s="19">
        <f>[1]CO!Q18*(1+IF([2]CO!$F57,[2]CO!$E57*[2]Notes!Q$15,0))</f>
        <v>24676.658330000006</v>
      </c>
      <c r="R18" s="19">
        <v>21410.961771999999</v>
      </c>
      <c r="S18" s="19">
        <v>20994.709891999999</v>
      </c>
      <c r="T18" s="19">
        <v>20559.205673</v>
      </c>
      <c r="U18" s="19">
        <v>20144.677025000001</v>
      </c>
      <c r="V18" s="19">
        <v>18933.112469</v>
      </c>
      <c r="W18" s="19">
        <v>17732.426777000001</v>
      </c>
      <c r="X18" s="19">
        <v>16505.247877999998</v>
      </c>
      <c r="Y18" s="19">
        <v>15442.480131</v>
      </c>
      <c r="Z18" s="19">
        <v>14425.184775</v>
      </c>
      <c r="AA18" s="19">
        <v>13474.920141000001</v>
      </c>
      <c r="AB18" s="19">
        <v>12944.013878</v>
      </c>
      <c r="AC18" s="19">
        <v>12418.489002</v>
      </c>
      <c r="AD18" s="19">
        <v>11891.978292</v>
      </c>
      <c r="AE18" s="19">
        <v>11702.455629</v>
      </c>
      <c r="AF18" s="19">
        <v>11462.685106000001</v>
      </c>
      <c r="AG18" s="20">
        <v>11347.150533</v>
      </c>
      <c r="AH18" s="20">
        <v>11367.721847999999</v>
      </c>
      <c r="AI18" s="20">
        <v>11358.867636999999</v>
      </c>
      <c r="AJ18" s="20">
        <v>11692.667473</v>
      </c>
      <c r="AK18" s="20">
        <v>11692.596286</v>
      </c>
      <c r="AL18" s="20">
        <v>11692.525100000001</v>
      </c>
    </row>
    <row r="19" spans="1:38" x14ac:dyDescent="0.2">
      <c r="A19" s="6" t="s">
        <v>14</v>
      </c>
      <c r="B19" s="19">
        <f>IF(ISNUMBER([1]CO!B19),[1]CO!B19*(1+IF([2]CO!$F58,[2]CO!$E58,0)),"NA")</f>
        <v>7909</v>
      </c>
      <c r="C19" s="19">
        <f>IF(ISNUMBER([1]CO!C19),[1]CO!C19*(1+IF([2]CO!$F58,[2]CO!$E58,0)),"NA")</f>
        <v>5263</v>
      </c>
      <c r="D19" s="19">
        <f>IF(ISNUMBER([1]CO!D19),[1]CO!D19*(1+IF([2]CO!$F58,[2]CO!$E58,0)),"NA")</f>
        <v>8344</v>
      </c>
      <c r="E19" s="19">
        <f>IF(ISNUMBER([1]CO!E19),[1]CO!E19*(1+IF([2]CO!$F58,[2]CO!$E58,0)),"NA")</f>
        <v>7927</v>
      </c>
      <c r="F19" s="19">
        <f>IF(ISNUMBER([1]CO!F19),[1]CO!F19*(1+IF([2]CO!$F58,[2]CO!$E58,0)),"NA")</f>
        <v>11122</v>
      </c>
      <c r="G19" s="19">
        <f>IF(ISNUMBER([1]CO!G19),[1]CO!G19*(1+IF([2]CO!$F58,[2]CO!$E58,0)),"NA")</f>
        <v>8618</v>
      </c>
      <c r="H19" s="19">
        <f>IF(ISNUMBER([1]CO!H19),[1]CO!H19*(1+IF([2]CO!$F58,[2]CO!$E58,0)),"NA")</f>
        <v>6934</v>
      </c>
      <c r="I19" s="19">
        <f>IF(ISNUMBER([1]CO!I19),[1]CO!I19*(1+IF([2]CO!$F58,[2]CO!$E58,0)),"NA")</f>
        <v>7082</v>
      </c>
      <c r="J19" s="19">
        <f>IF(ISNUMBER([1]CO!J19),[1]CO!J19*(1+IF([2]CO!$F58,[2]CO!$E58,0)),"NA")</f>
        <v>9656</v>
      </c>
      <c r="K19" s="19">
        <f>IF(ISNUMBER([1]CO!K19),[1]CO!K19*(1+IF([2]CO!$F58,[2]CO!$E58,0)),"NA")</f>
        <v>7298</v>
      </c>
      <c r="L19" s="19">
        <f>IF(ISNUMBER([1]CO!L19),[1]CO!L19*(1+IF([2]CO!$F58,[2]CO!$E58,0)),"NA")</f>
        <v>15016.3282</v>
      </c>
      <c r="M19" s="19">
        <f>IF(ISNUMBER([1]CO!M19),[1]CO!M19*(1+IF([2]CO!$F58,[2]CO!$E58,0)),"NA")</f>
        <v>7316.2786199999982</v>
      </c>
      <c r="N19" s="19">
        <f>IF(ISNUMBER([1]CO!N19),[1]CO!N19*(1+IF([2]CO!$F58,[2]CO!$E58,0)),"NA")</f>
        <v>7184.1086699999969</v>
      </c>
      <c r="O19" s="19">
        <f>IF(ISNUMBER([1]CO!O19),[1]CO!O19*(1+IF([2]CO!$F58,[2]CO!$E58,0)),"NA")</f>
        <v>11410.093849999996</v>
      </c>
      <c r="P19" s="19">
        <f>IF(ISNUMBER([1]CO!P19),[1]CO!P19*(1+IF([2]CO!$F58,[2]CO!$E58,0)),"NA")</f>
        <v>12964.397550999998</v>
      </c>
      <c r="Q19" s="19">
        <f>IF(ISNUMBER([1]CO!Q19),[1]CO!Q19*(1+IF([2]CO!$F58,[2]CO!$E58,0)),"NA")</f>
        <v>8675.5646280000001</v>
      </c>
      <c r="R19" s="19">
        <v>9768.8473190000004</v>
      </c>
      <c r="S19" s="19">
        <v>14777.392199</v>
      </c>
      <c r="T19" s="19">
        <v>11574.346173</v>
      </c>
      <c r="U19" s="19">
        <v>12464.243942999999</v>
      </c>
      <c r="V19" s="19">
        <v>13040.494683000001</v>
      </c>
      <c r="W19" s="19">
        <v>15562.885289</v>
      </c>
      <c r="X19" s="19">
        <v>12138.831217999999</v>
      </c>
      <c r="Y19" s="19">
        <v>10865.335825</v>
      </c>
      <c r="Z19" s="19">
        <v>9777.3496522000005</v>
      </c>
      <c r="AA19" s="19">
        <v>14041.384368000001</v>
      </c>
      <c r="AB19" s="19">
        <v>13007.294066</v>
      </c>
      <c r="AC19" s="19">
        <v>9625.2160977000003</v>
      </c>
      <c r="AD19" s="19">
        <v>9720.3811475999992</v>
      </c>
      <c r="AE19" s="19">
        <v>14343.586090000001</v>
      </c>
      <c r="AF19" s="19">
        <v>17185.055454000001</v>
      </c>
      <c r="AG19" s="20">
        <v>24724.187254</v>
      </c>
      <c r="AH19" s="20">
        <v>26463.848026</v>
      </c>
      <c r="AI19" s="20">
        <v>12982.553483</v>
      </c>
      <c r="AJ19" s="20">
        <v>28687.325862999998</v>
      </c>
      <c r="AK19" s="20">
        <v>28687.325862999998</v>
      </c>
      <c r="AL19" s="20">
        <v>28687.325862999998</v>
      </c>
    </row>
    <row r="20" spans="1:38"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0"/>
      <c r="AI20" s="20"/>
      <c r="AJ20" s="20"/>
      <c r="AK20" s="20"/>
      <c r="AL20" s="20"/>
    </row>
    <row r="21" spans="1:38"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0"/>
      <c r="AI21" s="20"/>
      <c r="AJ21" s="20"/>
      <c r="AK21" s="20"/>
      <c r="AL21" s="20"/>
    </row>
    <row r="22" spans="1:38"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0"/>
      <c r="AI22" s="20"/>
      <c r="AJ22" s="20"/>
      <c r="AK22" s="20"/>
      <c r="AL22" s="20"/>
    </row>
    <row r="23" spans="1:38"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0"/>
      <c r="AI23" s="20"/>
      <c r="AJ23" s="20"/>
      <c r="AK23" s="20"/>
      <c r="AL23" s="20"/>
    </row>
    <row r="24" spans="1:38"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0"/>
      <c r="AI24" s="20"/>
      <c r="AJ24" s="20"/>
      <c r="AK24" s="20"/>
      <c r="AL24" s="20"/>
    </row>
    <row r="25" spans="1:38" x14ac:dyDescent="0.2">
      <c r="A25" s="6" t="s">
        <v>15</v>
      </c>
      <c r="B25" s="19">
        <f t="shared" ref="B25:AA25" si="0">SUM(B7:B19)</f>
        <v>204042</v>
      </c>
      <c r="C25" s="19">
        <f t="shared" si="0"/>
        <v>188398</v>
      </c>
      <c r="D25" s="19">
        <f t="shared" si="0"/>
        <v>185408</v>
      </c>
      <c r="E25" s="19">
        <f t="shared" si="0"/>
        <v>176845</v>
      </c>
      <c r="F25" s="19">
        <f t="shared" si="0"/>
        <v>154188</v>
      </c>
      <c r="G25" s="19">
        <f t="shared" si="0"/>
        <v>147128</v>
      </c>
      <c r="H25" s="19">
        <f t="shared" si="0"/>
        <v>142353.24641953237</v>
      </c>
      <c r="I25" s="19">
        <f t="shared" si="0"/>
        <v>138664.22190748429</v>
      </c>
      <c r="J25" s="19">
        <f t="shared" si="0"/>
        <v>137469.88258702657</v>
      </c>
      <c r="K25" s="19">
        <f t="shared" si="0"/>
        <v>131685.24308376887</v>
      </c>
      <c r="L25" s="19">
        <f t="shared" si="0"/>
        <v>134606.44191281981</v>
      </c>
      <c r="M25" s="19">
        <f t="shared" si="0"/>
        <v>124566.1793884761</v>
      </c>
      <c r="N25" s="19">
        <f t="shared" si="0"/>
        <v>122878.81755378535</v>
      </c>
      <c r="O25" s="19">
        <f t="shared" si="0"/>
        <v>122580.4744780559</v>
      </c>
      <c r="P25" s="19">
        <f t="shared" si="0"/>
        <v>123425.5284004056</v>
      </c>
      <c r="Q25" s="19">
        <f t="shared" si="0"/>
        <v>115546.08509410621</v>
      </c>
      <c r="R25" s="19">
        <f t="shared" si="0"/>
        <v>99415.836046910001</v>
      </c>
      <c r="S25" s="19">
        <f t="shared" si="0"/>
        <v>99825.216020039996</v>
      </c>
      <c r="T25" s="19">
        <f t="shared" si="0"/>
        <v>90315.312483260001</v>
      </c>
      <c r="U25" s="19">
        <f t="shared" si="0"/>
        <v>86662.557724119994</v>
      </c>
      <c r="V25" s="19">
        <f t="shared" si="0"/>
        <v>81572.290667997993</v>
      </c>
      <c r="W25" s="19">
        <f t="shared" si="0"/>
        <v>78628.515466768004</v>
      </c>
      <c r="X25" s="19">
        <f t="shared" si="0"/>
        <v>69976.45621227799</v>
      </c>
      <c r="Y25" s="19">
        <f t="shared" si="0"/>
        <v>65269.496426099009</v>
      </c>
      <c r="Z25" s="19">
        <f t="shared" si="0"/>
        <v>60247.286752287997</v>
      </c>
      <c r="AA25" s="19">
        <f t="shared" si="0"/>
        <v>62141.292218668001</v>
      </c>
      <c r="AB25" s="19">
        <f t="shared" ref="AB25:AG25" si="1">SUM(AB7:AB19)</f>
        <v>59002.503515347998</v>
      </c>
      <c r="AC25" s="19">
        <f t="shared" si="1"/>
        <v>55020.204984781005</v>
      </c>
      <c r="AD25" s="19">
        <f t="shared" si="1"/>
        <v>53733.400438051794</v>
      </c>
      <c r="AE25" s="19">
        <f t="shared" si="1"/>
        <v>56296.223957233204</v>
      </c>
      <c r="AF25" s="19">
        <f t="shared" si="1"/>
        <v>54623.079785326801</v>
      </c>
      <c r="AG25" s="19">
        <f t="shared" si="1"/>
        <v>61422.394562337606</v>
      </c>
      <c r="AH25" s="19">
        <f t="shared" ref="AH25:AL25" si="2">SUM(AH7:AH19)</f>
        <v>62782.6568831599</v>
      </c>
      <c r="AI25" s="19">
        <f t="shared" si="2"/>
        <v>48836.056663900701</v>
      </c>
      <c r="AJ25" s="19">
        <f t="shared" si="2"/>
        <v>62437.452668760699</v>
      </c>
      <c r="AK25" s="19">
        <f t="shared" si="2"/>
        <v>63411.9639887105</v>
      </c>
      <c r="AL25" s="19">
        <f t="shared" si="2"/>
        <v>62584.4421507105</v>
      </c>
    </row>
    <row r="26" spans="1:38" x14ac:dyDescent="0.2">
      <c r="A26" s="6" t="s">
        <v>16</v>
      </c>
      <c r="B26" s="19">
        <v>6766</v>
      </c>
      <c r="C26" s="19">
        <v>4433</v>
      </c>
      <c r="D26" s="19">
        <v>7622</v>
      </c>
      <c r="E26" s="19">
        <v>7289</v>
      </c>
      <c r="F26" s="19">
        <v>10583.356699999998</v>
      </c>
      <c r="G26" s="19">
        <v>10583.356699999998</v>
      </c>
      <c r="H26" s="19">
        <v>6388.6960099999997</v>
      </c>
      <c r="I26" s="19">
        <v>6537.03946</v>
      </c>
      <c r="J26" s="19">
        <v>9088.8297100000018</v>
      </c>
      <c r="K26" s="19">
        <v>6704.5981400000001</v>
      </c>
      <c r="L26" s="19">
        <v>14502.10442</v>
      </c>
      <c r="M26" s="19">
        <v>6792.9585199999992</v>
      </c>
      <c r="N26" s="19">
        <v>6654.1118299999998</v>
      </c>
      <c r="O26" s="19">
        <v>10508.142009000001</v>
      </c>
      <c r="P26" s="19">
        <v>12048.633207999999</v>
      </c>
      <c r="Q26" s="19">
        <v>7743.9547080000002</v>
      </c>
      <c r="R26" s="19">
        <v>6118.2928996999999</v>
      </c>
      <c r="S26" s="19">
        <v>9711.1626211000003</v>
      </c>
      <c r="T26" s="19">
        <v>4500.7698099999998</v>
      </c>
      <c r="U26" s="19">
        <v>4819.0452876999998</v>
      </c>
      <c r="V26" s="19">
        <v>5601.9264541000002</v>
      </c>
      <c r="W26" s="19">
        <v>7564.1399289999999</v>
      </c>
      <c r="X26" s="19">
        <v>4267.4317658</v>
      </c>
      <c r="Y26" s="19">
        <v>3390.4711532000001</v>
      </c>
      <c r="Z26" s="19">
        <v>1648.2266259</v>
      </c>
      <c r="AA26" s="19">
        <v>5204.3805560999999</v>
      </c>
      <c r="AB26" s="19">
        <v>5795.0884286999999</v>
      </c>
      <c r="AC26" s="19">
        <v>2621.0718791999998</v>
      </c>
      <c r="AD26" s="19">
        <v>3093.9403974000002</v>
      </c>
      <c r="AE26" s="19">
        <v>8751.1664908000002</v>
      </c>
      <c r="AF26" s="19">
        <v>9778.7202192000004</v>
      </c>
      <c r="AG26" s="19">
        <v>13749.711196</v>
      </c>
      <c r="AH26" s="20">
        <v>14859.197421999999</v>
      </c>
      <c r="AI26" s="20">
        <v>3085.6753798</v>
      </c>
      <c r="AJ26" s="20">
        <v>19619.948091999999</v>
      </c>
      <c r="AK26" s="20">
        <v>19619.948091999999</v>
      </c>
      <c r="AL26" s="20">
        <v>19619.948091999999</v>
      </c>
    </row>
    <row r="27" spans="1:38" x14ac:dyDescent="0.2">
      <c r="A27" s="6" t="s">
        <v>17</v>
      </c>
      <c r="B27" s="19">
        <f t="shared" ref="B27:AA27" si="3">B25 - B26</f>
        <v>197276</v>
      </c>
      <c r="C27" s="19">
        <f t="shared" si="3"/>
        <v>183965</v>
      </c>
      <c r="D27" s="19">
        <f t="shared" si="3"/>
        <v>177786</v>
      </c>
      <c r="E27" s="19">
        <f t="shared" si="3"/>
        <v>169556</v>
      </c>
      <c r="F27" s="19">
        <f t="shared" si="3"/>
        <v>143604.6433</v>
      </c>
      <c r="G27" s="19">
        <f t="shared" si="3"/>
        <v>136544.6433</v>
      </c>
      <c r="H27" s="19">
        <f t="shared" si="3"/>
        <v>135964.55040953238</v>
      </c>
      <c r="I27" s="19">
        <f t="shared" si="3"/>
        <v>132127.18244748429</v>
      </c>
      <c r="J27" s="19">
        <f t="shared" si="3"/>
        <v>128381.05287702657</v>
      </c>
      <c r="K27" s="19">
        <f t="shared" si="3"/>
        <v>124980.64494376887</v>
      </c>
      <c r="L27" s="19">
        <f t="shared" si="3"/>
        <v>120104.3374928198</v>
      </c>
      <c r="M27" s="19">
        <f t="shared" si="3"/>
        <v>117773.2208684761</v>
      </c>
      <c r="N27" s="19">
        <f t="shared" si="3"/>
        <v>116224.70572378536</v>
      </c>
      <c r="O27" s="19">
        <f t="shared" si="3"/>
        <v>112072.33246905589</v>
      </c>
      <c r="P27" s="19">
        <f t="shared" si="3"/>
        <v>111376.8951924056</v>
      </c>
      <c r="Q27" s="19">
        <f t="shared" si="3"/>
        <v>107802.1303861062</v>
      </c>
      <c r="R27" s="19">
        <f t="shared" si="3"/>
        <v>93297.543147210003</v>
      </c>
      <c r="S27" s="19">
        <f t="shared" si="3"/>
        <v>90114.053398939999</v>
      </c>
      <c r="T27" s="19">
        <f t="shared" si="3"/>
        <v>85814.542673260003</v>
      </c>
      <c r="U27" s="19">
        <f t="shared" si="3"/>
        <v>81843.512436419987</v>
      </c>
      <c r="V27" s="19">
        <f t="shared" si="3"/>
        <v>75970.364213897992</v>
      </c>
      <c r="W27" s="19">
        <f t="shared" si="3"/>
        <v>71064.375537768006</v>
      </c>
      <c r="X27" s="19">
        <f t="shared" si="3"/>
        <v>65709.024446477997</v>
      </c>
      <c r="Y27" s="19">
        <f t="shared" si="3"/>
        <v>61879.025272899009</v>
      </c>
      <c r="Z27" s="19">
        <f t="shared" si="3"/>
        <v>58599.060126387994</v>
      </c>
      <c r="AA27" s="19">
        <f t="shared" si="3"/>
        <v>56936.911662568004</v>
      </c>
      <c r="AB27" s="19">
        <f t="shared" ref="AB27:AG27" si="4">AB25 - AB26</f>
        <v>53207.415086647998</v>
      </c>
      <c r="AC27" s="19">
        <f t="shared" si="4"/>
        <v>52399.133105581008</v>
      </c>
      <c r="AD27" s="19">
        <f t="shared" si="4"/>
        <v>50639.460040651793</v>
      </c>
      <c r="AE27" s="19">
        <f t="shared" si="4"/>
        <v>47545.057466433202</v>
      </c>
      <c r="AF27" s="19">
        <f t="shared" si="4"/>
        <v>44844.359566126805</v>
      </c>
      <c r="AG27" s="19">
        <f t="shared" si="4"/>
        <v>47672.683366337602</v>
      </c>
      <c r="AH27" s="19">
        <f t="shared" ref="AH27:AK27" si="5">AH25 - AH26</f>
        <v>47923.459461159902</v>
      </c>
      <c r="AI27" s="19">
        <f t="shared" si="5"/>
        <v>45750.381284100702</v>
      </c>
      <c r="AJ27" s="19">
        <f t="shared" si="5"/>
        <v>42817.504576760701</v>
      </c>
      <c r="AK27" s="19">
        <f t="shared" si="5"/>
        <v>43792.015896710502</v>
      </c>
      <c r="AL27" s="19">
        <f t="shared" ref="AL27" si="6">AL25 - AL26</f>
        <v>42964.494058710501</v>
      </c>
    </row>
    <row r="28" spans="1:38" x14ac:dyDescent="0.2">
      <c r="A28" s="6" t="s">
        <v>18</v>
      </c>
      <c r="B28" s="19"/>
      <c r="C28" s="19"/>
      <c r="D28" s="19"/>
      <c r="E28" s="19"/>
      <c r="F28" s="19"/>
      <c r="G28" s="19"/>
      <c r="H28" s="19"/>
      <c r="I28" s="19"/>
      <c r="J28" s="19"/>
      <c r="K28" s="19"/>
      <c r="L28" s="19"/>
      <c r="M28" s="19"/>
      <c r="N28" s="19"/>
      <c r="O28" s="19"/>
      <c r="P28" s="19"/>
      <c r="Q28" s="19"/>
      <c r="R28" s="19">
        <f t="shared" ref="R28:AA28" si="7">R19 - R26</f>
        <v>3650.5544193000005</v>
      </c>
      <c r="S28" s="19">
        <f t="shared" si="7"/>
        <v>5066.2295778999996</v>
      </c>
      <c r="T28" s="19">
        <f t="shared" si="7"/>
        <v>7073.5763630000001</v>
      </c>
      <c r="U28" s="19">
        <f t="shared" si="7"/>
        <v>7645.1986552999997</v>
      </c>
      <c r="V28" s="19">
        <f t="shared" si="7"/>
        <v>7438.5682289000006</v>
      </c>
      <c r="W28" s="19">
        <f t="shared" si="7"/>
        <v>7998.7453599999999</v>
      </c>
      <c r="X28" s="19">
        <f t="shared" si="7"/>
        <v>7871.3994521999994</v>
      </c>
      <c r="Y28" s="19">
        <f t="shared" si="7"/>
        <v>7474.8646718</v>
      </c>
      <c r="Z28" s="19">
        <f t="shared" si="7"/>
        <v>8129.1230263000007</v>
      </c>
      <c r="AA28" s="19">
        <f t="shared" si="7"/>
        <v>8837.0038119000019</v>
      </c>
      <c r="AB28" s="19">
        <f t="shared" ref="AB28:AG28" si="8">AB19 - AB26</f>
        <v>7212.2056373000005</v>
      </c>
      <c r="AC28" s="19">
        <f t="shared" si="8"/>
        <v>7004.1442185000005</v>
      </c>
      <c r="AD28" s="19">
        <f t="shared" si="8"/>
        <v>6626.4407501999995</v>
      </c>
      <c r="AE28" s="19">
        <f t="shared" si="8"/>
        <v>5592.4195992000004</v>
      </c>
      <c r="AF28" s="19">
        <f t="shared" si="8"/>
        <v>7406.3352348000008</v>
      </c>
      <c r="AG28" s="19">
        <f t="shared" si="8"/>
        <v>10974.476058</v>
      </c>
      <c r="AH28" s="19">
        <f t="shared" ref="AH28:AK28" si="9">AH19 - AH26</f>
        <v>11604.650604</v>
      </c>
      <c r="AI28" s="19">
        <f t="shared" si="9"/>
        <v>9896.8781032000006</v>
      </c>
      <c r="AJ28" s="19">
        <f t="shared" si="9"/>
        <v>9067.3777709999995</v>
      </c>
      <c r="AK28" s="19">
        <f t="shared" si="9"/>
        <v>9067.3777709999995</v>
      </c>
      <c r="AL28" s="19">
        <f t="shared" ref="AL28" si="10">AL19 - AL26</f>
        <v>9067.3777709999995</v>
      </c>
    </row>
    <row r="29" spans="1:38" x14ac:dyDescent="0.2">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21"/>
      <c r="AI29" s="21"/>
      <c r="AJ29" s="21"/>
      <c r="AK29" s="21"/>
      <c r="AL29" s="21"/>
    </row>
    <row r="30" spans="1:38" x14ac:dyDescent="0.2">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21"/>
      <c r="AI30" s="21"/>
      <c r="AJ30" s="21"/>
      <c r="AK30" s="21"/>
      <c r="AL30" s="21"/>
    </row>
    <row r="31" spans="1:38" x14ac:dyDescent="0.2">
      <c r="A31" s="6" t="s">
        <v>19</v>
      </c>
      <c r="B31" s="19">
        <f t="shared" ref="B31:AA31" si="11">SUM(B7:B9)</f>
        <v>4632</v>
      </c>
      <c r="C31" s="19">
        <f t="shared" si="11"/>
        <v>4480</v>
      </c>
      <c r="D31" s="19">
        <f t="shared" si="11"/>
        <v>7302</v>
      </c>
      <c r="E31" s="19">
        <f t="shared" si="11"/>
        <v>8486</v>
      </c>
      <c r="F31" s="19">
        <f t="shared" si="11"/>
        <v>5511</v>
      </c>
      <c r="G31" s="19">
        <f t="shared" si="11"/>
        <v>5856</v>
      </c>
      <c r="H31" s="19">
        <f t="shared" si="11"/>
        <v>6154</v>
      </c>
      <c r="I31" s="19">
        <f t="shared" si="11"/>
        <v>5587</v>
      </c>
      <c r="J31" s="19">
        <f t="shared" si="11"/>
        <v>5519</v>
      </c>
      <c r="K31" s="19">
        <f t="shared" si="11"/>
        <v>5934</v>
      </c>
      <c r="L31" s="19">
        <f t="shared" si="11"/>
        <v>4336.39858</v>
      </c>
      <c r="M31" s="19">
        <f t="shared" si="11"/>
        <v>4327.3151600000001</v>
      </c>
      <c r="N31" s="19">
        <f t="shared" si="11"/>
        <v>4328.8978800000004</v>
      </c>
      <c r="O31" s="19">
        <f t="shared" si="11"/>
        <v>5537.8495250000014</v>
      </c>
      <c r="P31" s="19">
        <f t="shared" si="11"/>
        <v>4783.9949410000008</v>
      </c>
      <c r="Q31" s="19">
        <f t="shared" si="11"/>
        <v>4825.4738830000006</v>
      </c>
      <c r="R31" s="19">
        <f t="shared" si="11"/>
        <v>4603.5562901900003</v>
      </c>
      <c r="S31" s="19">
        <f t="shared" si="11"/>
        <v>4714.4022453300004</v>
      </c>
      <c r="T31" s="19">
        <f t="shared" si="11"/>
        <v>4612.3883152500002</v>
      </c>
      <c r="U31" s="19">
        <f t="shared" si="11"/>
        <v>4722.98597255</v>
      </c>
      <c r="V31" s="19">
        <f t="shared" si="11"/>
        <v>4054.7801407500001</v>
      </c>
      <c r="W31" s="19">
        <f t="shared" si="11"/>
        <v>4415.3707202099995</v>
      </c>
      <c r="X31" s="19">
        <f t="shared" si="11"/>
        <v>4688.8466133000002</v>
      </c>
      <c r="Y31" s="19">
        <f t="shared" si="11"/>
        <v>4823.5829931400003</v>
      </c>
      <c r="Z31" s="19">
        <f t="shared" si="11"/>
        <v>5007.2507411899996</v>
      </c>
      <c r="AA31" s="19">
        <f t="shared" si="11"/>
        <v>4970.73273694</v>
      </c>
      <c r="AB31" s="19">
        <f t="shared" ref="AB31:AG31" si="12">SUM(AB7:AB9)</f>
        <v>4503.3674286799996</v>
      </c>
      <c r="AC31" s="19">
        <f t="shared" si="12"/>
        <v>5208.9483494899996</v>
      </c>
      <c r="AD31" s="19">
        <f t="shared" si="12"/>
        <v>5155.9088836000001</v>
      </c>
      <c r="AE31" s="19">
        <f t="shared" si="12"/>
        <v>4614.7622448399998</v>
      </c>
      <c r="AF31" s="19">
        <f t="shared" si="12"/>
        <v>4254.7644238900002</v>
      </c>
      <c r="AG31" s="19">
        <f t="shared" si="12"/>
        <v>4065.7458399500001</v>
      </c>
      <c r="AH31" s="19">
        <f t="shared" ref="AH31:AK31" si="13">SUM(AH7:AH9)</f>
        <v>4573.2842252299997</v>
      </c>
      <c r="AI31" s="19">
        <f t="shared" si="13"/>
        <v>4603.0896941399997</v>
      </c>
      <c r="AJ31" s="19">
        <f t="shared" si="13"/>
        <v>4720.3422179600002</v>
      </c>
      <c r="AK31" s="19">
        <f t="shared" si="13"/>
        <v>4720.3422179099998</v>
      </c>
      <c r="AL31" s="19">
        <f t="shared" ref="AL31" si="14">SUM(AL7:AL9)</f>
        <v>4720.3422179099998</v>
      </c>
    </row>
    <row r="32" spans="1:38" x14ac:dyDescent="0.2">
      <c r="A32" s="6" t="s">
        <v>20</v>
      </c>
      <c r="B32" s="19">
        <f t="shared" ref="B32:AA32" si="15">SUM(B10:B16)</f>
        <v>16899</v>
      </c>
      <c r="C32" s="19">
        <f t="shared" si="15"/>
        <v>10771</v>
      </c>
      <c r="D32" s="19">
        <f t="shared" si="15"/>
        <v>9250</v>
      </c>
      <c r="E32" s="19">
        <f t="shared" si="15"/>
        <v>7216</v>
      </c>
      <c r="F32" s="19">
        <f t="shared" si="15"/>
        <v>5853</v>
      </c>
      <c r="G32" s="19">
        <f t="shared" si="15"/>
        <v>5740</v>
      </c>
      <c r="H32" s="19">
        <f t="shared" si="15"/>
        <v>5683</v>
      </c>
      <c r="I32" s="19">
        <f t="shared" si="15"/>
        <v>5898</v>
      </c>
      <c r="J32" s="19">
        <f t="shared" si="15"/>
        <v>5838</v>
      </c>
      <c r="K32" s="19">
        <f t="shared" si="15"/>
        <v>5791</v>
      </c>
      <c r="L32" s="19">
        <f t="shared" si="15"/>
        <v>6540.9207699999997</v>
      </c>
      <c r="M32" s="19">
        <f t="shared" si="15"/>
        <v>6749.5870799999993</v>
      </c>
      <c r="N32" s="19">
        <f t="shared" si="15"/>
        <v>6933.6420100000005</v>
      </c>
      <c r="O32" s="19">
        <f t="shared" si="15"/>
        <v>5568.9723630000008</v>
      </c>
      <c r="P32" s="19">
        <f t="shared" si="15"/>
        <v>4478.8408230000005</v>
      </c>
      <c r="Q32" s="19">
        <f t="shared" si="15"/>
        <v>4608.5918060000004</v>
      </c>
      <c r="R32" s="19">
        <f t="shared" si="15"/>
        <v>3998.6305047199999</v>
      </c>
      <c r="S32" s="19">
        <f t="shared" si="15"/>
        <v>4010.5525307100002</v>
      </c>
      <c r="T32" s="19">
        <f t="shared" si="15"/>
        <v>3830.3530530100002</v>
      </c>
      <c r="U32" s="19">
        <f t="shared" si="15"/>
        <v>3843.5369185700001</v>
      </c>
      <c r="V32" s="19">
        <f t="shared" si="15"/>
        <v>3628.8482912479994</v>
      </c>
      <c r="W32" s="19">
        <f t="shared" si="15"/>
        <v>3656.116239558</v>
      </c>
      <c r="X32" s="19">
        <f t="shared" si="15"/>
        <v>3694.6284929779999</v>
      </c>
      <c r="Y32" s="19">
        <f t="shared" si="15"/>
        <v>3381.7310649589999</v>
      </c>
      <c r="Z32" s="19">
        <f t="shared" si="15"/>
        <v>3468.7806978980007</v>
      </c>
      <c r="AA32" s="19">
        <f t="shared" si="15"/>
        <v>3560.4374907279998</v>
      </c>
      <c r="AB32" s="19">
        <f t="shared" ref="AB32:AG32" si="16">SUM(AB10:AB16)</f>
        <v>3668.1461546679998</v>
      </c>
      <c r="AC32" s="19">
        <f t="shared" si="16"/>
        <v>3339.4974245909998</v>
      </c>
      <c r="AD32" s="19">
        <f t="shared" si="16"/>
        <v>3336.5987208518</v>
      </c>
      <c r="AE32" s="19">
        <f t="shared" si="16"/>
        <v>3275.6263773932005</v>
      </c>
      <c r="AF32" s="19">
        <f t="shared" si="16"/>
        <v>3157.6025874367997</v>
      </c>
      <c r="AG32" s="19">
        <f t="shared" si="16"/>
        <v>3117.2848493875999</v>
      </c>
      <c r="AH32" s="19">
        <f t="shared" ref="AH32:AK32" si="17">SUM(AH10:AH16)</f>
        <v>3059.1461719299</v>
      </c>
      <c r="AI32" s="19">
        <f t="shared" si="17"/>
        <v>3007.8936427606995</v>
      </c>
      <c r="AJ32" s="19">
        <f t="shared" si="17"/>
        <v>3074.9886798007001</v>
      </c>
      <c r="AK32" s="19">
        <f t="shared" si="17"/>
        <v>3074.9886798005</v>
      </c>
      <c r="AL32" s="19">
        <f t="shared" ref="AL32" si="18">SUM(AL10:AL16)</f>
        <v>3074.9886798005</v>
      </c>
    </row>
    <row r="33" spans="1:38" x14ac:dyDescent="0.2">
      <c r="A33" s="6" t="s">
        <v>21</v>
      </c>
      <c r="B33" s="19">
        <f t="shared" ref="B33:AA33" si="19">B17+B18</f>
        <v>174602</v>
      </c>
      <c r="C33" s="19">
        <f t="shared" si="19"/>
        <v>167884</v>
      </c>
      <c r="D33" s="19">
        <f t="shared" si="19"/>
        <v>160512</v>
      </c>
      <c r="E33" s="19">
        <f t="shared" si="19"/>
        <v>153216</v>
      </c>
      <c r="F33" s="19">
        <f t="shared" si="19"/>
        <v>131702</v>
      </c>
      <c r="G33" s="19">
        <f t="shared" si="19"/>
        <v>126914</v>
      </c>
      <c r="H33" s="19">
        <f t="shared" si="19"/>
        <v>123582.24641953237</v>
      </c>
      <c r="I33" s="19">
        <f t="shared" si="19"/>
        <v>120097.2219074843</v>
      </c>
      <c r="J33" s="19">
        <f t="shared" si="19"/>
        <v>116456.88258702656</v>
      </c>
      <c r="K33" s="19">
        <f t="shared" si="19"/>
        <v>112662.24308376889</v>
      </c>
      <c r="L33" s="19">
        <f t="shared" si="19"/>
        <v>108712.79436281981</v>
      </c>
      <c r="M33" s="19">
        <f t="shared" si="19"/>
        <v>106172.99852847611</v>
      </c>
      <c r="N33" s="19">
        <f t="shared" si="19"/>
        <v>104432.16899378535</v>
      </c>
      <c r="O33" s="19">
        <f t="shared" si="19"/>
        <v>100063.5587400559</v>
      </c>
      <c r="P33" s="19">
        <f t="shared" si="19"/>
        <v>101198.2950854056</v>
      </c>
      <c r="Q33" s="19">
        <f t="shared" si="19"/>
        <v>97436.454777106206</v>
      </c>
      <c r="R33" s="19">
        <f t="shared" si="19"/>
        <v>81044.801932999995</v>
      </c>
      <c r="S33" s="19">
        <f t="shared" si="19"/>
        <v>76322.869044999999</v>
      </c>
      <c r="T33" s="19">
        <f t="shared" si="19"/>
        <v>70298.224942000001</v>
      </c>
      <c r="U33" s="19">
        <f t="shared" si="19"/>
        <v>65631.790890000004</v>
      </c>
      <c r="V33" s="19">
        <f t="shared" si="19"/>
        <v>60848.167552999999</v>
      </c>
      <c r="W33" s="19">
        <f t="shared" si="19"/>
        <v>54994.143217999997</v>
      </c>
      <c r="X33" s="19">
        <f t="shared" si="19"/>
        <v>49454.149888</v>
      </c>
      <c r="Y33" s="19">
        <f t="shared" si="19"/>
        <v>46198.846543</v>
      </c>
      <c r="Z33" s="19">
        <f t="shared" si="19"/>
        <v>41993.905660999997</v>
      </c>
      <c r="AA33" s="19">
        <f t="shared" si="19"/>
        <v>39568.737623000001</v>
      </c>
      <c r="AB33" s="19">
        <f t="shared" ref="AB33:AG33" si="20">AB17+AB18</f>
        <v>37823.695866000002</v>
      </c>
      <c r="AC33" s="19">
        <f t="shared" si="20"/>
        <v>36846.543113</v>
      </c>
      <c r="AD33" s="19">
        <f t="shared" si="20"/>
        <v>35520.511685999998</v>
      </c>
      <c r="AE33" s="19">
        <f t="shared" si="20"/>
        <v>34062.249244999999</v>
      </c>
      <c r="AF33" s="19">
        <f t="shared" si="20"/>
        <v>30025.657320000002</v>
      </c>
      <c r="AG33" s="19">
        <f t="shared" si="20"/>
        <v>29515.176619000002</v>
      </c>
      <c r="AH33" s="19">
        <f t="shared" ref="AH33:AK33" si="21">AH17+AH18</f>
        <v>28686.37846</v>
      </c>
      <c r="AI33" s="19">
        <f t="shared" si="21"/>
        <v>28242.519843999999</v>
      </c>
      <c r="AJ33" s="19">
        <f t="shared" si="21"/>
        <v>25954.795908</v>
      </c>
      <c r="AK33" s="19">
        <f t="shared" si="21"/>
        <v>26929.307227999998</v>
      </c>
      <c r="AL33" s="19">
        <f t="shared" ref="AL33" si="22">AL17+AL18</f>
        <v>26101.785390000001</v>
      </c>
    </row>
    <row r="34" spans="1:38" x14ac:dyDescent="0.2">
      <c r="A34" s="6" t="s">
        <v>22</v>
      </c>
      <c r="B34" s="19">
        <f t="shared" ref="B34:AA34" si="23">B19</f>
        <v>7909</v>
      </c>
      <c r="C34" s="19">
        <f t="shared" si="23"/>
        <v>5263</v>
      </c>
      <c r="D34" s="19">
        <f t="shared" si="23"/>
        <v>8344</v>
      </c>
      <c r="E34" s="19">
        <f t="shared" si="23"/>
        <v>7927</v>
      </c>
      <c r="F34" s="19">
        <f t="shared" si="23"/>
        <v>11122</v>
      </c>
      <c r="G34" s="19">
        <f t="shared" si="23"/>
        <v>8618</v>
      </c>
      <c r="H34" s="19">
        <f t="shared" si="23"/>
        <v>6934</v>
      </c>
      <c r="I34" s="19">
        <f t="shared" si="23"/>
        <v>7082</v>
      </c>
      <c r="J34" s="19">
        <f t="shared" si="23"/>
        <v>9656</v>
      </c>
      <c r="K34" s="19">
        <f t="shared" si="23"/>
        <v>7298</v>
      </c>
      <c r="L34" s="19">
        <f t="shared" si="23"/>
        <v>15016.3282</v>
      </c>
      <c r="M34" s="19">
        <f t="shared" si="23"/>
        <v>7316.2786199999982</v>
      </c>
      <c r="N34" s="19">
        <f t="shared" si="23"/>
        <v>7184.1086699999969</v>
      </c>
      <c r="O34" s="19">
        <f t="shared" si="23"/>
        <v>11410.093849999996</v>
      </c>
      <c r="P34" s="19">
        <f t="shared" si="23"/>
        <v>12964.397550999998</v>
      </c>
      <c r="Q34" s="19">
        <f t="shared" si="23"/>
        <v>8675.5646280000001</v>
      </c>
      <c r="R34" s="19">
        <f t="shared" si="23"/>
        <v>9768.8473190000004</v>
      </c>
      <c r="S34" s="19">
        <f t="shared" si="23"/>
        <v>14777.392199</v>
      </c>
      <c r="T34" s="19">
        <f t="shared" si="23"/>
        <v>11574.346173</v>
      </c>
      <c r="U34" s="19">
        <f t="shared" si="23"/>
        <v>12464.243942999999</v>
      </c>
      <c r="V34" s="19">
        <f t="shared" si="23"/>
        <v>13040.494683000001</v>
      </c>
      <c r="W34" s="19">
        <f t="shared" si="23"/>
        <v>15562.885289</v>
      </c>
      <c r="X34" s="19">
        <f t="shared" si="23"/>
        <v>12138.831217999999</v>
      </c>
      <c r="Y34" s="19">
        <f t="shared" si="23"/>
        <v>10865.335825</v>
      </c>
      <c r="Z34" s="19">
        <f t="shared" si="23"/>
        <v>9777.3496522000005</v>
      </c>
      <c r="AA34" s="19">
        <f t="shared" si="23"/>
        <v>14041.384368000001</v>
      </c>
      <c r="AB34" s="19">
        <f t="shared" ref="AB34:AG34" si="24">AB19</f>
        <v>13007.294066</v>
      </c>
      <c r="AC34" s="19">
        <f t="shared" si="24"/>
        <v>9625.2160977000003</v>
      </c>
      <c r="AD34" s="19">
        <f t="shared" si="24"/>
        <v>9720.3811475999992</v>
      </c>
      <c r="AE34" s="19">
        <f t="shared" si="24"/>
        <v>14343.586090000001</v>
      </c>
      <c r="AF34" s="19">
        <f t="shared" si="24"/>
        <v>17185.055454000001</v>
      </c>
      <c r="AG34" s="19">
        <f t="shared" si="24"/>
        <v>24724.187254</v>
      </c>
      <c r="AH34" s="19">
        <f t="shared" ref="AH34:AK34" si="25">AH19</f>
        <v>26463.848026</v>
      </c>
      <c r="AI34" s="19">
        <f t="shared" si="25"/>
        <v>12982.553483</v>
      </c>
      <c r="AJ34" s="19">
        <f t="shared" si="25"/>
        <v>28687.325862999998</v>
      </c>
      <c r="AK34" s="19">
        <f t="shared" si="25"/>
        <v>28687.325862999998</v>
      </c>
      <c r="AL34" s="19">
        <f t="shared" ref="AL34" si="26">AL19</f>
        <v>28687.325862999998</v>
      </c>
    </row>
    <row r="35" spans="1:38" x14ac:dyDescent="0.2">
      <c r="A35" s="6" t="s">
        <v>15</v>
      </c>
      <c r="B35" s="19">
        <f t="shared" ref="B35:AA35" si="27">SUM(B31:B34)</f>
        <v>204042</v>
      </c>
      <c r="C35" s="19">
        <f t="shared" si="27"/>
        <v>188398</v>
      </c>
      <c r="D35" s="19">
        <f t="shared" si="27"/>
        <v>185408</v>
      </c>
      <c r="E35" s="19">
        <f t="shared" si="27"/>
        <v>176845</v>
      </c>
      <c r="F35" s="19">
        <f t="shared" si="27"/>
        <v>154188</v>
      </c>
      <c r="G35" s="19">
        <f t="shared" si="27"/>
        <v>147128</v>
      </c>
      <c r="H35" s="19">
        <f t="shared" si="27"/>
        <v>142353.24641953237</v>
      </c>
      <c r="I35" s="19">
        <f t="shared" si="27"/>
        <v>138664.22190748429</v>
      </c>
      <c r="J35" s="19">
        <f t="shared" si="27"/>
        <v>137469.88258702657</v>
      </c>
      <c r="K35" s="19">
        <f t="shared" si="27"/>
        <v>131685.24308376887</v>
      </c>
      <c r="L35" s="19">
        <f t="shared" si="27"/>
        <v>134606.44191281981</v>
      </c>
      <c r="M35" s="19">
        <f t="shared" si="27"/>
        <v>124566.1793884761</v>
      </c>
      <c r="N35" s="19">
        <f t="shared" si="27"/>
        <v>122878.81755378535</v>
      </c>
      <c r="O35" s="19">
        <f t="shared" si="27"/>
        <v>122580.4744780559</v>
      </c>
      <c r="P35" s="19">
        <f t="shared" si="27"/>
        <v>123425.5284004056</v>
      </c>
      <c r="Q35" s="19">
        <f t="shared" si="27"/>
        <v>115546.08509410621</v>
      </c>
      <c r="R35" s="19">
        <f t="shared" si="27"/>
        <v>99415.836046910001</v>
      </c>
      <c r="S35" s="19">
        <f t="shared" si="27"/>
        <v>99825.216020039996</v>
      </c>
      <c r="T35" s="19">
        <f t="shared" si="27"/>
        <v>90315.312483260001</v>
      </c>
      <c r="U35" s="19">
        <f t="shared" si="27"/>
        <v>86662.557724119994</v>
      </c>
      <c r="V35" s="19">
        <f t="shared" si="27"/>
        <v>81572.290667997993</v>
      </c>
      <c r="W35" s="19">
        <f t="shared" si="27"/>
        <v>78628.515466768004</v>
      </c>
      <c r="X35" s="19">
        <f t="shared" si="27"/>
        <v>69976.45621227799</v>
      </c>
      <c r="Y35" s="19">
        <f t="shared" si="27"/>
        <v>65269.496426099002</v>
      </c>
      <c r="Z35" s="19">
        <f t="shared" si="27"/>
        <v>60247.286752287997</v>
      </c>
      <c r="AA35" s="19">
        <f t="shared" si="27"/>
        <v>62141.292218668001</v>
      </c>
      <c r="AB35" s="19">
        <f t="shared" ref="AB35:AG35" si="28">SUM(AB31:AB34)</f>
        <v>59002.503515348006</v>
      </c>
      <c r="AC35" s="19">
        <f t="shared" si="28"/>
        <v>55020.204984780998</v>
      </c>
      <c r="AD35" s="19">
        <f t="shared" si="28"/>
        <v>53733.400438051794</v>
      </c>
      <c r="AE35" s="19">
        <f t="shared" si="28"/>
        <v>56296.223957233204</v>
      </c>
      <c r="AF35" s="19">
        <f t="shared" si="28"/>
        <v>54623.079785326801</v>
      </c>
      <c r="AG35" s="19">
        <f t="shared" si="28"/>
        <v>61422.394562337606</v>
      </c>
      <c r="AH35" s="19">
        <f t="shared" ref="AH35:AK35" si="29">SUM(AH31:AH34)</f>
        <v>62782.6568831599</v>
      </c>
      <c r="AI35" s="19">
        <f t="shared" si="29"/>
        <v>48836.056663900701</v>
      </c>
      <c r="AJ35" s="19">
        <f t="shared" si="29"/>
        <v>62437.452668760699</v>
      </c>
      <c r="AK35" s="19">
        <f t="shared" si="29"/>
        <v>63411.963988710493</v>
      </c>
      <c r="AL35" s="19">
        <f t="shared" ref="AL35" si="30">SUM(AL31:AL34)</f>
        <v>62584.4421507105</v>
      </c>
    </row>
    <row r="36" spans="1:38" x14ac:dyDescent="0.2">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55"/>
  <sheetViews>
    <sheetView zoomScale="110" zoomScaleNormal="110" workbookViewId="0">
      <pane xSplit="1" ySplit="6" topLeftCell="D7" activePane="bottomRight" state="frozen"/>
      <selection pane="topRight" activeCell="B1" sqref="B1"/>
      <selection pane="bottomLeft" activeCell="A2" sqref="A2"/>
      <selection pane="bottomRight" activeCell="B7" sqref="B7:B19"/>
    </sheetView>
  </sheetViews>
  <sheetFormatPr defaultColWidth="9.140625" defaultRowHeight="12.75" x14ac:dyDescent="0.2"/>
  <cols>
    <col min="1" max="1" width="35.42578125" style="17" bestFit="1" customWidth="1"/>
    <col min="2" max="33" width="9.140625" style="17"/>
    <col min="34" max="34" width="9.140625" style="17" customWidth="1"/>
    <col min="35" max="37" width="9.140625" style="17"/>
    <col min="38" max="38" width="7.7109375" style="17" customWidth="1"/>
    <col min="39" max="16384" width="9.140625" style="17"/>
  </cols>
  <sheetData>
    <row r="1" spans="1:38" x14ac:dyDescent="0.2">
      <c r="A1" s="16" t="s">
        <v>26</v>
      </c>
    </row>
    <row r="2" spans="1:38" ht="25.5" x14ac:dyDescent="0.2">
      <c r="A2" s="18" t="s">
        <v>25</v>
      </c>
    </row>
    <row r="3" spans="1:38" x14ac:dyDescent="0.2">
      <c r="A3" s="18"/>
    </row>
    <row r="4" spans="1:38" x14ac:dyDescent="0.2">
      <c r="A4" s="18"/>
    </row>
    <row r="5" spans="1:38" x14ac:dyDescent="0.2">
      <c r="A5" s="18"/>
    </row>
    <row r="6" spans="1:38"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x14ac:dyDescent="0.2">
      <c r="A7" s="14" t="s">
        <v>1</v>
      </c>
      <c r="B7" s="19">
        <f>[1]NOx!B7*(1+IF([2]NOx!$F46,[2]NOx!$E46*[2]Notes!B$15,0))</f>
        <v>4900</v>
      </c>
      <c r="C7" s="35">
        <f>[1]NOx!C7*(1+IF([2]NOx!$F46,[2]NOx!$E46*[2]Notes!C$15,0))</f>
        <v>5694</v>
      </c>
      <c r="D7" s="35">
        <f>[1]NOx!D7*(1+IF([2]NOx!$F46,[2]NOx!$E46*[2]Notes!D$15,0))</f>
        <v>7024</v>
      </c>
      <c r="E7" s="35">
        <f>[1]NOx!E7*(1+IF([2]NOx!$F46,[2]NOx!$E46*[2]Notes!E$15,0))</f>
        <v>6127</v>
      </c>
      <c r="F7" s="35">
        <f>[1]NOx!F7*(1+IF([2]NOx!$F46,[2]NOx!$E46*[2]Notes!F$15,0))</f>
        <v>6663</v>
      </c>
      <c r="G7" s="35">
        <f>[1]NOx!G7*(1+IF([2]NOx!$F46,[2]NOx!$E46*[2]Notes!G$15,0))</f>
        <v>6519</v>
      </c>
      <c r="H7" s="35">
        <f>[1]NOx!H7*(1+IF([2]NOx!$F46,[2]NOx!$E46*[2]Notes!H$15,0))</f>
        <v>6504</v>
      </c>
      <c r="I7" s="35">
        <f>[1]NOx!I7*(1+IF([2]NOx!$F46,[2]NOx!$E46*[2]Notes!I$15,0))</f>
        <v>6651</v>
      </c>
      <c r="J7" s="35">
        <f>[1]NOx!J7*(1+IF([2]NOx!$F46,[2]NOx!$E46*[2]Notes!J$15,0))</f>
        <v>6565</v>
      </c>
      <c r="K7" s="35">
        <f>[1]NOx!K7*(1+IF([2]NOx!$F46,[2]NOx!$E46*[2]Notes!K$15,0))</f>
        <v>6384</v>
      </c>
      <c r="L7" s="35">
        <f>[1]NOx!L7*(1+IF([2]NOx!$F46,[2]NOx!$E46*[2]Notes!L$15,0))</f>
        <v>6164.2186600000005</v>
      </c>
      <c r="M7" s="35">
        <f>[1]NOx!M7*(1+IF([2]NOx!$F46,[2]NOx!$E46*[2]Notes!M$15,0))</f>
        <v>6276.4222699999991</v>
      </c>
      <c r="N7" s="35">
        <f>[1]NOx!N7*(1+IF([2]NOx!$F46,[2]NOx!$E46*[2]Notes!N$15,0))</f>
        <v>6232.1956900000005</v>
      </c>
      <c r="O7" s="35">
        <f>[1]NOx!O7*(1+IF([2]NOx!$F46,[2]NOx!$E46*[2]Notes!O$15,0))</f>
        <v>5721.1754069999997</v>
      </c>
      <c r="P7" s="35">
        <f>[1]NOx!P7*(1+IF([2]NOx!$F46,[2]NOx!$E46*[2]Notes!P$15,0))</f>
        <v>5330.201145</v>
      </c>
      <c r="Q7" s="35">
        <f>[1]NOx!Q7*(1+IF([2]NOx!$F46,[2]NOx!$E46*[2]Notes!Q$15,0))</f>
        <v>4917.2186760000004</v>
      </c>
      <c r="R7" s="19">
        <v>4710.9786530000001</v>
      </c>
      <c r="S7" s="19">
        <v>4403.8774667999996</v>
      </c>
      <c r="T7" s="19">
        <v>3929.3396929</v>
      </c>
      <c r="U7" s="19">
        <v>3792.4535304000001</v>
      </c>
      <c r="V7" s="19">
        <v>3585.1725366999999</v>
      </c>
      <c r="W7" s="19">
        <v>3385.6113529999998</v>
      </c>
      <c r="X7" s="19">
        <v>3106.8358152999999</v>
      </c>
      <c r="Y7" s="19">
        <v>2084.0766785000001</v>
      </c>
      <c r="Z7" s="19">
        <v>2149.0355694</v>
      </c>
      <c r="AA7" s="19">
        <v>2095.2332660000002</v>
      </c>
      <c r="AB7" s="19">
        <v>1843.3972441999999</v>
      </c>
      <c r="AC7" s="19">
        <v>1812.8762127</v>
      </c>
      <c r="AD7" s="19">
        <v>1781.6498058</v>
      </c>
      <c r="AE7" s="19">
        <v>1474.0845919000001</v>
      </c>
      <c r="AF7" s="19">
        <v>1302.8175345</v>
      </c>
      <c r="AG7" s="20">
        <v>1155.5705003999999</v>
      </c>
      <c r="AH7" s="20">
        <v>1129.68209</v>
      </c>
      <c r="AI7" s="20">
        <v>989.34437808999996</v>
      </c>
      <c r="AJ7" s="13">
        <v>840.15321796000001</v>
      </c>
      <c r="AK7" s="13">
        <v>902.69716439000001</v>
      </c>
      <c r="AL7" s="20">
        <v>876.9928658</v>
      </c>
    </row>
    <row r="8" spans="1:38" x14ac:dyDescent="0.2">
      <c r="A8" s="14" t="s">
        <v>2</v>
      </c>
      <c r="B8" s="19">
        <f>[1]NOx!B8*(1+IF([2]NOx!$F47,[2]NOx!$E47*[2]Notes!B$15,0))</f>
        <v>4325</v>
      </c>
      <c r="C8" s="35">
        <f>[1]NOx!C8*(1+IF([2]NOx!$F47,[2]NOx!$E47*[2]Notes!C$15,0))</f>
        <v>4007</v>
      </c>
      <c r="D8" s="35">
        <f>[1]NOx!D8*(1+IF([2]NOx!$F47,[2]NOx!$E47*[2]Notes!D$15,0))</f>
        <v>3555</v>
      </c>
      <c r="E8" s="35">
        <f>[1]NOx!E8*(1+IF([2]NOx!$F47,[2]NOx!$E47*[2]Notes!E$15,0))</f>
        <v>3209</v>
      </c>
      <c r="F8" s="35">
        <f>[1]NOx!F8*(1+IF([2]NOx!$F47,[2]NOx!$E47*[2]Notes!F$15,0))</f>
        <v>3035</v>
      </c>
      <c r="G8" s="35">
        <f>[1]NOx!G8*(1+IF([2]NOx!$F47,[2]NOx!$E47*[2]Notes!G$15,0))</f>
        <v>2979</v>
      </c>
      <c r="H8" s="35">
        <f>[1]NOx!H8*(1+IF([2]NOx!$F47,[2]NOx!$E47*[2]Notes!H$15,0))</f>
        <v>3071</v>
      </c>
      <c r="I8" s="35">
        <f>[1]NOx!I8*(1+IF([2]NOx!$F47,[2]NOx!$E47*[2]Notes!I$15,0))</f>
        <v>3151</v>
      </c>
      <c r="J8" s="35">
        <f>[1]NOx!J8*(1+IF([2]NOx!$F47,[2]NOx!$E47*[2]Notes!J$15,0))</f>
        <v>3147</v>
      </c>
      <c r="K8" s="35">
        <f>[1]NOx!K8*(1+IF([2]NOx!$F47,[2]NOx!$E47*[2]Notes!K$15,0))</f>
        <v>3144</v>
      </c>
      <c r="L8" s="35">
        <f>[1]NOx!L8*(1+IF([2]NOx!$F47,[2]NOx!$E47*[2]Notes!L$15,0))</f>
        <v>3151.4075800000001</v>
      </c>
      <c r="M8" s="35">
        <f>[1]NOx!M8*(1+IF([2]NOx!$F47,[2]NOx!$E47*[2]Notes!M$15,0))</f>
        <v>3100.6291200000001</v>
      </c>
      <c r="N8" s="35">
        <f>[1]NOx!N8*(1+IF([2]NOx!$F47,[2]NOx!$E47*[2]Notes!N$15,0))</f>
        <v>3049.7537699999998</v>
      </c>
      <c r="O8" s="35">
        <f>[1]NOx!O8*(1+IF([2]NOx!$F47,[2]NOx!$E47*[2]Notes!O$15,0))</f>
        <v>2708.91635</v>
      </c>
      <c r="P8" s="35">
        <f>[1]NOx!P8*(1+IF([2]NOx!$F47,[2]NOx!$E47*[2]Notes!P$15,0))</f>
        <v>2723.1669440000001</v>
      </c>
      <c r="Q8" s="35">
        <f>[1]NOx!Q8*(1+IF([2]NOx!$F47,[2]NOx!$E47*[2]Notes!Q$15,0))</f>
        <v>2757.201896</v>
      </c>
      <c r="R8" s="19">
        <v>2046.2985242</v>
      </c>
      <c r="S8" s="19">
        <v>2046.4127512</v>
      </c>
      <c r="T8" s="19">
        <v>1798.3276805999999</v>
      </c>
      <c r="U8" s="19">
        <v>1797.824437</v>
      </c>
      <c r="V8" s="19">
        <v>1379.0426485999999</v>
      </c>
      <c r="W8" s="19">
        <v>1447.2228445000001</v>
      </c>
      <c r="X8" s="19">
        <v>1437.2850714000001</v>
      </c>
      <c r="Y8" s="19">
        <v>1366.5766645000001</v>
      </c>
      <c r="Z8" s="19">
        <v>1242.9996269999999</v>
      </c>
      <c r="AA8" s="19">
        <v>1259.0975269999999</v>
      </c>
      <c r="AB8" s="19">
        <v>1248.8599544000001</v>
      </c>
      <c r="AC8" s="19">
        <v>1185.7695450000001</v>
      </c>
      <c r="AD8" s="19">
        <v>1120.4566649000001</v>
      </c>
      <c r="AE8" s="19">
        <v>1067.5558272999999</v>
      </c>
      <c r="AF8" s="19">
        <v>1104.5850946</v>
      </c>
      <c r="AG8" s="20">
        <v>1025.9211915999999</v>
      </c>
      <c r="AH8" s="20">
        <v>1058.7280983000001</v>
      </c>
      <c r="AI8" s="20">
        <v>1032.1186760000001</v>
      </c>
      <c r="AJ8" s="20">
        <v>983.29187489000003</v>
      </c>
      <c r="AK8" s="20">
        <v>983.06944456999997</v>
      </c>
      <c r="AL8" s="20">
        <v>983.05156505000002</v>
      </c>
    </row>
    <row r="9" spans="1:38" x14ac:dyDescent="0.2">
      <c r="A9" s="14" t="s">
        <v>3</v>
      </c>
      <c r="B9" s="19">
        <f>[1]NOx!B9*(1+IF([2]NOx!$F48,[2]NOx!$E48*[2]Notes!B$15,0))</f>
        <v>836</v>
      </c>
      <c r="C9" s="35">
        <f>[1]NOx!C9*(1+IF([2]NOx!$F48,[2]NOx!$E48*[2]Notes!C$15,0))</f>
        <v>785</v>
      </c>
      <c r="D9" s="35">
        <f>[1]NOx!D9*(1+IF([2]NOx!$F48,[2]NOx!$E48*[2]Notes!D$15,0))</f>
        <v>741</v>
      </c>
      <c r="E9" s="35">
        <f>[1]NOx!E9*(1+IF([2]NOx!$F48,[2]NOx!$E48*[2]Notes!E$15,0))</f>
        <v>712</v>
      </c>
      <c r="F9" s="35">
        <f>[1]NOx!F9*(1+IF([2]NOx!$F48,[2]NOx!$E48*[2]Notes!F$15,0))</f>
        <v>1196</v>
      </c>
      <c r="G9" s="35">
        <f>[1]NOx!G9*(1+IF([2]NOx!$F48,[2]NOx!$E48*[2]Notes!G$15,0))</f>
        <v>1281</v>
      </c>
      <c r="H9" s="35">
        <f>[1]NOx!H9*(1+IF([2]NOx!$F48,[2]NOx!$E48*[2]Notes!H$15,0))</f>
        <v>1353</v>
      </c>
      <c r="I9" s="35">
        <f>[1]NOx!I9*(1+IF([2]NOx!$F48,[2]NOx!$E48*[2]Notes!I$15,0))</f>
        <v>1308</v>
      </c>
      <c r="J9" s="35">
        <f>[1]NOx!J9*(1+IF([2]NOx!$F48,[2]NOx!$E48*[2]Notes!J$15,0))</f>
        <v>1303</v>
      </c>
      <c r="K9" s="35">
        <f>[1]NOx!K9*(1+IF([2]NOx!$F48,[2]NOx!$E48*[2]Notes!K$15,0))</f>
        <v>1298</v>
      </c>
      <c r="L9" s="35">
        <f>[1]NOx!L9*(1+IF([2]NOx!$F48,[2]NOx!$E48*[2]Notes!L$15,0))</f>
        <v>1196.9553500000002</v>
      </c>
      <c r="M9" s="35">
        <f>[1]NOx!M9*(1+IF([2]NOx!$F48,[2]NOx!$E48*[2]Notes!M$15,0))</f>
        <v>1177.0580299999999</v>
      </c>
      <c r="N9" s="35">
        <f>[1]NOx!N9*(1+IF([2]NOx!$F48,[2]NOx!$E48*[2]Notes!N$15,0))</f>
        <v>1100.92275</v>
      </c>
      <c r="O9" s="35">
        <f>[1]NOx!O9*(1+IF([2]NOx!$F48,[2]NOx!$E48*[2]Notes!O$15,0))</f>
        <v>767.93349799999999</v>
      </c>
      <c r="P9" s="35">
        <f>[1]NOx!P9*(1+IF([2]NOx!$F48,[2]NOx!$E48*[2]Notes!P$15,0))</f>
        <v>765.56884000000002</v>
      </c>
      <c r="Q9" s="35">
        <f>[1]NOx!Q9*(1+IF([2]NOx!$F48,[2]NOx!$E48*[2]Notes!Q$15,0))</f>
        <v>779.19232399999999</v>
      </c>
      <c r="R9" s="19">
        <v>735.62228747999995</v>
      </c>
      <c r="S9" s="19">
        <v>736.85318325000003</v>
      </c>
      <c r="T9" s="19">
        <v>722.99629460999995</v>
      </c>
      <c r="U9" s="19">
        <v>725.69799313999999</v>
      </c>
      <c r="V9" s="19">
        <v>584.87697560000004</v>
      </c>
      <c r="W9" s="19">
        <v>586.54931500999999</v>
      </c>
      <c r="X9" s="19">
        <v>591.44267057000002</v>
      </c>
      <c r="Y9" s="19">
        <v>594.36326204</v>
      </c>
      <c r="Z9" s="19">
        <v>563.22839945999999</v>
      </c>
      <c r="AA9" s="19">
        <v>567.55441269999994</v>
      </c>
      <c r="AB9" s="19">
        <v>556.61433215</v>
      </c>
      <c r="AC9" s="19">
        <v>564.93348537999998</v>
      </c>
      <c r="AD9" s="19">
        <v>563.28838500999996</v>
      </c>
      <c r="AE9" s="19">
        <v>555.68800561</v>
      </c>
      <c r="AF9" s="19">
        <v>499.25071546999999</v>
      </c>
      <c r="AG9" s="20">
        <v>493.93222020000002</v>
      </c>
      <c r="AH9" s="20">
        <v>502.68443058000003</v>
      </c>
      <c r="AI9" s="20">
        <v>506.60727147</v>
      </c>
      <c r="AJ9" s="20">
        <v>509.93334212000002</v>
      </c>
      <c r="AK9" s="20">
        <v>509.80744506000002</v>
      </c>
      <c r="AL9" s="20">
        <v>509.72196731999998</v>
      </c>
    </row>
    <row r="10" spans="1:38" x14ac:dyDescent="0.2">
      <c r="A10" s="14" t="s">
        <v>4</v>
      </c>
      <c r="B10" s="19">
        <f>IF(ISNUMBER([1]NOx!B10),[1]NOx!B10*(1+IF([2]NOx!$F49,[2]NOx!$E49,0)),"NA")</f>
        <v>271</v>
      </c>
      <c r="C10" s="35">
        <f>IF(ISNUMBER([1]NOx!C10),[1]NOx!C10*(1+IF([2]NOx!$F49,[2]NOx!$E49,0)),"NA")</f>
        <v>221</v>
      </c>
      <c r="D10" s="35">
        <f>IF(ISNUMBER([1]NOx!D10),[1]NOx!D10*(1+IF([2]NOx!$F49,[2]NOx!$E49,0)),"NA")</f>
        <v>213</v>
      </c>
      <c r="E10" s="35">
        <f>IF(ISNUMBER([1]NOx!E10),[1]NOx!E10*(1+IF([2]NOx!$F49,[2]NOx!$E49,0)),"NA")</f>
        <v>262</v>
      </c>
      <c r="F10" s="35">
        <f>IF(ISNUMBER([1]NOx!F10),[1]NOx!F10*(1+IF([2]NOx!$F49,[2]NOx!$E49,0)),"NA")</f>
        <v>168</v>
      </c>
      <c r="G10" s="35">
        <f>IF(ISNUMBER([1]NOx!G10),[1]NOx!G10*(1+IF([2]NOx!$F49,[2]NOx!$E49,0)),"NA")</f>
        <v>165</v>
      </c>
      <c r="H10" s="35">
        <f>IF(ISNUMBER([1]NOx!H10),[1]NOx!H10*(1+IF([2]NOx!$F49,[2]NOx!$E49,0)),"NA")</f>
        <v>163</v>
      </c>
      <c r="I10" s="35">
        <f>IF(ISNUMBER([1]NOx!I10),[1]NOx!I10*(1+IF([2]NOx!$F49,[2]NOx!$E49,0)),"NA")</f>
        <v>155</v>
      </c>
      <c r="J10" s="35">
        <f>IF(ISNUMBER([1]NOx!J10),[1]NOx!J10*(1+IF([2]NOx!$F49,[2]NOx!$E49,0)),"NA")</f>
        <v>160</v>
      </c>
      <c r="K10" s="35">
        <f>IF(ISNUMBER([1]NOx!K10),[1]NOx!K10*(1+IF([2]NOx!$F49,[2]NOx!$E49,0)),"NA")</f>
        <v>158</v>
      </c>
      <c r="L10" s="35">
        <f>IF(ISNUMBER([1]NOx!L10),[1]NOx!L10*(1+IF([2]NOx!$F49,[2]NOx!$E49,0)),"NA")</f>
        <v>124.77827000000001</v>
      </c>
      <c r="M10" s="35">
        <f>IF(ISNUMBER([1]NOx!M10),[1]NOx!M10*(1+IF([2]NOx!$F49,[2]NOx!$E49,0)),"NA")</f>
        <v>126.84078</v>
      </c>
      <c r="N10" s="35">
        <f>IF(ISNUMBER([1]NOx!N10),[1]NOx!N10*(1+IF([2]NOx!$F49,[2]NOx!$E49,0)),"NA")</f>
        <v>129.07328000000001</v>
      </c>
      <c r="O10" s="35">
        <f>IF(ISNUMBER([1]NOx!O10),[1]NOx!O10*(1+IF([2]NOx!$F49,[2]NOx!$E49,0)),"NA")</f>
        <v>102.469069</v>
      </c>
      <c r="P10" s="35">
        <f>IF(ISNUMBER([1]NOx!P10),[1]NOx!P10*(1+IF([2]NOx!$F49,[2]NOx!$E49,0)),"NA")</f>
        <v>104.668492</v>
      </c>
      <c r="Q10" s="35">
        <f>IF(ISNUMBER([1]NOx!Q10),[1]NOx!Q10*(1+IF([2]NOx!$F49,[2]NOx!$E49,0)),"NA")</f>
        <v>107.18793700000001</v>
      </c>
      <c r="R10" s="19">
        <v>69.832240677000001</v>
      </c>
      <c r="S10" s="19">
        <v>69.832240677000001</v>
      </c>
      <c r="T10" s="19">
        <v>67.411688936000004</v>
      </c>
      <c r="U10" s="19">
        <v>67.411688725000005</v>
      </c>
      <c r="V10" s="19">
        <v>55.098812641999999</v>
      </c>
      <c r="W10" s="19">
        <v>56.543188049000001</v>
      </c>
      <c r="X10" s="19">
        <v>56.543188049000001</v>
      </c>
      <c r="Y10" s="19">
        <v>52.693452739999998</v>
      </c>
      <c r="Z10" s="19">
        <v>51.263724398000001</v>
      </c>
      <c r="AA10" s="19">
        <v>51.263921400000001</v>
      </c>
      <c r="AB10" s="19">
        <v>51.263724398000001</v>
      </c>
      <c r="AC10" s="19">
        <v>48.719011168000002</v>
      </c>
      <c r="AD10" s="19">
        <v>46.57575662</v>
      </c>
      <c r="AE10" s="19">
        <v>42.089035971000001</v>
      </c>
      <c r="AF10" s="19">
        <v>41.979257021999999</v>
      </c>
      <c r="AG10" s="20">
        <v>40.874121625000001</v>
      </c>
      <c r="AH10" s="20">
        <v>39.927502468999997</v>
      </c>
      <c r="AI10" s="20">
        <v>37.59705769</v>
      </c>
      <c r="AJ10" s="20">
        <v>33.480189691</v>
      </c>
      <c r="AK10" s="20">
        <v>33.525002090999998</v>
      </c>
      <c r="AL10" s="20">
        <v>33.525346390999999</v>
      </c>
    </row>
    <row r="11" spans="1:38" x14ac:dyDescent="0.2">
      <c r="A11" s="14" t="s">
        <v>5</v>
      </c>
      <c r="B11" s="19">
        <f>IF(ISNUMBER([1]NOx!B11),[1]NOx!B11*(1+IF([2]NOx!$F50,[2]NOx!$E50,0)),"NA")</f>
        <v>77</v>
      </c>
      <c r="C11" s="35">
        <f>IF(ISNUMBER([1]NOx!C11),[1]NOx!C11*(1+IF([2]NOx!$F50,[2]NOx!$E50,0)),"NA")</f>
        <v>73</v>
      </c>
      <c r="D11" s="35">
        <f>IF(ISNUMBER([1]NOx!D11),[1]NOx!D11*(1+IF([2]NOx!$F50,[2]NOx!$E50,0)),"NA")</f>
        <v>65</v>
      </c>
      <c r="E11" s="35">
        <f>IF(ISNUMBER([1]NOx!E11),[1]NOx!E11*(1+IF([2]NOx!$F50,[2]NOx!$E50,0)),"NA")</f>
        <v>87</v>
      </c>
      <c r="F11" s="35">
        <f>IF(ISNUMBER([1]NOx!F11),[1]NOx!F11*(1+IF([2]NOx!$F50,[2]NOx!$E50,0)),"NA")</f>
        <v>97</v>
      </c>
      <c r="G11" s="35">
        <f>IF(ISNUMBER([1]NOx!G11),[1]NOx!G11*(1+IF([2]NOx!$F50,[2]NOx!$E50,0)),"NA")</f>
        <v>76</v>
      </c>
      <c r="H11" s="35">
        <f>IF(ISNUMBER([1]NOx!H11),[1]NOx!H11*(1+IF([2]NOx!$F50,[2]NOx!$E50,0)),"NA")</f>
        <v>81</v>
      </c>
      <c r="I11" s="35">
        <f>IF(ISNUMBER([1]NOx!I11),[1]NOx!I11*(1+IF([2]NOx!$F50,[2]NOx!$E50,0)),"NA")</f>
        <v>83</v>
      </c>
      <c r="J11" s="35">
        <f>IF(ISNUMBER([1]NOx!J11),[1]NOx!J11*(1+IF([2]NOx!$F50,[2]NOx!$E50,0)),"NA")</f>
        <v>91</v>
      </c>
      <c r="K11" s="35">
        <f>IF(ISNUMBER([1]NOx!K11),[1]NOx!K11*(1+IF([2]NOx!$F50,[2]NOx!$E50,0)),"NA")</f>
        <v>98</v>
      </c>
      <c r="L11" s="35">
        <f>IF(ISNUMBER([1]NOx!L11),[1]NOx!L11*(1+IF([2]NOx!$F50,[2]NOx!$E50,0)),"NA")</f>
        <v>83.40795</v>
      </c>
      <c r="M11" s="35">
        <f>IF(ISNUMBER([1]NOx!M11),[1]NOx!M11*(1+IF([2]NOx!$F50,[2]NOx!$E50,0)),"NA")</f>
        <v>89.052089999999993</v>
      </c>
      <c r="N11" s="35">
        <f>IF(ISNUMBER([1]NOx!N11),[1]NOx!N11*(1+IF([2]NOx!$F50,[2]NOx!$E50,0)),"NA")</f>
        <v>89.152259999999998</v>
      </c>
      <c r="O11" s="35">
        <f>IF(ISNUMBER([1]NOx!O11),[1]NOx!O11*(1+IF([2]NOx!$F50,[2]NOx!$E50,0)),"NA")</f>
        <v>85.839584000000002</v>
      </c>
      <c r="P11" s="35">
        <f>IF(ISNUMBER([1]NOx!P11),[1]NOx!P11*(1+IF([2]NOx!$F50,[2]NOx!$E50,0)),"NA")</f>
        <v>88.854873999999995</v>
      </c>
      <c r="Q11" s="35">
        <f>IF(ISNUMBER([1]NOx!Q11),[1]NOx!Q11*(1+IF([2]NOx!$F50,[2]NOx!$E50,0)),"NA")</f>
        <v>94.370709000000005</v>
      </c>
      <c r="R11" s="19">
        <v>68.880899483999997</v>
      </c>
      <c r="S11" s="19">
        <v>68.880899483999997</v>
      </c>
      <c r="T11" s="19">
        <v>66.066988260000002</v>
      </c>
      <c r="U11" s="19">
        <v>66.066988260000002</v>
      </c>
      <c r="V11" s="19">
        <v>79.211287279999993</v>
      </c>
      <c r="W11" s="19">
        <v>79.211287279999993</v>
      </c>
      <c r="X11" s="19">
        <v>79.211287279999993</v>
      </c>
      <c r="Y11" s="19">
        <v>50.909931974000003</v>
      </c>
      <c r="Z11" s="19">
        <v>70.512751055999999</v>
      </c>
      <c r="AA11" s="19">
        <v>70.512751055999999</v>
      </c>
      <c r="AB11" s="19">
        <v>70.512751055999999</v>
      </c>
      <c r="AC11" s="19">
        <v>70.066287426000002</v>
      </c>
      <c r="AD11" s="19">
        <v>69.773485414999996</v>
      </c>
      <c r="AE11" s="19">
        <v>60.034430503999999</v>
      </c>
      <c r="AF11" s="19">
        <v>69.201987243000005</v>
      </c>
      <c r="AG11" s="20">
        <v>65.881860696000004</v>
      </c>
      <c r="AH11" s="20">
        <v>62.536118942000002</v>
      </c>
      <c r="AI11" s="20">
        <v>59.277264301000002</v>
      </c>
      <c r="AJ11" s="20">
        <v>51.326573343</v>
      </c>
      <c r="AK11" s="20">
        <v>51.326573343</v>
      </c>
      <c r="AL11" s="20">
        <v>51.326573343</v>
      </c>
    </row>
    <row r="12" spans="1:38" x14ac:dyDescent="0.2">
      <c r="A12" s="14" t="s">
        <v>6</v>
      </c>
      <c r="B12" s="19">
        <f>IF(ISNUMBER([1]NOx!B12),[1]NOx!B12*(1+IF([2]NOx!$F51,[2]NOx!$E51,0)),"NA")</f>
        <v>240</v>
      </c>
      <c r="C12" s="35">
        <f>IF(ISNUMBER([1]NOx!C12),[1]NOx!C12*(1+IF([2]NOx!$F51,[2]NOx!$E51,0)),"NA")</f>
        <v>63</v>
      </c>
      <c r="D12" s="35">
        <f>IF(ISNUMBER([1]NOx!D12),[1]NOx!D12*(1+IF([2]NOx!$F51,[2]NOx!$E51,0)),"NA")</f>
        <v>72</v>
      </c>
      <c r="E12" s="35">
        <f>IF(ISNUMBER([1]NOx!E12),[1]NOx!E12*(1+IF([2]NOx!$F51,[2]NOx!$E51,0)),"NA")</f>
        <v>124</v>
      </c>
      <c r="F12" s="35">
        <f>IF(ISNUMBER([1]NOx!F12),[1]NOx!F12*(1+IF([2]NOx!$F51,[2]NOx!$E51,0)),"NA")</f>
        <v>153</v>
      </c>
      <c r="G12" s="35">
        <f>IF(ISNUMBER([1]NOx!G12),[1]NOx!G12*(1+IF([2]NOx!$F51,[2]NOx!$E51,0)),"NA")</f>
        <v>121</v>
      </c>
      <c r="H12" s="35">
        <f>IF(ISNUMBER([1]NOx!H12),[1]NOx!H12*(1+IF([2]NOx!$F51,[2]NOx!$E51,0)),"NA")</f>
        <v>148</v>
      </c>
      <c r="I12" s="35">
        <f>IF(ISNUMBER([1]NOx!I12),[1]NOx!I12*(1+IF([2]NOx!$F51,[2]NOx!$E51,0)),"NA")</f>
        <v>123</v>
      </c>
      <c r="J12" s="35">
        <f>IF(ISNUMBER([1]NOx!J12),[1]NOx!J12*(1+IF([2]NOx!$F51,[2]NOx!$E51,0)),"NA")</f>
        <v>117</v>
      </c>
      <c r="K12" s="35">
        <f>IF(ISNUMBER([1]NOx!K12),[1]NOx!K12*(1+IF([2]NOx!$F51,[2]NOx!$E51,0)),"NA")</f>
        <v>110</v>
      </c>
      <c r="L12" s="35">
        <f>IF(ISNUMBER([1]NOx!L12),[1]NOx!L12*(1+IF([2]NOx!$F51,[2]NOx!$E51,0)),"NA")</f>
        <v>139.08267999999998</v>
      </c>
      <c r="M12" s="35">
        <f>IF(ISNUMBER([1]NOx!M12),[1]NOx!M12*(1+IF([2]NOx!$F51,[2]NOx!$E51,0)),"NA")</f>
        <v>143.15672000000001</v>
      </c>
      <c r="N12" s="35">
        <f>IF(ISNUMBER([1]NOx!N12),[1]NOx!N12*(1+IF([2]NOx!$F51,[2]NOx!$E51,0)),"NA")</f>
        <v>142.97984</v>
      </c>
      <c r="O12" s="35">
        <f>IF(ISNUMBER([1]NOx!O12),[1]NOx!O12*(1+IF([2]NOx!$F51,[2]NOx!$E51,0)),"NA")</f>
        <v>120.085521</v>
      </c>
      <c r="P12" s="35">
        <f>IF(ISNUMBER([1]NOx!P12),[1]NOx!P12*(1+IF([2]NOx!$F51,[2]NOx!$E51,0)),"NA")</f>
        <v>122.131897</v>
      </c>
      <c r="Q12" s="35">
        <f>IF(ISNUMBER([1]NOx!Q12),[1]NOx!Q12*(1+IF([2]NOx!$F51,[2]NOx!$E51,0)),"NA")</f>
        <v>124.29669899999999</v>
      </c>
      <c r="R12" s="19">
        <v>571.07890176000001</v>
      </c>
      <c r="S12" s="19">
        <v>606.26070945000004</v>
      </c>
      <c r="T12" s="19">
        <v>634.21757506999995</v>
      </c>
      <c r="U12" s="19">
        <v>667.82478185000002</v>
      </c>
      <c r="V12" s="19">
        <v>697.19383791999996</v>
      </c>
      <c r="W12" s="19">
        <v>716.21162820999996</v>
      </c>
      <c r="X12" s="19">
        <v>773.54398682999999</v>
      </c>
      <c r="Y12" s="19">
        <v>680.05669291000004</v>
      </c>
      <c r="Z12" s="19">
        <v>684.46945386000004</v>
      </c>
      <c r="AA12" s="19">
        <v>763.68738074999999</v>
      </c>
      <c r="AB12" s="19">
        <v>850.91986757999996</v>
      </c>
      <c r="AC12" s="19">
        <v>700.54867574000002</v>
      </c>
      <c r="AD12" s="19">
        <v>748.66114995999999</v>
      </c>
      <c r="AE12" s="19">
        <v>670.28241374000004</v>
      </c>
      <c r="AF12" s="19">
        <v>611.60619869000004</v>
      </c>
      <c r="AG12" s="20">
        <v>579.18249164999997</v>
      </c>
      <c r="AH12" s="20">
        <v>574.47540142000003</v>
      </c>
      <c r="AI12" s="20">
        <v>546.02140878</v>
      </c>
      <c r="AJ12" s="20">
        <v>612.91401184999995</v>
      </c>
      <c r="AK12" s="20">
        <v>612.91401184999995</v>
      </c>
      <c r="AL12" s="20">
        <v>612.91401184999995</v>
      </c>
    </row>
    <row r="13" spans="1:38" x14ac:dyDescent="0.2">
      <c r="A13" s="14" t="s">
        <v>7</v>
      </c>
      <c r="B13" s="19">
        <f>IF(ISNUMBER([1]NOx!B13),[1]NOx!B13*(1+IF([2]NOx!$F52,[2]NOx!$E52,0)),"NA")</f>
        <v>187</v>
      </c>
      <c r="C13" s="35">
        <f>IF(ISNUMBER([1]NOx!C13),[1]NOx!C13*(1+IF([2]NOx!$F52,[2]NOx!$E52,0)),"NA")</f>
        <v>182</v>
      </c>
      <c r="D13" s="35">
        <f>IF(ISNUMBER([1]NOx!D13),[1]NOx!D13*(1+IF([2]NOx!$F52,[2]NOx!$E52,0)),"NA")</f>
        <v>205</v>
      </c>
      <c r="E13" s="35">
        <f>IF(ISNUMBER([1]NOx!E13),[1]NOx!E13*(1+IF([2]NOx!$F52,[2]NOx!$E52,0)),"NA")</f>
        <v>327</v>
      </c>
      <c r="F13" s="35">
        <f>IF(ISNUMBER([1]NOx!F13),[1]NOx!F13*(1+IF([2]NOx!$F52,[2]NOx!$E52,0)),"NA")</f>
        <v>378</v>
      </c>
      <c r="G13" s="35">
        <f>IF(ISNUMBER([1]NOx!G13),[1]NOx!G13*(1+IF([2]NOx!$F52,[2]NOx!$E52,0)),"NA")</f>
        <v>352</v>
      </c>
      <c r="H13" s="35">
        <f>IF(ISNUMBER([1]NOx!H13),[1]NOx!H13*(1+IF([2]NOx!$F52,[2]NOx!$E52,0)),"NA")</f>
        <v>361</v>
      </c>
      <c r="I13" s="35">
        <f>IF(ISNUMBER([1]NOx!I13),[1]NOx!I13*(1+IF([2]NOx!$F52,[2]NOx!$E52,0)),"NA")</f>
        <v>370</v>
      </c>
      <c r="J13" s="35">
        <f>IF(ISNUMBER([1]NOx!J13),[1]NOx!J13*(1+IF([2]NOx!$F52,[2]NOx!$E52,0)),"NA")</f>
        <v>389</v>
      </c>
      <c r="K13" s="35">
        <f>IF(ISNUMBER([1]NOx!K13),[1]NOx!K13*(1+IF([2]NOx!$F52,[2]NOx!$E52,0)),"NA")</f>
        <v>399</v>
      </c>
      <c r="L13" s="35">
        <f>IF(ISNUMBER([1]NOx!L13),[1]NOx!L13*(1+IF([2]NOx!$F52,[2]NOx!$E52,0)),"NA")</f>
        <v>432.79967999999997</v>
      </c>
      <c r="M13" s="35">
        <f>IF(ISNUMBER([1]NOx!M13),[1]NOx!M13*(1+IF([2]NOx!$F52,[2]NOx!$E52,0)),"NA")</f>
        <v>460.22217000000001</v>
      </c>
      <c r="N13" s="35">
        <f>IF(ISNUMBER([1]NOx!N13),[1]NOx!N13*(1+IF([2]NOx!$F52,[2]NOx!$E52,0)),"NA")</f>
        <v>466.66404999999997</v>
      </c>
      <c r="O13" s="35">
        <f>IF(ISNUMBER([1]NOx!O13),[1]NOx!O13*(1+IF([2]NOx!$F52,[2]NOx!$E52,0)),"NA")</f>
        <v>451.14304299999998</v>
      </c>
      <c r="P13" s="35">
        <f>IF(ISNUMBER([1]NOx!P13),[1]NOx!P13*(1+IF([2]NOx!$F52,[2]NOx!$E52,0)),"NA")</f>
        <v>478.78160800000001</v>
      </c>
      <c r="Q13" s="35">
        <f>IF(ISNUMBER([1]NOx!Q13),[1]NOx!Q13*(1+IF([2]NOx!$F52,[2]NOx!$E52,0)),"NA")</f>
        <v>504.27396999999996</v>
      </c>
      <c r="R13" s="19">
        <v>432.08292911000001</v>
      </c>
      <c r="S13" s="19">
        <v>432.02986965000002</v>
      </c>
      <c r="T13" s="19">
        <v>479.55387020000001</v>
      </c>
      <c r="U13" s="19">
        <v>479.61233915000003</v>
      </c>
      <c r="V13" s="19">
        <v>419.88243648999998</v>
      </c>
      <c r="W13" s="19">
        <v>416.58786621000002</v>
      </c>
      <c r="X13" s="19">
        <v>416.57631421999997</v>
      </c>
      <c r="Y13" s="19">
        <v>354.10100225000002</v>
      </c>
      <c r="Z13" s="19">
        <v>346.46723421000002</v>
      </c>
      <c r="AA13" s="19">
        <v>355.07907599999999</v>
      </c>
      <c r="AB13" s="19">
        <v>356.58091804999998</v>
      </c>
      <c r="AC13" s="19">
        <v>353.52519531000002</v>
      </c>
      <c r="AD13" s="19">
        <v>331.60158551000001</v>
      </c>
      <c r="AE13" s="19">
        <v>314.53314438000001</v>
      </c>
      <c r="AF13" s="19">
        <v>317.70154621</v>
      </c>
      <c r="AG13" s="20">
        <v>321.05070276999999</v>
      </c>
      <c r="AH13" s="20">
        <v>329.27423697</v>
      </c>
      <c r="AI13" s="20">
        <v>312.63447065000003</v>
      </c>
      <c r="AJ13" s="20">
        <v>283.07534582</v>
      </c>
      <c r="AK13" s="20">
        <v>283.86356971999999</v>
      </c>
      <c r="AL13" s="20">
        <v>282.48382112000002</v>
      </c>
    </row>
    <row r="14" spans="1:38" x14ac:dyDescent="0.2">
      <c r="A14" s="14" t="s">
        <v>8</v>
      </c>
      <c r="B14" s="19">
        <f>IF(ISNUMBER([1]NOx!B14),[1]NOx!B14*(1+IF([2]NOx!$F53,[2]NOx!$E53,0)),"NA")</f>
        <v>0</v>
      </c>
      <c r="C14" s="35">
        <f>IF(ISNUMBER([1]NOx!C14),[1]NOx!C14*(1+IF([2]NOx!$F53,[2]NOx!$E53,0)),"NA")</f>
        <v>0</v>
      </c>
      <c r="D14" s="35">
        <f>IF(ISNUMBER([1]NOx!D14),[1]NOx!D14*(1+IF([2]NOx!$F53,[2]NOx!$E53,0)),"NA")</f>
        <v>0</v>
      </c>
      <c r="E14" s="35">
        <f>IF(ISNUMBER([1]NOx!E14),[1]NOx!E14*(1+IF([2]NOx!$F53,[2]NOx!$E53,0)),"NA")</f>
        <v>2</v>
      </c>
      <c r="F14" s="35">
        <f>IF(ISNUMBER([1]NOx!F14),[1]NOx!F14*(1+IF([2]NOx!$F53,[2]NOx!$E53,0)),"NA")</f>
        <v>1</v>
      </c>
      <c r="G14" s="35">
        <f>IF(ISNUMBER([1]NOx!G14),[1]NOx!G14*(1+IF([2]NOx!$F53,[2]NOx!$E53,0)),"NA")</f>
        <v>2</v>
      </c>
      <c r="H14" s="35">
        <f>IF(ISNUMBER([1]NOx!H14),[1]NOx!H14*(1+IF([2]NOx!$F53,[2]NOx!$E53,0)),"NA")</f>
        <v>3</v>
      </c>
      <c r="I14" s="35">
        <f>IF(ISNUMBER([1]NOx!I14),[1]NOx!I14*(1+IF([2]NOx!$F53,[2]NOx!$E53,0)),"NA")</f>
        <v>3</v>
      </c>
      <c r="J14" s="35">
        <f>IF(ISNUMBER([1]NOx!J14),[1]NOx!J14*(1+IF([2]NOx!$F53,[2]NOx!$E53,0)),"NA")</f>
        <v>3</v>
      </c>
      <c r="K14" s="35">
        <f>IF(ISNUMBER([1]NOx!K14),[1]NOx!K14*(1+IF([2]NOx!$F53,[2]NOx!$E53,0)),"NA")</f>
        <v>3</v>
      </c>
      <c r="L14" s="35">
        <f>IF(ISNUMBER([1]NOx!L14),[1]NOx!L14*(1+IF([2]NOx!$F53,[2]NOx!$E53,0)),"NA")</f>
        <v>2.3939499999999998</v>
      </c>
      <c r="M14" s="35">
        <f>IF(ISNUMBER([1]NOx!M14),[1]NOx!M14*(1+IF([2]NOx!$F53,[2]NOx!$E53,0)),"NA")</f>
        <v>2.5049999999999999</v>
      </c>
      <c r="N14" s="35">
        <f>IF(ISNUMBER([1]NOx!N14),[1]NOx!N14*(1+IF([2]NOx!$F53,[2]NOx!$E53,0)),"NA")</f>
        <v>2.55593</v>
      </c>
      <c r="O14" s="35">
        <f>IF(ISNUMBER([1]NOx!O14),[1]NOx!O14*(1+IF([2]NOx!$F53,[2]NOx!$E53,0)),"NA")</f>
        <v>4.2687879999999998</v>
      </c>
      <c r="P14" s="35">
        <f>IF(ISNUMBER([1]NOx!P14),[1]NOx!P14*(1+IF([2]NOx!$F53,[2]NOx!$E53,0)),"NA")</f>
        <v>4.3423470000000002</v>
      </c>
      <c r="Q14" s="35">
        <f>IF(ISNUMBER([1]NOx!Q14),[1]NOx!Q14*(1+IF([2]NOx!$F53,[2]NOx!$E53,0)),"NA")</f>
        <v>4.4422690000000005</v>
      </c>
      <c r="R14" s="19">
        <v>1E-4</v>
      </c>
      <c r="S14" s="19">
        <v>1E-4</v>
      </c>
      <c r="T14" s="19">
        <v>7.3450399999999997E-3</v>
      </c>
      <c r="U14" s="19">
        <v>7.3450399999999997E-3</v>
      </c>
      <c r="V14" s="19">
        <v>1.8840000999999999E-2</v>
      </c>
      <c r="W14" s="19">
        <v>1.8840000999999999E-2</v>
      </c>
      <c r="X14" s="19">
        <v>1.8840000999999999E-2</v>
      </c>
      <c r="Y14" s="19">
        <v>1.8840000999999999E-2</v>
      </c>
      <c r="Z14" s="19">
        <v>1.5592010000000001E-3</v>
      </c>
      <c r="AA14" s="19">
        <v>9.9019495599999993E-2</v>
      </c>
      <c r="AB14" s="19">
        <v>0.10221711579999999</v>
      </c>
      <c r="AC14" s="19">
        <v>4.5717172E-2</v>
      </c>
      <c r="AD14" s="19">
        <v>3.665001E-4</v>
      </c>
      <c r="AE14" s="19">
        <v>5.0913209999999996E-4</v>
      </c>
      <c r="AF14" s="19">
        <v>1.3288294259</v>
      </c>
      <c r="AG14" s="20">
        <v>2.99420052E-2</v>
      </c>
      <c r="AH14" s="20">
        <v>3.7209986299999998E-2</v>
      </c>
      <c r="AI14" s="20">
        <v>4.8893923399999997E-2</v>
      </c>
      <c r="AJ14" s="20">
        <v>0.87962364019999995</v>
      </c>
      <c r="AK14" s="20">
        <v>0.87280974020000002</v>
      </c>
      <c r="AL14" s="20">
        <v>0.88211324020000004</v>
      </c>
    </row>
    <row r="15" spans="1:38" x14ac:dyDescent="0.2">
      <c r="A15" s="14" t="s">
        <v>10</v>
      </c>
      <c r="B15" s="19">
        <f>IF(ISNUMBER([1]NOx!B15),[1]NOx!B15*(1+IF([2]NOx!$F54,[2]NOx!$E54,0)),"NA")</f>
        <v>0</v>
      </c>
      <c r="C15" s="35">
        <f>IF(ISNUMBER([1]NOx!C15),[1]NOx!C15*(1+IF([2]NOx!$F54,[2]NOx!$E54,0)),"NA")</f>
        <v>0</v>
      </c>
      <c r="D15" s="35">
        <f>IF(ISNUMBER([1]NOx!D15),[1]NOx!D15*(1+IF([2]NOx!$F54,[2]NOx!$E54,0)),"NA")</f>
        <v>0</v>
      </c>
      <c r="E15" s="35">
        <f>IF(ISNUMBER([1]NOx!E15),[1]NOx!E15*(1+IF([2]NOx!$F54,[2]NOx!$E54,0)),"NA")</f>
        <v>2</v>
      </c>
      <c r="F15" s="35">
        <f>IF(ISNUMBER([1]NOx!F15),[1]NOx!F15*(1+IF([2]NOx!$F54,[2]NOx!$E54,0)),"NA")</f>
        <v>3</v>
      </c>
      <c r="G15" s="35">
        <f>IF(ISNUMBER([1]NOx!G15),[1]NOx!G15*(1+IF([2]NOx!$F54,[2]NOx!$E54,0)),"NA")</f>
        <v>6</v>
      </c>
      <c r="H15" s="35">
        <f>IF(ISNUMBER([1]NOx!H15),[1]NOx!H15*(1+IF([2]NOx!$F54,[2]NOx!$E54,0)),"NA")</f>
        <v>5</v>
      </c>
      <c r="I15" s="35">
        <f>IF(ISNUMBER([1]NOx!I15),[1]NOx!I15*(1+IF([2]NOx!$F54,[2]NOx!$E54,0)),"NA")</f>
        <v>5</v>
      </c>
      <c r="J15" s="35">
        <f>IF(ISNUMBER([1]NOx!J15),[1]NOx!J15*(1+IF([2]NOx!$F54,[2]NOx!$E54,0)),"NA")</f>
        <v>5</v>
      </c>
      <c r="K15" s="35">
        <f>IF(ISNUMBER([1]NOx!K15),[1]NOx!K15*(1+IF([2]NOx!$F54,[2]NOx!$E54,0)),"NA")</f>
        <v>6</v>
      </c>
      <c r="L15" s="35">
        <f>IF(ISNUMBER([1]NOx!L15),[1]NOx!L15*(1+IF([2]NOx!$F54,[2]NOx!$E54,0)),"NA")</f>
        <v>15.41628</v>
      </c>
      <c r="M15" s="35">
        <f>IF(ISNUMBER([1]NOx!M15),[1]NOx!M15*(1+IF([2]NOx!$F54,[2]NOx!$E54,0)),"NA")</f>
        <v>15.87298</v>
      </c>
      <c r="N15" s="35">
        <f>IF(ISNUMBER([1]NOx!N15),[1]NOx!N15*(1+IF([2]NOx!$F54,[2]NOx!$E54,0)),"NA")</f>
        <v>16.109929999999999</v>
      </c>
      <c r="O15" s="35">
        <f>IF(ISNUMBER([1]NOx!O15),[1]NOx!O15*(1+IF([2]NOx!$F54,[2]NOx!$E54,0)),"NA")</f>
        <v>14.487960999999999</v>
      </c>
      <c r="P15" s="35">
        <f>IF(ISNUMBER([1]NOx!P15),[1]NOx!P15*(1+IF([2]NOx!$F54,[2]NOx!$E54,0)),"NA")</f>
        <v>15.477937000000001</v>
      </c>
      <c r="Q15" s="35">
        <f>IF(ISNUMBER([1]NOx!Q15),[1]NOx!Q15*(1+IF([2]NOx!$F54,[2]NOx!$E54,0)),"NA")</f>
        <v>16.054811999999998</v>
      </c>
      <c r="R15" s="19">
        <v>19.073714494000001</v>
      </c>
      <c r="S15" s="19">
        <v>19.073714494000001</v>
      </c>
      <c r="T15" s="19">
        <v>16.017688333999999</v>
      </c>
      <c r="U15" s="19">
        <v>16.017672708999999</v>
      </c>
      <c r="V15" s="19">
        <v>8.3707393815</v>
      </c>
      <c r="W15" s="19">
        <v>8.7728258465</v>
      </c>
      <c r="X15" s="19">
        <v>8.6678463926999996</v>
      </c>
      <c r="Y15" s="19">
        <v>10.708844088999999</v>
      </c>
      <c r="Z15" s="19">
        <v>19.553354794000001</v>
      </c>
      <c r="AA15" s="19">
        <v>19.578715134999999</v>
      </c>
      <c r="AB15" s="19">
        <v>19.59754268</v>
      </c>
      <c r="AC15" s="19">
        <v>19.192872676</v>
      </c>
      <c r="AD15" s="19">
        <v>5.9382250870000002</v>
      </c>
      <c r="AE15" s="19">
        <v>2.8767633342000001</v>
      </c>
      <c r="AF15" s="19">
        <v>5.1350651609</v>
      </c>
      <c r="AG15" s="20">
        <v>5.2288038774999999</v>
      </c>
      <c r="AH15" s="20">
        <v>5.0085913027000002</v>
      </c>
      <c r="AI15" s="20">
        <v>5.4656733750999997</v>
      </c>
      <c r="AJ15" s="20">
        <v>2.5020207352999999</v>
      </c>
      <c r="AK15" s="20">
        <v>2.5077481352</v>
      </c>
      <c r="AL15" s="20">
        <v>2.5024645352000001</v>
      </c>
    </row>
    <row r="16" spans="1:38" x14ac:dyDescent="0.2">
      <c r="A16" s="14" t="s">
        <v>11</v>
      </c>
      <c r="B16" s="19">
        <f>IF(ISNUMBER([1]NOx!B16),[1]NOx!B16*(1+IF([2]NOx!$F55,[2]NOx!$E55,0)),"NA")</f>
        <v>440</v>
      </c>
      <c r="C16" s="35">
        <f>IF(ISNUMBER([1]NOx!C16),[1]NOx!C16*(1+IF([2]NOx!$F55,[2]NOx!$E55,0)),"NA")</f>
        <v>159</v>
      </c>
      <c r="D16" s="35">
        <f>IF(ISNUMBER([1]NOx!D16),[1]NOx!D16*(1+IF([2]NOx!$F55,[2]NOx!$E55,0)),"NA")</f>
        <v>111</v>
      </c>
      <c r="E16" s="35">
        <f>IF(ISNUMBER([1]NOx!E16),[1]NOx!E16*(1+IF([2]NOx!$F55,[2]NOx!$E55,0)),"NA")</f>
        <v>87</v>
      </c>
      <c r="F16" s="35">
        <f>IF(ISNUMBER([1]NOx!F16),[1]NOx!F16*(1+IF([2]NOx!$F55,[2]NOx!$E55,0)),"NA")</f>
        <v>91</v>
      </c>
      <c r="G16" s="35">
        <f>IF(ISNUMBER([1]NOx!G16),[1]NOx!G16*(1+IF([2]NOx!$F55,[2]NOx!$E55,0)),"NA")</f>
        <v>95</v>
      </c>
      <c r="H16" s="35">
        <f>IF(ISNUMBER([1]NOx!H16),[1]NOx!H16*(1+IF([2]NOx!$F55,[2]NOx!$E55,0)),"NA")</f>
        <v>96</v>
      </c>
      <c r="I16" s="35">
        <f>IF(ISNUMBER([1]NOx!I16),[1]NOx!I16*(1+IF([2]NOx!$F55,[2]NOx!$E55,0)),"NA")</f>
        <v>123</v>
      </c>
      <c r="J16" s="35">
        <f>IF(ISNUMBER([1]NOx!J16),[1]NOx!J16*(1+IF([2]NOx!$F55,[2]NOx!$E55,0)),"NA")</f>
        <v>114</v>
      </c>
      <c r="K16" s="35">
        <f>IF(ISNUMBER([1]NOx!K16),[1]NOx!K16*(1+IF([2]NOx!$F55,[2]NOx!$E55,0)),"NA")</f>
        <v>99</v>
      </c>
      <c r="L16" s="35">
        <f>IF(ISNUMBER([1]NOx!L16),[1]NOx!L16*(1+IF([2]NOx!$F55,[2]NOx!$E55,0)),"NA")</f>
        <v>152.58750000000001</v>
      </c>
      <c r="M16" s="35">
        <f>IF(ISNUMBER([1]NOx!M16),[1]NOx!M16*(1+IF([2]NOx!$F55,[2]NOx!$E55,0)),"NA")</f>
        <v>156.72121999999999</v>
      </c>
      <c r="N16" s="35">
        <f>IF(ISNUMBER([1]NOx!N16),[1]NOx!N16*(1+IF([2]NOx!$F55,[2]NOx!$E55,0)),"NA")</f>
        <v>163.25598000000002</v>
      </c>
      <c r="O16" s="35">
        <f>IF(ISNUMBER([1]NOx!O16),[1]NOx!O16*(1+IF([2]NOx!$F55,[2]NOx!$E55,0)),"NA")</f>
        <v>161.662462</v>
      </c>
      <c r="P16" s="35">
        <f>IF(ISNUMBER([1]NOx!P16),[1]NOx!P16*(1+IF([2]NOx!$F55,[2]NOx!$E55,0)),"NA")</f>
        <v>128.73061100000001</v>
      </c>
      <c r="Q16" s="35">
        <f>IF(ISNUMBER([1]NOx!Q16),[1]NOx!Q16*(1+IF([2]NOx!$F55,[2]NOx!$E55,0)),"NA")</f>
        <v>130.05542399999999</v>
      </c>
      <c r="R16" s="19">
        <v>55.461705174000002</v>
      </c>
      <c r="S16" s="19">
        <v>55.461705174000002</v>
      </c>
      <c r="T16" s="19">
        <v>56.350722974999996</v>
      </c>
      <c r="U16" s="19">
        <v>56.349712726</v>
      </c>
      <c r="V16" s="19">
        <v>56.116249056999997</v>
      </c>
      <c r="W16" s="19">
        <v>55.471945257000002</v>
      </c>
      <c r="X16" s="19">
        <v>55.471945257000002</v>
      </c>
      <c r="Y16" s="19">
        <v>55.455135370999997</v>
      </c>
      <c r="Z16" s="19">
        <v>55.445631593999998</v>
      </c>
      <c r="AA16" s="19">
        <v>77.868788811000002</v>
      </c>
      <c r="AB16" s="19">
        <v>80.506846881000001</v>
      </c>
      <c r="AC16" s="19">
        <v>80.098726173000003</v>
      </c>
      <c r="AD16" s="19">
        <v>79.059697916000005</v>
      </c>
      <c r="AE16" s="19">
        <v>78.643353415000007</v>
      </c>
      <c r="AF16" s="19">
        <v>83.526520016000006</v>
      </c>
      <c r="AG16" s="20">
        <v>81.093035334999996</v>
      </c>
      <c r="AH16" s="20">
        <v>80.153071515999997</v>
      </c>
      <c r="AI16" s="20">
        <v>80.216778822999999</v>
      </c>
      <c r="AJ16" s="20">
        <v>83.619012503999997</v>
      </c>
      <c r="AK16" s="20">
        <v>83.619012503999997</v>
      </c>
      <c r="AL16" s="20">
        <v>83.619012503999997</v>
      </c>
    </row>
    <row r="17" spans="1:38" x14ac:dyDescent="0.2">
      <c r="A17" s="14" t="s">
        <v>12</v>
      </c>
      <c r="B17" s="35">
        <f>[1]NOx!B17</f>
        <v>12624</v>
      </c>
      <c r="C17" s="35">
        <f>[1]NOx!C17</f>
        <v>12061</v>
      </c>
      <c r="D17" s="35">
        <f>[1]NOx!D17</f>
        <v>11493</v>
      </c>
      <c r="E17" s="35">
        <f>[1]NOx!E17</f>
        <v>10932</v>
      </c>
      <c r="F17" s="35">
        <f>[1]NOx!F17</f>
        <v>9592</v>
      </c>
      <c r="G17" s="35">
        <f>[1]NOx!G17</f>
        <v>9449</v>
      </c>
      <c r="H17" s="35">
        <f>[1]NOx!H17</f>
        <v>9306</v>
      </c>
      <c r="I17" s="35">
        <f>[1]NOx!I17</f>
        <v>9162</v>
      </c>
      <c r="J17" s="35">
        <f>[1]NOx!J17</f>
        <v>9019</v>
      </c>
      <c r="K17" s="35">
        <f>[1]NOx!K17</f>
        <v>8876</v>
      </c>
      <c r="L17" s="35">
        <f>[1]NOx!L17</f>
        <v>8732.7439600000016</v>
      </c>
      <c r="M17" s="35">
        <f>[1]NOx!M17</f>
        <v>8791.7872799999986</v>
      </c>
      <c r="N17" s="35">
        <f>[1]NOx!N17</f>
        <v>8619.2681699999994</v>
      </c>
      <c r="O17" s="35">
        <f>[1]NOx!O17</f>
        <v>8371.3374299999996</v>
      </c>
      <c r="P17" s="35">
        <f>[1]NOx!P17</f>
        <v>8393.5218599999989</v>
      </c>
      <c r="Q17" s="35">
        <f>[1]NOx!Q17</f>
        <v>7774.1959100000004</v>
      </c>
      <c r="R17" s="19">
        <v>12805.317056</v>
      </c>
      <c r="S17" s="19">
        <v>12314.087898</v>
      </c>
      <c r="T17" s="19">
        <v>11365.280153</v>
      </c>
      <c r="U17" s="19">
        <v>10414.990852000001</v>
      </c>
      <c r="V17" s="19">
        <v>9775.4400277999994</v>
      </c>
      <c r="W17" s="19">
        <v>8689.8897840000009</v>
      </c>
      <c r="X17" s="19">
        <v>8083.5541649999996</v>
      </c>
      <c r="Y17" s="19">
        <v>7293.9996867999998</v>
      </c>
      <c r="Z17" s="19">
        <v>7232.3828356000004</v>
      </c>
      <c r="AA17" s="19">
        <v>6460.6320808999999</v>
      </c>
      <c r="AB17" s="19">
        <v>5936.6976941000003</v>
      </c>
      <c r="AC17" s="19">
        <v>5435.3332948999996</v>
      </c>
      <c r="AD17" s="19">
        <v>4858.1132214999998</v>
      </c>
      <c r="AE17" s="19">
        <v>4269.8238265999998</v>
      </c>
      <c r="AF17" s="19">
        <v>3579.2344760000001</v>
      </c>
      <c r="AG17" s="20">
        <v>3239.8421699</v>
      </c>
      <c r="AH17" s="20">
        <v>2883.1191779000001</v>
      </c>
      <c r="AI17" s="20">
        <v>2820.5925926999998</v>
      </c>
      <c r="AJ17" s="20">
        <v>2344.9975617999999</v>
      </c>
      <c r="AK17" s="20">
        <v>2342.8322156999998</v>
      </c>
      <c r="AL17" s="20">
        <v>2111.9585794</v>
      </c>
    </row>
    <row r="18" spans="1:38" x14ac:dyDescent="0.2">
      <c r="A18" s="14" t="s">
        <v>13</v>
      </c>
      <c r="B18" s="19">
        <f>[1]NOx!B18*(1+IF([2]NOx!$F57,[2]NOx!$E57*[2]Notes!B$15,0))</f>
        <v>2652</v>
      </c>
      <c r="C18" s="35">
        <f>[1]NOx!C18*(1+IF([2]NOx!$F57,[2]NOx!$E57*[2]Notes!C$15,0))</f>
        <v>2968</v>
      </c>
      <c r="D18" s="35">
        <f>[1]NOx!D18*(1+IF([2]NOx!$F57,[2]NOx!$E57*[2]Notes!D$15,0))</f>
        <v>3353</v>
      </c>
      <c r="E18" s="35">
        <f>[1]NOx!E18*(1+IF([2]NOx!$F57,[2]NOx!$E57*[2]Notes!E$15,0))</f>
        <v>3576</v>
      </c>
      <c r="F18" s="35">
        <f>[1]NOx!F18*(1+IF([2]NOx!$F57,[2]NOx!$E57*[2]Notes!F$15,0))</f>
        <v>3781</v>
      </c>
      <c r="G18" s="35">
        <f>[1]NOx!G18*(1+IF([2]NOx!$F57,[2]NOx!$E57*[2]Notes!G$15,0))</f>
        <v>3849</v>
      </c>
      <c r="H18" s="35">
        <f>[1]NOx!H18*(1+IF([2]NOx!$F57,[2]NOx!$E57*[2]Notes!H$15,0))</f>
        <v>3915</v>
      </c>
      <c r="I18" s="35">
        <f>[1]NOx!I18*(1+IF([2]NOx!$F57,[2]NOx!$E57*[2]Notes!I$15,0))</f>
        <v>3981</v>
      </c>
      <c r="J18" s="35">
        <f>[1]NOx!J18*(1+IF([2]NOx!$F57,[2]NOx!$E57*[2]Notes!J$15,0))</f>
        <v>4047</v>
      </c>
      <c r="K18" s="35">
        <f>[1]NOx!K18*(1+IF([2]NOx!$F57,[2]NOx!$E57*[2]Notes!K$15,0))</f>
        <v>4113</v>
      </c>
      <c r="L18" s="35">
        <f>[1]NOx!L18*(1+IF([2]NOx!$F57,[2]NOx!$E57*[2]Notes!L$15,0))</f>
        <v>4179.20856</v>
      </c>
      <c r="M18" s="35">
        <f>[1]NOx!M18*(1+IF([2]NOx!$F57,[2]NOx!$E57*[2]Notes!M$15,0))</f>
        <v>4178.1268799999998</v>
      </c>
      <c r="N18" s="35">
        <f>[1]NOx!N18*(1+IF([2]NOx!$F57,[2]NOx!$E57*[2]Notes!N$15,0))</f>
        <v>4156.3456699999997</v>
      </c>
      <c r="O18" s="35">
        <f>[1]NOx!O18*(1+IF([2]NOx!$F57,[2]NOx!$E57*[2]Notes!O$15,0))</f>
        <v>4084.4155989999999</v>
      </c>
      <c r="P18" s="35">
        <f>[1]NOx!P18*(1+IF([2]NOx!$F57,[2]NOx!$E57*[2]Notes!P$15,0))</f>
        <v>4166.9662539999999</v>
      </c>
      <c r="Q18" s="35">
        <f>[1]NOx!Q18*(1+IF([2]NOx!$F57,[2]NOx!$E57*[2]Notes!Q$15,0))</f>
        <v>4156.0193380000001</v>
      </c>
      <c r="R18" s="19">
        <v>3559.3517333999998</v>
      </c>
      <c r="S18" s="19">
        <v>3641.8725653000001</v>
      </c>
      <c r="T18" s="19">
        <v>3453.3141962</v>
      </c>
      <c r="U18" s="19">
        <v>3504.5742630999998</v>
      </c>
      <c r="V18" s="19">
        <v>3398.6093707</v>
      </c>
      <c r="W18" s="19">
        <v>3286.589285</v>
      </c>
      <c r="X18" s="19">
        <v>3081.2281932999999</v>
      </c>
      <c r="Y18" s="19">
        <v>2810.2007434000002</v>
      </c>
      <c r="Z18" s="19">
        <v>2727.5765704999999</v>
      </c>
      <c r="AA18" s="19">
        <v>2642.0198314999998</v>
      </c>
      <c r="AB18" s="19">
        <v>2501.9360359000002</v>
      </c>
      <c r="AC18" s="19">
        <v>2428.3325946999998</v>
      </c>
      <c r="AD18" s="19">
        <v>2374.2764041</v>
      </c>
      <c r="AE18" s="19">
        <v>2326.2312301000002</v>
      </c>
      <c r="AF18" s="19">
        <v>2151.4034796000001</v>
      </c>
      <c r="AG18" s="20">
        <v>2103.9895544000001</v>
      </c>
      <c r="AH18" s="20">
        <v>2061.3169825</v>
      </c>
      <c r="AI18" s="20">
        <v>1943.0572810000001</v>
      </c>
      <c r="AJ18" s="20">
        <v>1643.4631277999999</v>
      </c>
      <c r="AK18" s="20">
        <v>1643.3023461</v>
      </c>
      <c r="AL18" s="20">
        <v>1643.1415678999999</v>
      </c>
    </row>
    <row r="19" spans="1:38" x14ac:dyDescent="0.2">
      <c r="A19" s="14" t="s">
        <v>14</v>
      </c>
      <c r="B19" s="19">
        <f>IF(ISNUMBER([1]NOx!B19),[1]NOx!B19*(1+IF([2]NOx!$F58,[2]NOx!$E58,0)),"NA")</f>
        <v>330</v>
      </c>
      <c r="C19" s="35">
        <f>IF(ISNUMBER([1]NOx!C19),[1]NOx!C19*(1+IF([2]NOx!$F58,[2]NOx!$E58,0)),"NA")</f>
        <v>165</v>
      </c>
      <c r="D19" s="35">
        <f>IF(ISNUMBER([1]NOx!D19),[1]NOx!D19*(1+IF([2]NOx!$F58,[2]NOx!$E58,0)),"NA")</f>
        <v>248</v>
      </c>
      <c r="E19" s="35">
        <f>IF(ISNUMBER([1]NOx!E19),[1]NOx!E19*(1+IF([2]NOx!$F58,[2]NOx!$E58,0)),"NA")</f>
        <v>310</v>
      </c>
      <c r="F19" s="35">
        <f>IF(ISNUMBER([1]NOx!F19),[1]NOx!F19*(1+IF([2]NOx!$F58,[2]NOx!$E58,0)),"NA")</f>
        <v>369</v>
      </c>
      <c r="G19" s="35">
        <f>IF(ISNUMBER([1]NOx!G19),[1]NOx!G19*(1+IF([2]NOx!$F58,[2]NOx!$E58,0)),"NA")</f>
        <v>286</v>
      </c>
      <c r="H19" s="35">
        <f>IF(ISNUMBER([1]NOx!H19),[1]NOx!H19*(1+IF([2]NOx!$F58,[2]NOx!$E58,0)),"NA")</f>
        <v>255</v>
      </c>
      <c r="I19" s="35">
        <f>IF(ISNUMBER([1]NOx!I19),[1]NOx!I19*(1+IF([2]NOx!$F58,[2]NOx!$E58,0)),"NA")</f>
        <v>241</v>
      </c>
      <c r="J19" s="35">
        <f>IF(ISNUMBER([1]NOx!J19),[1]NOx!J19*(1+IF([2]NOx!$F58,[2]NOx!$E58,0)),"NA")</f>
        <v>390</v>
      </c>
      <c r="K19" s="35">
        <f>IF(ISNUMBER([1]NOx!K19),[1]NOx!K19*(1+IF([2]NOx!$F58,[2]NOx!$E58,0)),"NA")</f>
        <v>267</v>
      </c>
      <c r="L19" s="35">
        <f>IF(ISNUMBER([1]NOx!L19),[1]NOx!L19*(1+IF([2]NOx!$F58,[2]NOx!$E58,0)),"NA")</f>
        <v>412.36083000000002</v>
      </c>
      <c r="M19" s="35">
        <f>IF(ISNUMBER([1]NOx!M19),[1]NOx!M19*(1+IF([2]NOx!$F58,[2]NOx!$E58,0)),"NA")</f>
        <v>186.56205</v>
      </c>
      <c r="N19" s="35">
        <f>IF(ISNUMBER([1]NOx!N19),[1]NOx!N19*(1+IF([2]NOx!$F58,[2]NOx!$E58,0)),"NA")</f>
        <v>179.48262</v>
      </c>
      <c r="O19" s="35">
        <f>IF(ISNUMBER([1]NOx!O19),[1]NOx!O19*(1+IF([2]NOx!$F58,[2]NOx!$E58,0)),"NA")</f>
        <v>251.008478</v>
      </c>
      <c r="P19" s="35">
        <f>IF(ISNUMBER([1]NOx!P19),[1]NOx!P19*(1+IF([2]NOx!$F58,[2]NOx!$E58,0)),"NA")</f>
        <v>276.02077600000001</v>
      </c>
      <c r="Q19" s="35">
        <f>IF(ISNUMBER([1]NOx!Q19),[1]NOx!Q19*(1+IF([2]NOx!$F58,[2]NOx!$E58,0)),"NA")</f>
        <v>184.00074600000002</v>
      </c>
      <c r="R19" s="19">
        <v>179.8955129</v>
      </c>
      <c r="S19" s="19">
        <v>215.99446470000001</v>
      </c>
      <c r="T19" s="19">
        <v>268.39347287999999</v>
      </c>
      <c r="U19" s="19">
        <v>276.56810092000001</v>
      </c>
      <c r="V19" s="19">
        <v>234.19063216999999</v>
      </c>
      <c r="W19" s="19">
        <v>267.17234309999998</v>
      </c>
      <c r="X19" s="19">
        <v>219.76793472</v>
      </c>
      <c r="Y19" s="19">
        <v>243.54577954000001</v>
      </c>
      <c r="Z19" s="19">
        <v>197.33024427999999</v>
      </c>
      <c r="AA19" s="19">
        <v>270.98792096</v>
      </c>
      <c r="AB19" s="19">
        <v>223.18619428</v>
      </c>
      <c r="AC19" s="19">
        <v>186.90044585000001</v>
      </c>
      <c r="AD19" s="19">
        <v>180.51415138999999</v>
      </c>
      <c r="AE19" s="19">
        <v>252.17060952</v>
      </c>
      <c r="AF19" s="19">
        <v>268.76751582999998</v>
      </c>
      <c r="AG19" s="20">
        <v>391.98626329000001</v>
      </c>
      <c r="AH19" s="20">
        <v>382.32656723999997</v>
      </c>
      <c r="AI19" s="20">
        <v>268.72513937000002</v>
      </c>
      <c r="AJ19" s="20">
        <v>426.01271237999998</v>
      </c>
      <c r="AK19" s="20">
        <v>426.01271237999998</v>
      </c>
      <c r="AL19" s="20">
        <v>426.01271237999998</v>
      </c>
    </row>
    <row r="20" spans="1:38"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19"/>
      <c r="AI20" s="20"/>
      <c r="AJ20" s="20"/>
      <c r="AK20" s="20"/>
      <c r="AL20" s="20"/>
    </row>
    <row r="21" spans="1:38"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19"/>
      <c r="AI21" s="20"/>
      <c r="AJ21" s="20"/>
      <c r="AK21" s="20"/>
      <c r="AL21" s="20"/>
    </row>
    <row r="22" spans="1:38"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19"/>
      <c r="AI22" s="20"/>
      <c r="AJ22" s="20"/>
      <c r="AK22" s="20"/>
      <c r="AL22" s="20"/>
    </row>
    <row r="23" spans="1:38"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19"/>
      <c r="AI23" s="20"/>
      <c r="AJ23" s="20"/>
      <c r="AK23" s="20"/>
      <c r="AL23" s="20"/>
    </row>
    <row r="24" spans="1:38"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19"/>
      <c r="AI24" s="20"/>
      <c r="AJ24" s="20"/>
      <c r="AK24" s="20"/>
      <c r="AL24" s="20"/>
    </row>
    <row r="25" spans="1:38" x14ac:dyDescent="0.2">
      <c r="A25" s="14" t="s">
        <v>15</v>
      </c>
      <c r="B25" s="19">
        <f t="shared" ref="B25:AA25" si="0">SUM(B7:B19)</f>
        <v>26882</v>
      </c>
      <c r="C25" s="19">
        <f t="shared" si="0"/>
        <v>26378</v>
      </c>
      <c r="D25" s="19">
        <f t="shared" si="0"/>
        <v>27080</v>
      </c>
      <c r="E25" s="19">
        <f t="shared" si="0"/>
        <v>25757</v>
      </c>
      <c r="F25" s="19">
        <f t="shared" si="0"/>
        <v>25527</v>
      </c>
      <c r="G25" s="19">
        <f t="shared" si="0"/>
        <v>25180</v>
      </c>
      <c r="H25" s="19">
        <f t="shared" si="0"/>
        <v>25261</v>
      </c>
      <c r="I25" s="19">
        <f t="shared" si="0"/>
        <v>25356</v>
      </c>
      <c r="J25" s="19">
        <f t="shared" si="0"/>
        <v>25350</v>
      </c>
      <c r="K25" s="19">
        <f t="shared" si="0"/>
        <v>24955</v>
      </c>
      <c r="L25" s="19">
        <f t="shared" si="0"/>
        <v>24787.361250000005</v>
      </c>
      <c r="M25" s="19">
        <f t="shared" si="0"/>
        <v>24704.956589999998</v>
      </c>
      <c r="N25" s="19">
        <f t="shared" si="0"/>
        <v>24347.759939999996</v>
      </c>
      <c r="O25" s="19">
        <f t="shared" si="0"/>
        <v>22844.743190000001</v>
      </c>
      <c r="P25" s="19">
        <f t="shared" si="0"/>
        <v>22598.433584999999</v>
      </c>
      <c r="Q25" s="19">
        <f t="shared" si="0"/>
        <v>21548.510710000006</v>
      </c>
      <c r="R25" s="19">
        <f t="shared" si="0"/>
        <v>25253.874257678999</v>
      </c>
      <c r="S25" s="19">
        <f t="shared" si="0"/>
        <v>24610.637568179001</v>
      </c>
      <c r="T25" s="19">
        <f t="shared" si="0"/>
        <v>22857.277369005002</v>
      </c>
      <c r="U25" s="19">
        <f t="shared" si="0"/>
        <v>21865.399705020001</v>
      </c>
      <c r="V25" s="19">
        <f t="shared" si="0"/>
        <v>20273.224394341498</v>
      </c>
      <c r="W25" s="19">
        <f t="shared" si="0"/>
        <v>18995.852505463503</v>
      </c>
      <c r="X25" s="19">
        <f t="shared" si="0"/>
        <v>17910.147258319699</v>
      </c>
      <c r="Y25" s="19">
        <f t="shared" si="0"/>
        <v>15596.706714115</v>
      </c>
      <c r="Z25" s="19">
        <f t="shared" si="0"/>
        <v>15340.266955353</v>
      </c>
      <c r="AA25" s="19">
        <f t="shared" si="0"/>
        <v>14633.614691707598</v>
      </c>
      <c r="AB25" s="19">
        <f t="shared" ref="AB25:AG25" si="1">SUM(AB7:AB19)</f>
        <v>13740.175322790801</v>
      </c>
      <c r="AC25" s="19">
        <f t="shared" si="1"/>
        <v>12886.342064195</v>
      </c>
      <c r="AD25" s="19">
        <f t="shared" si="1"/>
        <v>12159.9088997081</v>
      </c>
      <c r="AE25" s="19">
        <f t="shared" si="1"/>
        <v>11114.0137415063</v>
      </c>
      <c r="AF25" s="19">
        <f t="shared" si="1"/>
        <v>10036.538219767801</v>
      </c>
      <c r="AG25" s="19">
        <f t="shared" si="1"/>
        <v>9504.5828577487009</v>
      </c>
      <c r="AH25" s="19">
        <f t="shared" ref="AH25:AK25" si="2">SUM(AH7:AH19)</f>
        <v>9109.2694791260001</v>
      </c>
      <c r="AI25" s="19">
        <f t="shared" si="2"/>
        <v>8601.7068861725002</v>
      </c>
      <c r="AJ25" s="19">
        <f t="shared" si="2"/>
        <v>7815.6486145334993</v>
      </c>
      <c r="AK25" s="19">
        <f t="shared" si="2"/>
        <v>7876.3500555833998</v>
      </c>
      <c r="AL25" s="19">
        <f t="shared" ref="AL25" si="3">SUM(AL7:AL19)</f>
        <v>7618.132600833399</v>
      </c>
    </row>
    <row r="26" spans="1:38" x14ac:dyDescent="0.2">
      <c r="A26" s="14"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13">
        <v>106.66491197000001</v>
      </c>
      <c r="S26" s="13">
        <v>113.58257705</v>
      </c>
      <c r="T26" s="13">
        <v>136.72949840999999</v>
      </c>
      <c r="U26" s="13">
        <v>119.96593006000001</v>
      </c>
      <c r="V26" s="13">
        <v>91.192374203</v>
      </c>
      <c r="W26" s="13">
        <v>120.44097259999999</v>
      </c>
      <c r="X26" s="13">
        <v>64.323660580999999</v>
      </c>
      <c r="Y26" s="13">
        <v>94.847538029000006</v>
      </c>
      <c r="Z26" s="13">
        <v>37.223332331000002</v>
      </c>
      <c r="AA26" s="13">
        <v>93.885257413000005</v>
      </c>
      <c r="AB26" s="13">
        <v>85.903269938999998</v>
      </c>
      <c r="AC26" s="13">
        <v>56.685217522000002</v>
      </c>
      <c r="AD26" s="13">
        <v>52.634083935</v>
      </c>
      <c r="AE26" s="13">
        <v>143.54265566999999</v>
      </c>
      <c r="AF26" s="13">
        <v>129.26455712999999</v>
      </c>
      <c r="AG26" s="13">
        <v>184.91575986000001</v>
      </c>
      <c r="AH26" s="13">
        <v>178.24599708</v>
      </c>
      <c r="AI26" s="13">
        <v>75.014251229999999</v>
      </c>
      <c r="AJ26" s="13">
        <v>246.24315390000001</v>
      </c>
      <c r="AK26" s="13">
        <v>246.24315390000001</v>
      </c>
      <c r="AL26" s="13">
        <v>246.24315390000001</v>
      </c>
    </row>
    <row r="27" spans="1:38" x14ac:dyDescent="0.2">
      <c r="A27" s="6" t="s">
        <v>17</v>
      </c>
      <c r="B27" s="22">
        <v>26883</v>
      </c>
      <c r="C27" s="22">
        <v>26377</v>
      </c>
      <c r="D27" s="22">
        <v>27079</v>
      </c>
      <c r="E27" s="22">
        <v>25757</v>
      </c>
      <c r="F27" s="19">
        <f t="shared" ref="F27:AA27" si="4">F25 - F26</f>
        <v>25165.314579999998</v>
      </c>
      <c r="G27" s="19">
        <f t="shared" si="4"/>
        <v>24933.064200000001</v>
      </c>
      <c r="H27" s="19">
        <f t="shared" si="4"/>
        <v>25027.255109999998</v>
      </c>
      <c r="I27" s="19">
        <f t="shared" si="4"/>
        <v>25122.255109999998</v>
      </c>
      <c r="J27" s="19">
        <f t="shared" si="4"/>
        <v>24968.316190000001</v>
      </c>
      <c r="K27" s="19">
        <f t="shared" si="4"/>
        <v>24696.80659</v>
      </c>
      <c r="L27" s="19">
        <f t="shared" si="4"/>
        <v>24382.374980000004</v>
      </c>
      <c r="M27" s="19">
        <f t="shared" si="4"/>
        <v>24525.839609999999</v>
      </c>
      <c r="N27" s="19">
        <f t="shared" si="4"/>
        <v>24175.801089999997</v>
      </c>
      <c r="O27" s="19">
        <f t="shared" si="4"/>
        <v>22608.595719000001</v>
      </c>
      <c r="P27" s="19">
        <f t="shared" si="4"/>
        <v>22335.232398</v>
      </c>
      <c r="Q27" s="19">
        <f t="shared" si="4"/>
        <v>21377.546743000006</v>
      </c>
      <c r="R27" s="19">
        <f t="shared" si="4"/>
        <v>25147.209345708998</v>
      </c>
      <c r="S27" s="19">
        <f t="shared" si="4"/>
        <v>24497.054991129</v>
      </c>
      <c r="T27" s="19">
        <f t="shared" si="4"/>
        <v>22720.547870595001</v>
      </c>
      <c r="U27" s="19">
        <f t="shared" si="4"/>
        <v>21745.433774960002</v>
      </c>
      <c r="V27" s="19">
        <f t="shared" si="4"/>
        <v>20182.032020138497</v>
      </c>
      <c r="W27" s="19">
        <f t="shared" si="4"/>
        <v>18875.411532863502</v>
      </c>
      <c r="X27" s="19">
        <f t="shared" si="4"/>
        <v>17845.823597738698</v>
      </c>
      <c r="Y27" s="19">
        <f t="shared" si="4"/>
        <v>15501.859176086</v>
      </c>
      <c r="Z27" s="19">
        <f t="shared" si="4"/>
        <v>15303.043623022</v>
      </c>
      <c r="AA27" s="19">
        <f t="shared" si="4"/>
        <v>14539.729434294599</v>
      </c>
      <c r="AB27" s="19">
        <f t="shared" ref="AB27:AG27" si="5">AB25 - AB26</f>
        <v>13654.2720528518</v>
      </c>
      <c r="AC27" s="19">
        <f t="shared" si="5"/>
        <v>12829.656846673</v>
      </c>
      <c r="AD27" s="19">
        <f t="shared" si="5"/>
        <v>12107.2748157731</v>
      </c>
      <c r="AE27" s="19">
        <f t="shared" si="5"/>
        <v>10970.4710858363</v>
      </c>
      <c r="AF27" s="19">
        <f t="shared" si="5"/>
        <v>9907.273662637801</v>
      </c>
      <c r="AG27" s="19">
        <f t="shared" si="5"/>
        <v>9319.6670978887014</v>
      </c>
      <c r="AH27" s="19">
        <f t="shared" ref="AH27:AL27" si="6">AH25 - AH26</f>
        <v>8931.0234820460009</v>
      </c>
      <c r="AI27" s="19">
        <f t="shared" si="6"/>
        <v>8526.6926349424994</v>
      </c>
      <c r="AJ27" s="19">
        <f t="shared" si="6"/>
        <v>7569.4054606334994</v>
      </c>
      <c r="AK27" s="19">
        <f t="shared" si="6"/>
        <v>7630.1069016833999</v>
      </c>
      <c r="AL27" s="19">
        <f t="shared" si="6"/>
        <v>7371.8894469333991</v>
      </c>
    </row>
    <row r="28" spans="1:38" x14ac:dyDescent="0.2">
      <c r="A28" s="6" t="s">
        <v>18</v>
      </c>
      <c r="B28" s="22"/>
      <c r="C28" s="22"/>
      <c r="D28" s="22"/>
      <c r="E28" s="22"/>
      <c r="F28" s="19">
        <f t="shared" ref="F28:AA28" si="7">F19 - F26</f>
        <v>7.3145800000000349</v>
      </c>
      <c r="G28" s="19">
        <f t="shared" si="7"/>
        <v>39.0642</v>
      </c>
      <c r="H28" s="19">
        <f t="shared" si="7"/>
        <v>21.255109999999974</v>
      </c>
      <c r="I28" s="19">
        <f t="shared" si="7"/>
        <v>7.2551099999999735</v>
      </c>
      <c r="J28" s="19">
        <f t="shared" si="7"/>
        <v>8.316190000000006</v>
      </c>
      <c r="K28" s="19">
        <f t="shared" si="7"/>
        <v>8.8065899999999715</v>
      </c>
      <c r="L28" s="19">
        <f t="shared" si="7"/>
        <v>7.3745600000000309</v>
      </c>
      <c r="M28" s="19">
        <f t="shared" si="7"/>
        <v>7.445069999999987</v>
      </c>
      <c r="N28" s="19">
        <f t="shared" si="7"/>
        <v>7.5237699999999847</v>
      </c>
      <c r="O28" s="19">
        <f t="shared" si="7"/>
        <v>14.861007000000001</v>
      </c>
      <c r="P28" s="19">
        <f t="shared" si="7"/>
        <v>12.819589000000008</v>
      </c>
      <c r="Q28" s="19">
        <f t="shared" si="7"/>
        <v>13.036779000000024</v>
      </c>
      <c r="R28" s="19">
        <f t="shared" si="7"/>
        <v>73.230600929999994</v>
      </c>
      <c r="S28" s="19">
        <f t="shared" si="7"/>
        <v>102.41188765000001</v>
      </c>
      <c r="T28" s="19">
        <f t="shared" si="7"/>
        <v>131.66397447</v>
      </c>
      <c r="U28" s="19">
        <f t="shared" si="7"/>
        <v>156.60217086</v>
      </c>
      <c r="V28" s="19">
        <f t="shared" si="7"/>
        <v>142.99825796699997</v>
      </c>
      <c r="W28" s="19">
        <f t="shared" si="7"/>
        <v>146.73137049999997</v>
      </c>
      <c r="X28" s="19">
        <f t="shared" si="7"/>
        <v>155.44427413900002</v>
      </c>
      <c r="Y28" s="19">
        <f t="shared" si="7"/>
        <v>148.69824151099999</v>
      </c>
      <c r="Z28" s="19">
        <f t="shared" si="7"/>
        <v>160.10691194899999</v>
      </c>
      <c r="AA28" s="19">
        <f t="shared" si="7"/>
        <v>177.10266354699999</v>
      </c>
      <c r="AB28" s="19">
        <f t="shared" ref="AB28:AG28" si="8">AB19 - AB26</f>
        <v>137.28292434100001</v>
      </c>
      <c r="AC28" s="19">
        <f t="shared" si="8"/>
        <v>130.21522832800002</v>
      </c>
      <c r="AD28" s="19">
        <f t="shared" si="8"/>
        <v>127.88006745499999</v>
      </c>
      <c r="AE28" s="19">
        <f t="shared" si="8"/>
        <v>108.62795385000001</v>
      </c>
      <c r="AF28" s="19">
        <f t="shared" si="8"/>
        <v>139.50295869999999</v>
      </c>
      <c r="AG28" s="19">
        <f t="shared" si="8"/>
        <v>207.07050343</v>
      </c>
      <c r="AH28" s="19">
        <f t="shared" ref="AH28:AL28" si="9">AH19 - AH26</f>
        <v>204.08057015999998</v>
      </c>
      <c r="AI28" s="19">
        <f t="shared" si="9"/>
        <v>193.71088814000001</v>
      </c>
      <c r="AJ28" s="19">
        <f t="shared" si="9"/>
        <v>179.76955847999997</v>
      </c>
      <c r="AK28" s="19">
        <f t="shared" si="9"/>
        <v>179.76955847999997</v>
      </c>
      <c r="AL28" s="19">
        <f t="shared" si="9"/>
        <v>179.76955847999997</v>
      </c>
    </row>
    <row r="29" spans="1:38" x14ac:dyDescent="0.2">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0"/>
      <c r="AI29" s="20"/>
      <c r="AJ29" s="20"/>
      <c r="AK29" s="20"/>
      <c r="AL29" s="21"/>
    </row>
    <row r="30" spans="1:38" x14ac:dyDescent="0.2">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19"/>
      <c r="AC30" s="19"/>
      <c r="AD30" s="19"/>
      <c r="AE30" s="19"/>
      <c r="AF30" s="19"/>
      <c r="AG30" s="19"/>
      <c r="AH30" s="20"/>
      <c r="AI30" s="20"/>
      <c r="AJ30" s="20"/>
      <c r="AK30" s="20"/>
      <c r="AL30" s="21"/>
    </row>
    <row r="31" spans="1:38" x14ac:dyDescent="0.2">
      <c r="A31" s="6" t="s">
        <v>19</v>
      </c>
      <c r="B31" s="19">
        <f t="shared" ref="B31:AA31" si="10">SUM(B7:B9)</f>
        <v>10061</v>
      </c>
      <c r="C31" s="19">
        <f t="shared" si="10"/>
        <v>10486</v>
      </c>
      <c r="D31" s="19">
        <f t="shared" si="10"/>
        <v>11320</v>
      </c>
      <c r="E31" s="19">
        <f t="shared" si="10"/>
        <v>10048</v>
      </c>
      <c r="F31" s="19">
        <f t="shared" si="10"/>
        <v>10894</v>
      </c>
      <c r="G31" s="19">
        <f t="shared" si="10"/>
        <v>10779</v>
      </c>
      <c r="H31" s="19">
        <f t="shared" si="10"/>
        <v>10928</v>
      </c>
      <c r="I31" s="19">
        <f t="shared" si="10"/>
        <v>11110</v>
      </c>
      <c r="J31" s="19">
        <f t="shared" si="10"/>
        <v>11015</v>
      </c>
      <c r="K31" s="19">
        <f t="shared" si="10"/>
        <v>10826</v>
      </c>
      <c r="L31" s="19">
        <f t="shared" si="10"/>
        <v>10512.581590000002</v>
      </c>
      <c r="M31" s="19">
        <f t="shared" si="10"/>
        <v>10554.109419999999</v>
      </c>
      <c r="N31" s="19">
        <f t="shared" si="10"/>
        <v>10382.87221</v>
      </c>
      <c r="O31" s="19">
        <f t="shared" si="10"/>
        <v>9198.0252550000005</v>
      </c>
      <c r="P31" s="19">
        <f t="shared" si="10"/>
        <v>8818.9369289999995</v>
      </c>
      <c r="Q31" s="19">
        <f t="shared" si="10"/>
        <v>8453.6128960000005</v>
      </c>
      <c r="R31" s="19">
        <f t="shared" si="10"/>
        <v>7492.8994646799993</v>
      </c>
      <c r="S31" s="19">
        <f t="shared" si="10"/>
        <v>7187.1434012500004</v>
      </c>
      <c r="T31" s="19">
        <f t="shared" si="10"/>
        <v>6450.6636681100008</v>
      </c>
      <c r="U31" s="19">
        <f t="shared" si="10"/>
        <v>6315.9759605400004</v>
      </c>
      <c r="V31" s="19">
        <f t="shared" si="10"/>
        <v>5549.0921608999997</v>
      </c>
      <c r="W31" s="19">
        <f t="shared" si="10"/>
        <v>5419.3835125100004</v>
      </c>
      <c r="X31" s="19">
        <f t="shared" si="10"/>
        <v>5135.5635572700003</v>
      </c>
      <c r="Y31" s="19">
        <f t="shared" si="10"/>
        <v>4045.0166050399998</v>
      </c>
      <c r="Z31" s="19">
        <f t="shared" si="10"/>
        <v>3955.2635958600004</v>
      </c>
      <c r="AA31" s="19">
        <f t="shared" si="10"/>
        <v>3921.8852056999999</v>
      </c>
      <c r="AB31" s="19">
        <f t="shared" ref="AB31:AG31" si="11">SUM(AB7:AB9)</f>
        <v>3648.8715307500001</v>
      </c>
      <c r="AC31" s="19">
        <f t="shared" si="11"/>
        <v>3563.5792430800002</v>
      </c>
      <c r="AD31" s="19">
        <f t="shared" si="11"/>
        <v>3465.3948557100002</v>
      </c>
      <c r="AE31" s="19">
        <f t="shared" si="11"/>
        <v>3097.3284248099999</v>
      </c>
      <c r="AF31" s="19">
        <f t="shared" si="11"/>
        <v>2906.6533445700002</v>
      </c>
      <c r="AG31" s="19">
        <f t="shared" si="11"/>
        <v>2675.4239121999994</v>
      </c>
      <c r="AH31" s="19">
        <f t="shared" ref="AH31:AL31" si="12">SUM(AH7:AH9)</f>
        <v>2691.0946188800003</v>
      </c>
      <c r="AI31" s="19">
        <f t="shared" si="12"/>
        <v>2528.0703255600001</v>
      </c>
      <c r="AJ31" s="19">
        <f t="shared" si="12"/>
        <v>2333.3784349699999</v>
      </c>
      <c r="AK31" s="19">
        <f t="shared" si="12"/>
        <v>2395.5740540199999</v>
      </c>
      <c r="AL31" s="19">
        <f t="shared" si="12"/>
        <v>2369.7663981699998</v>
      </c>
    </row>
    <row r="32" spans="1:38" x14ac:dyDescent="0.2">
      <c r="A32" s="6" t="s">
        <v>20</v>
      </c>
      <c r="B32" s="19">
        <f t="shared" ref="B32:AA32" si="13">SUM(B10:B16)</f>
        <v>1215</v>
      </c>
      <c r="C32" s="19">
        <f t="shared" si="13"/>
        <v>698</v>
      </c>
      <c r="D32" s="19">
        <f t="shared" si="13"/>
        <v>666</v>
      </c>
      <c r="E32" s="19">
        <f t="shared" si="13"/>
        <v>891</v>
      </c>
      <c r="F32" s="19">
        <f t="shared" si="13"/>
        <v>891</v>
      </c>
      <c r="G32" s="19">
        <f t="shared" si="13"/>
        <v>817</v>
      </c>
      <c r="H32" s="19">
        <f t="shared" si="13"/>
        <v>857</v>
      </c>
      <c r="I32" s="19">
        <f t="shared" si="13"/>
        <v>862</v>
      </c>
      <c r="J32" s="19">
        <f t="shared" si="13"/>
        <v>879</v>
      </c>
      <c r="K32" s="19">
        <f t="shared" si="13"/>
        <v>873</v>
      </c>
      <c r="L32" s="19">
        <f t="shared" si="13"/>
        <v>950.46630999999991</v>
      </c>
      <c r="M32" s="19">
        <f t="shared" si="13"/>
        <v>994.37095999999997</v>
      </c>
      <c r="N32" s="19">
        <f t="shared" si="13"/>
        <v>1009.7912699999999</v>
      </c>
      <c r="O32" s="19">
        <f t="shared" si="13"/>
        <v>939.95642800000007</v>
      </c>
      <c r="P32" s="19">
        <f t="shared" si="13"/>
        <v>942.98776599999997</v>
      </c>
      <c r="Q32" s="19">
        <f t="shared" si="13"/>
        <v>980.6818199999999</v>
      </c>
      <c r="R32" s="19">
        <f t="shared" si="13"/>
        <v>1216.4104906989999</v>
      </c>
      <c r="S32" s="19">
        <f t="shared" si="13"/>
        <v>1251.5392389290002</v>
      </c>
      <c r="T32" s="19">
        <f t="shared" si="13"/>
        <v>1319.6258788150001</v>
      </c>
      <c r="U32" s="19">
        <f t="shared" si="13"/>
        <v>1353.2905284600001</v>
      </c>
      <c r="V32" s="19">
        <f t="shared" si="13"/>
        <v>1315.8922027714998</v>
      </c>
      <c r="W32" s="19">
        <f t="shared" si="13"/>
        <v>1332.8175808534997</v>
      </c>
      <c r="X32" s="19">
        <f t="shared" si="13"/>
        <v>1390.0334080297</v>
      </c>
      <c r="Y32" s="19">
        <f t="shared" si="13"/>
        <v>1203.943899335</v>
      </c>
      <c r="Z32" s="19">
        <f t="shared" si="13"/>
        <v>1227.7137091129998</v>
      </c>
      <c r="AA32" s="19">
        <f t="shared" si="13"/>
        <v>1338.0896526476001</v>
      </c>
      <c r="AB32" s="19">
        <f t="shared" ref="AB32:AG32" si="14">SUM(AB10:AB16)</f>
        <v>1429.4838677608</v>
      </c>
      <c r="AC32" s="19">
        <f t="shared" si="14"/>
        <v>1272.196485665</v>
      </c>
      <c r="AD32" s="19">
        <f t="shared" si="14"/>
        <v>1281.6102670081</v>
      </c>
      <c r="AE32" s="19">
        <f t="shared" si="14"/>
        <v>1168.4596504763001</v>
      </c>
      <c r="AF32" s="19">
        <f t="shared" si="14"/>
        <v>1130.4794037678</v>
      </c>
      <c r="AG32" s="19">
        <f t="shared" si="14"/>
        <v>1093.3409579587001</v>
      </c>
      <c r="AH32" s="19">
        <f t="shared" ref="AH32:AL32" si="15">SUM(AH10:AH16)</f>
        <v>1091.4121326060001</v>
      </c>
      <c r="AI32" s="19">
        <f t="shared" si="15"/>
        <v>1041.2615475425</v>
      </c>
      <c r="AJ32" s="19">
        <f t="shared" si="15"/>
        <v>1067.7967775835</v>
      </c>
      <c r="AK32" s="19">
        <f t="shared" si="15"/>
        <v>1068.6287273833998</v>
      </c>
      <c r="AL32" s="19">
        <f t="shared" si="15"/>
        <v>1067.2533429834</v>
      </c>
    </row>
    <row r="33" spans="1:38" x14ac:dyDescent="0.2">
      <c r="A33" s="6" t="s">
        <v>21</v>
      </c>
      <c r="B33" s="19">
        <f t="shared" ref="B33:AA33" si="16">B17+B18</f>
        <v>15276</v>
      </c>
      <c r="C33" s="19">
        <f t="shared" si="16"/>
        <v>15029</v>
      </c>
      <c r="D33" s="19">
        <f t="shared" si="16"/>
        <v>14846</v>
      </c>
      <c r="E33" s="19">
        <f t="shared" si="16"/>
        <v>14508</v>
      </c>
      <c r="F33" s="19">
        <f t="shared" si="16"/>
        <v>13373</v>
      </c>
      <c r="G33" s="19">
        <f t="shared" si="16"/>
        <v>13298</v>
      </c>
      <c r="H33" s="19">
        <f t="shared" si="16"/>
        <v>13221</v>
      </c>
      <c r="I33" s="19">
        <f t="shared" si="16"/>
        <v>13143</v>
      </c>
      <c r="J33" s="19">
        <f t="shared" si="16"/>
        <v>13066</v>
      </c>
      <c r="K33" s="19">
        <f t="shared" si="16"/>
        <v>12989</v>
      </c>
      <c r="L33" s="19">
        <f t="shared" si="16"/>
        <v>12911.952520000003</v>
      </c>
      <c r="M33" s="19">
        <f t="shared" si="16"/>
        <v>12969.914159999998</v>
      </c>
      <c r="N33" s="19">
        <f t="shared" si="16"/>
        <v>12775.613839999998</v>
      </c>
      <c r="O33" s="19">
        <f t="shared" si="16"/>
        <v>12455.753029</v>
      </c>
      <c r="P33" s="19">
        <f t="shared" si="16"/>
        <v>12560.488114</v>
      </c>
      <c r="Q33" s="19">
        <f t="shared" si="16"/>
        <v>11930.215248</v>
      </c>
      <c r="R33" s="19">
        <f t="shared" si="16"/>
        <v>16364.668789399999</v>
      </c>
      <c r="S33" s="19">
        <f t="shared" si="16"/>
        <v>15955.9604633</v>
      </c>
      <c r="T33" s="19">
        <f t="shared" si="16"/>
        <v>14818.594349200001</v>
      </c>
      <c r="U33" s="19">
        <f t="shared" si="16"/>
        <v>13919.5651151</v>
      </c>
      <c r="V33" s="19">
        <f t="shared" si="16"/>
        <v>13174.049398499999</v>
      </c>
      <c r="W33" s="19">
        <f t="shared" si="16"/>
        <v>11976.479069000001</v>
      </c>
      <c r="X33" s="19">
        <f t="shared" si="16"/>
        <v>11164.782358299999</v>
      </c>
      <c r="Y33" s="19">
        <f t="shared" si="16"/>
        <v>10104.2004302</v>
      </c>
      <c r="Z33" s="19">
        <f t="shared" si="16"/>
        <v>9959.9594061000007</v>
      </c>
      <c r="AA33" s="19">
        <f t="shared" si="16"/>
        <v>9102.6519124000006</v>
      </c>
      <c r="AB33" s="19">
        <f t="shared" ref="AB33:AG33" si="17">AB17+AB18</f>
        <v>8438.6337300000014</v>
      </c>
      <c r="AC33" s="19">
        <f t="shared" si="17"/>
        <v>7863.665889599999</v>
      </c>
      <c r="AD33" s="19">
        <f t="shared" si="17"/>
        <v>7232.3896255999998</v>
      </c>
      <c r="AE33" s="19">
        <f t="shared" si="17"/>
        <v>6596.0550567</v>
      </c>
      <c r="AF33" s="19">
        <f t="shared" si="17"/>
        <v>5730.6379556000002</v>
      </c>
      <c r="AG33" s="19">
        <f t="shared" si="17"/>
        <v>5343.8317243000001</v>
      </c>
      <c r="AH33" s="19">
        <f t="shared" ref="AH33:AL33" si="18">AH17+AH18</f>
        <v>4944.4361604000005</v>
      </c>
      <c r="AI33" s="19">
        <f t="shared" si="18"/>
        <v>4763.6498737000002</v>
      </c>
      <c r="AJ33" s="19">
        <f t="shared" si="18"/>
        <v>3988.4606895999996</v>
      </c>
      <c r="AK33" s="19">
        <f t="shared" si="18"/>
        <v>3986.1345617999996</v>
      </c>
      <c r="AL33" s="19">
        <f t="shared" si="18"/>
        <v>3755.1001472999997</v>
      </c>
    </row>
    <row r="34" spans="1:38" x14ac:dyDescent="0.2">
      <c r="A34" s="6" t="s">
        <v>22</v>
      </c>
      <c r="B34" s="19">
        <f t="shared" ref="B34:AA34" si="19">B19</f>
        <v>330</v>
      </c>
      <c r="C34" s="19">
        <f t="shared" si="19"/>
        <v>165</v>
      </c>
      <c r="D34" s="19">
        <f t="shared" si="19"/>
        <v>248</v>
      </c>
      <c r="E34" s="19">
        <f t="shared" si="19"/>
        <v>310</v>
      </c>
      <c r="F34" s="19">
        <f t="shared" si="19"/>
        <v>369</v>
      </c>
      <c r="G34" s="19">
        <f t="shared" si="19"/>
        <v>286</v>
      </c>
      <c r="H34" s="19">
        <f t="shared" si="19"/>
        <v>255</v>
      </c>
      <c r="I34" s="19">
        <f t="shared" si="19"/>
        <v>241</v>
      </c>
      <c r="J34" s="19">
        <f t="shared" si="19"/>
        <v>390</v>
      </c>
      <c r="K34" s="19">
        <f t="shared" si="19"/>
        <v>267</v>
      </c>
      <c r="L34" s="19">
        <f t="shared" si="19"/>
        <v>412.36083000000002</v>
      </c>
      <c r="M34" s="19">
        <f t="shared" si="19"/>
        <v>186.56205</v>
      </c>
      <c r="N34" s="19">
        <f t="shared" si="19"/>
        <v>179.48262</v>
      </c>
      <c r="O34" s="19">
        <f t="shared" si="19"/>
        <v>251.008478</v>
      </c>
      <c r="P34" s="19">
        <f t="shared" si="19"/>
        <v>276.02077600000001</v>
      </c>
      <c r="Q34" s="19">
        <f t="shared" si="19"/>
        <v>184.00074600000002</v>
      </c>
      <c r="R34" s="19">
        <f t="shared" si="19"/>
        <v>179.8955129</v>
      </c>
      <c r="S34" s="19">
        <f t="shared" si="19"/>
        <v>215.99446470000001</v>
      </c>
      <c r="T34" s="19">
        <f t="shared" si="19"/>
        <v>268.39347287999999</v>
      </c>
      <c r="U34" s="19">
        <f t="shared" si="19"/>
        <v>276.56810092000001</v>
      </c>
      <c r="V34" s="19">
        <f t="shared" si="19"/>
        <v>234.19063216999999</v>
      </c>
      <c r="W34" s="19">
        <f t="shared" si="19"/>
        <v>267.17234309999998</v>
      </c>
      <c r="X34" s="19">
        <f t="shared" si="19"/>
        <v>219.76793472</v>
      </c>
      <c r="Y34" s="19">
        <f t="shared" si="19"/>
        <v>243.54577954000001</v>
      </c>
      <c r="Z34" s="19">
        <f t="shared" si="19"/>
        <v>197.33024427999999</v>
      </c>
      <c r="AA34" s="19">
        <f t="shared" si="19"/>
        <v>270.98792096</v>
      </c>
      <c r="AB34" s="19">
        <f t="shared" ref="AB34:AG34" si="20">AB19</f>
        <v>223.18619428</v>
      </c>
      <c r="AC34" s="19">
        <f t="shared" si="20"/>
        <v>186.90044585000001</v>
      </c>
      <c r="AD34" s="19">
        <f t="shared" si="20"/>
        <v>180.51415138999999</v>
      </c>
      <c r="AE34" s="19">
        <f t="shared" si="20"/>
        <v>252.17060952</v>
      </c>
      <c r="AF34" s="19">
        <f t="shared" si="20"/>
        <v>268.76751582999998</v>
      </c>
      <c r="AG34" s="19">
        <f t="shared" si="20"/>
        <v>391.98626329000001</v>
      </c>
      <c r="AH34" s="19">
        <f t="shared" ref="AH34:AL34" si="21">AH19</f>
        <v>382.32656723999997</v>
      </c>
      <c r="AI34" s="19">
        <f t="shared" si="21"/>
        <v>268.72513937000002</v>
      </c>
      <c r="AJ34" s="19">
        <f t="shared" si="21"/>
        <v>426.01271237999998</v>
      </c>
      <c r="AK34" s="19">
        <f t="shared" si="21"/>
        <v>426.01271237999998</v>
      </c>
      <c r="AL34" s="19">
        <f t="shared" si="21"/>
        <v>426.01271237999998</v>
      </c>
    </row>
    <row r="35" spans="1:38" x14ac:dyDescent="0.2">
      <c r="A35" s="6" t="s">
        <v>15</v>
      </c>
      <c r="B35" s="19">
        <f t="shared" ref="B35:AA35" si="22">SUM(B31:B34)</f>
        <v>26882</v>
      </c>
      <c r="C35" s="19">
        <f t="shared" si="22"/>
        <v>26378</v>
      </c>
      <c r="D35" s="19">
        <f t="shared" si="22"/>
        <v>27080</v>
      </c>
      <c r="E35" s="19">
        <f t="shared" si="22"/>
        <v>25757</v>
      </c>
      <c r="F35" s="19">
        <f t="shared" si="22"/>
        <v>25527</v>
      </c>
      <c r="G35" s="19">
        <f t="shared" si="22"/>
        <v>25180</v>
      </c>
      <c r="H35" s="19">
        <f t="shared" si="22"/>
        <v>25261</v>
      </c>
      <c r="I35" s="19">
        <f t="shared" si="22"/>
        <v>25356</v>
      </c>
      <c r="J35" s="19">
        <f t="shared" si="22"/>
        <v>25350</v>
      </c>
      <c r="K35" s="19">
        <f t="shared" si="22"/>
        <v>24955</v>
      </c>
      <c r="L35" s="19">
        <f t="shared" si="22"/>
        <v>24787.361250000005</v>
      </c>
      <c r="M35" s="19">
        <f t="shared" si="22"/>
        <v>24704.956589999998</v>
      </c>
      <c r="N35" s="19">
        <f t="shared" si="22"/>
        <v>24347.759939999996</v>
      </c>
      <c r="O35" s="19">
        <f t="shared" si="22"/>
        <v>22844.743189999997</v>
      </c>
      <c r="P35" s="19">
        <f t="shared" si="22"/>
        <v>22598.433585000002</v>
      </c>
      <c r="Q35" s="19">
        <f t="shared" si="22"/>
        <v>21548.510710000002</v>
      </c>
      <c r="R35" s="19">
        <f t="shared" si="22"/>
        <v>25253.874257678999</v>
      </c>
      <c r="S35" s="19">
        <f t="shared" si="22"/>
        <v>24610.637568179001</v>
      </c>
      <c r="T35" s="19">
        <f t="shared" si="22"/>
        <v>22857.277369005002</v>
      </c>
      <c r="U35" s="19">
        <f t="shared" si="22"/>
        <v>21865.399705020001</v>
      </c>
      <c r="V35" s="19">
        <f t="shared" si="22"/>
        <v>20273.224394341501</v>
      </c>
      <c r="W35" s="19">
        <f t="shared" si="22"/>
        <v>18995.852505463499</v>
      </c>
      <c r="X35" s="19">
        <f t="shared" si="22"/>
        <v>17910.147258319699</v>
      </c>
      <c r="Y35" s="19">
        <f t="shared" si="22"/>
        <v>15596.706714115</v>
      </c>
      <c r="Z35" s="19">
        <f t="shared" si="22"/>
        <v>15340.266955353001</v>
      </c>
      <c r="AA35" s="19">
        <f t="shared" si="22"/>
        <v>14633.6146917076</v>
      </c>
      <c r="AB35" s="19">
        <f t="shared" ref="AB35:AG35" si="23">SUM(AB31:AB34)</f>
        <v>13740.175322790803</v>
      </c>
      <c r="AC35" s="19">
        <f t="shared" si="23"/>
        <v>12886.342064195</v>
      </c>
      <c r="AD35" s="19">
        <f t="shared" si="23"/>
        <v>12159.9088997081</v>
      </c>
      <c r="AE35" s="19">
        <f t="shared" si="23"/>
        <v>11114.013741506302</v>
      </c>
      <c r="AF35" s="19">
        <f t="shared" si="23"/>
        <v>10036.538219767801</v>
      </c>
      <c r="AG35" s="19">
        <f t="shared" si="23"/>
        <v>9504.5828577487009</v>
      </c>
      <c r="AH35" s="19">
        <f t="shared" ref="AH35:AL35" si="24">SUM(AH31:AH34)</f>
        <v>9109.2694791260001</v>
      </c>
      <c r="AI35" s="19">
        <f t="shared" si="24"/>
        <v>8601.7068861725002</v>
      </c>
      <c r="AJ35" s="19">
        <f t="shared" si="24"/>
        <v>7815.6486145334993</v>
      </c>
      <c r="AK35" s="19">
        <f t="shared" si="24"/>
        <v>7876.3500555833998</v>
      </c>
      <c r="AL35" s="19">
        <f t="shared" si="24"/>
        <v>7618.1326008333999</v>
      </c>
    </row>
    <row r="36" spans="1:38" customFormat="1" ht="15" x14ac:dyDescent="0.25"/>
    <row r="37" spans="1:38" customFormat="1" ht="15" x14ac:dyDescent="0.25"/>
    <row r="38" spans="1:38" customFormat="1" ht="15" x14ac:dyDescent="0.25">
      <c r="A38" s="26" t="s">
        <v>124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row>
    <row r="39" spans="1:38" customFormat="1" ht="15" x14ac:dyDescent="0.25">
      <c r="A39" s="28" t="s">
        <v>125</v>
      </c>
      <c r="L39" s="29">
        <f t="shared" ref="L39:W39" si="25">SLOPE($M$17:$Q$17,$M$6:$Q$6)*L$6+INTERCEPT($M$17:$Q$17,$M$6:$Q$6)</f>
        <v>9068.3008450000198</v>
      </c>
      <c r="M39" s="29">
        <f t="shared" si="25"/>
        <v>8842.207939999993</v>
      </c>
      <c r="N39" s="29">
        <f t="shared" si="25"/>
        <v>8616.1150350000244</v>
      </c>
      <c r="O39" s="29">
        <f t="shared" si="25"/>
        <v>8390.0221299999976</v>
      </c>
      <c r="P39" s="29">
        <f t="shared" si="25"/>
        <v>8163.929225000029</v>
      </c>
      <c r="Q39" s="29">
        <f t="shared" si="25"/>
        <v>7937.8363200000022</v>
      </c>
      <c r="R39" s="29">
        <f t="shared" si="25"/>
        <v>7711.7434150000336</v>
      </c>
      <c r="S39" s="29">
        <f t="shared" si="25"/>
        <v>7485.6505100000068</v>
      </c>
      <c r="T39" s="29">
        <f t="shared" si="25"/>
        <v>7259.5576050000382</v>
      </c>
      <c r="U39" s="29">
        <f t="shared" si="25"/>
        <v>7033.4647000000114</v>
      </c>
      <c r="V39" s="29">
        <f t="shared" si="25"/>
        <v>6807.3717949999846</v>
      </c>
      <c r="W39" s="29">
        <f t="shared" si="25"/>
        <v>6581.278890000016</v>
      </c>
    </row>
    <row r="40" spans="1:38" customFormat="1" ht="15" x14ac:dyDescent="0.25">
      <c r="A40" s="28" t="s">
        <v>126</v>
      </c>
      <c r="Q40" s="29">
        <f t="shared" ref="Q40" si="26">SLOPE($R$17:$X$17,$R$6:$X$6)*Q$6+INTERCEPT($R$17:$X$17,$R$6:$X$6)</f>
        <v>13778.869280285668</v>
      </c>
      <c r="R40" s="29">
        <f>SLOPE($R$17:$X$17,$R$6:$X$6)*R$6+INTERCEPT($R$17:$X$17,$R$6:$X$6)</f>
        <v>12957.314815064194</v>
      </c>
      <c r="S40" s="29">
        <f t="shared" ref="S40:Y40" si="27">SLOPE($R$17:$X$17,$R$6:$X$6)*S$6+INTERCEPT($R$17:$X$17,$R$6:$X$6)</f>
        <v>12135.76034984272</v>
      </c>
      <c r="T40" s="29">
        <f t="shared" si="27"/>
        <v>11314.205884621246</v>
      </c>
      <c r="U40" s="29">
        <f t="shared" si="27"/>
        <v>10492.651419400005</v>
      </c>
      <c r="V40" s="29">
        <f t="shared" si="27"/>
        <v>9671.0969541785307</v>
      </c>
      <c r="W40" s="29">
        <f>SLOPE($R$17:$X$17,$R$6:$X$6)*W$6+INTERCEPT($R$17:$X$17,$R$6:$X$6)</f>
        <v>8849.5424889570568</v>
      </c>
      <c r="X40" s="29">
        <f t="shared" si="27"/>
        <v>8027.9880237355828</v>
      </c>
      <c r="Y40" s="29">
        <f t="shared" si="27"/>
        <v>7206.4335585141089</v>
      </c>
    </row>
    <row r="41" spans="1:38" customFormat="1" ht="15" x14ac:dyDescent="0.25">
      <c r="Q41" s="30" t="s">
        <v>127</v>
      </c>
      <c r="R41" s="29">
        <f>AVERAGE(R39:R40)</f>
        <v>10334.529115032114</v>
      </c>
      <c r="S41" s="29">
        <f>AVERAGE(S39:S40)</f>
        <v>9810.7054299213632</v>
      </c>
    </row>
    <row r="42" spans="1:38" customFormat="1" ht="15" x14ac:dyDescent="0.25">
      <c r="Q42" s="30" t="s">
        <v>128</v>
      </c>
      <c r="R42" s="29">
        <f>R41-R39</f>
        <v>2622.7857000320801</v>
      </c>
      <c r="S42" s="29">
        <f>S41-S39</f>
        <v>2325.0549199213565</v>
      </c>
    </row>
    <row r="43" spans="1:38" customFormat="1" ht="15" x14ac:dyDescent="0.25">
      <c r="Q43" s="29"/>
      <c r="R43" s="29"/>
      <c r="S43" s="29"/>
    </row>
    <row r="44" spans="1:38" customFormat="1" ht="15" x14ac:dyDescent="0.25">
      <c r="A44" s="31" t="s">
        <v>129</v>
      </c>
      <c r="B44" s="29">
        <v>0</v>
      </c>
      <c r="C44" s="29">
        <v>0</v>
      </c>
      <c r="D44" s="29">
        <v>0</v>
      </c>
      <c r="E44" s="29">
        <v>0</v>
      </c>
      <c r="F44" s="29">
        <v>0</v>
      </c>
      <c r="G44" s="29">
        <v>0</v>
      </c>
      <c r="H44" s="29">
        <v>0</v>
      </c>
      <c r="I44" s="29">
        <v>0</v>
      </c>
      <c r="J44" s="29">
        <v>0</v>
      </c>
      <c r="K44" s="29">
        <v>0</v>
      </c>
      <c r="L44" s="29">
        <v>0</v>
      </c>
      <c r="M44" s="29">
        <f t="shared" ref="M44:P44" si="28">N44-$R44/5</f>
        <v>0</v>
      </c>
      <c r="N44" s="29">
        <f t="shared" si="28"/>
        <v>262.27857000320813</v>
      </c>
      <c r="O44" s="29">
        <f t="shared" si="28"/>
        <v>524.55714000641615</v>
      </c>
      <c r="P44" s="29">
        <f t="shared" si="28"/>
        <v>786.83571000962411</v>
      </c>
      <c r="Q44" s="29">
        <f>R44-$R44/5</f>
        <v>1049.1142800128321</v>
      </c>
      <c r="R44" s="29">
        <f>R42/2</f>
        <v>1311.39285001604</v>
      </c>
      <c r="S44" s="29">
        <f>S42/2</f>
        <v>1162.5274599606782</v>
      </c>
      <c r="T44" s="29">
        <f>T40*($S$42/$S$40)</f>
        <v>2167.655696775746</v>
      </c>
      <c r="U44" s="29">
        <f>U40*($S$42/$S$40)</f>
        <v>2010.2564736301799</v>
      </c>
      <c r="V44" s="29">
        <f t="shared" ref="V44:Y44" si="29">V40*($S$42/$S$40)</f>
        <v>1852.8572504845695</v>
      </c>
      <c r="W44" s="29">
        <f t="shared" si="29"/>
        <v>1695.4580273389588</v>
      </c>
      <c r="X44" s="29">
        <f t="shared" si="29"/>
        <v>1538.0588041933484</v>
      </c>
      <c r="Y44" s="29">
        <f t="shared" si="29"/>
        <v>1380.6595810477377</v>
      </c>
      <c r="Z44" s="29">
        <f>Z17*($S$42/$S$40)</f>
        <v>1385.631127338839</v>
      </c>
      <c r="AA44" s="29">
        <f t="shared" ref="AA44:AI44" si="30">AA17*($S$42/$S$40)</f>
        <v>1237.7736517920753</v>
      </c>
      <c r="AB44" s="29">
        <f t="shared" si="30"/>
        <v>1137.3945911787775</v>
      </c>
      <c r="AC44" s="29">
        <f t="shared" si="30"/>
        <v>1041.3396486428956</v>
      </c>
      <c r="AD44" s="29">
        <f t="shared" si="30"/>
        <v>930.75173879236615</v>
      </c>
      <c r="AE44" s="29">
        <f t="shared" si="30"/>
        <v>818.04308992987194</v>
      </c>
      <c r="AF44" s="29">
        <f t="shared" si="30"/>
        <v>685.73509101008165</v>
      </c>
      <c r="AG44" s="29">
        <f t="shared" si="30"/>
        <v>620.71190924533244</v>
      </c>
      <c r="AH44" s="29">
        <f t="shared" si="30"/>
        <v>552.36839193045603</v>
      </c>
      <c r="AI44" s="29">
        <f t="shared" si="30"/>
        <v>540.38910589033355</v>
      </c>
      <c r="AJ44" s="29">
        <f t="shared" ref="AJ44:AL44" si="31">AJ17*($S$42/$S$40)</f>
        <v>449.27124144613947</v>
      </c>
      <c r="AK44" s="29">
        <f t="shared" si="31"/>
        <v>448.85638910413496</v>
      </c>
      <c r="AL44" s="29">
        <f t="shared" si="31"/>
        <v>404.62398268829759</v>
      </c>
    </row>
    <row r="45" spans="1:38" customFormat="1" ht="15" x14ac:dyDescent="0.25">
      <c r="A45" s="31" t="s">
        <v>131</v>
      </c>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row>
    <row r="46" spans="1:38" customFormat="1" ht="15" x14ac:dyDescent="0.25">
      <c r="A46" s="31" t="str">
        <f>"Adj "&amp;A38</f>
        <v>Adj Highway</v>
      </c>
      <c r="B46" s="32">
        <f t="shared" ref="B46:P46" si="32">B17+B44</f>
        <v>12624</v>
      </c>
      <c r="C46" s="32">
        <f t="shared" si="32"/>
        <v>12061</v>
      </c>
      <c r="D46" s="32">
        <f t="shared" si="32"/>
        <v>11493</v>
      </c>
      <c r="E46" s="32">
        <f t="shared" si="32"/>
        <v>10932</v>
      </c>
      <c r="F46" s="32">
        <f t="shared" si="32"/>
        <v>9592</v>
      </c>
      <c r="G46" s="32">
        <f t="shared" si="32"/>
        <v>9449</v>
      </c>
      <c r="H46" s="32">
        <f t="shared" si="32"/>
        <v>9306</v>
      </c>
      <c r="I46" s="32">
        <f t="shared" si="32"/>
        <v>9162</v>
      </c>
      <c r="J46" s="32">
        <f t="shared" si="32"/>
        <v>9019</v>
      </c>
      <c r="K46" s="32">
        <f t="shared" si="32"/>
        <v>8876</v>
      </c>
      <c r="L46" s="32">
        <f t="shared" si="32"/>
        <v>8732.7439600000016</v>
      </c>
      <c r="M46" s="32">
        <f t="shared" si="32"/>
        <v>8791.7872799999986</v>
      </c>
      <c r="N46" s="32">
        <f t="shared" si="32"/>
        <v>8881.5467400032067</v>
      </c>
      <c r="O46" s="32">
        <f t="shared" si="32"/>
        <v>8895.894570006416</v>
      </c>
      <c r="P46" s="32">
        <f t="shared" si="32"/>
        <v>9180.3575700096226</v>
      </c>
      <c r="Q46" s="32">
        <f>Q39+Q44</f>
        <v>8986.9506000128349</v>
      </c>
      <c r="R46" s="32">
        <f>R39+R44</f>
        <v>9023.1362650160736</v>
      </c>
      <c r="S46" s="32">
        <f>S39+S44</f>
        <v>8648.177969960685</v>
      </c>
      <c r="T46" s="32">
        <f t="shared" ref="T46:AL46" si="33">T17-T44</f>
        <v>9197.6244562242537</v>
      </c>
      <c r="U46" s="32">
        <f t="shared" si="33"/>
        <v>8404.7343783698216</v>
      </c>
      <c r="V46" s="32">
        <f t="shared" si="33"/>
        <v>7922.5827773154297</v>
      </c>
      <c r="W46" s="32">
        <f t="shared" si="33"/>
        <v>6994.4317566610425</v>
      </c>
      <c r="X46" s="32">
        <f t="shared" si="33"/>
        <v>6545.4953608066517</v>
      </c>
      <c r="Y46" s="32">
        <f t="shared" si="33"/>
        <v>5913.3401057522624</v>
      </c>
      <c r="Z46" s="32">
        <f t="shared" si="33"/>
        <v>5846.7517082611612</v>
      </c>
      <c r="AA46" s="32">
        <f t="shared" si="33"/>
        <v>5222.8584291079242</v>
      </c>
      <c r="AB46" s="32">
        <f t="shared" si="33"/>
        <v>4799.3031029212225</v>
      </c>
      <c r="AC46" s="32">
        <f t="shared" si="33"/>
        <v>4393.993646257104</v>
      </c>
      <c r="AD46" s="32">
        <f t="shared" si="33"/>
        <v>3927.3614827076335</v>
      </c>
      <c r="AE46" s="32">
        <f t="shared" si="33"/>
        <v>3451.7807366701281</v>
      </c>
      <c r="AF46" s="32">
        <f t="shared" si="33"/>
        <v>2893.4993849899183</v>
      </c>
      <c r="AG46" s="32">
        <f t="shared" si="33"/>
        <v>2619.1302606546678</v>
      </c>
      <c r="AH46" s="32">
        <f t="shared" si="33"/>
        <v>2330.7507859695443</v>
      </c>
      <c r="AI46" s="32">
        <f t="shared" si="33"/>
        <v>2280.2034868096662</v>
      </c>
      <c r="AJ46" s="32">
        <f t="shared" si="33"/>
        <v>1895.7263203538605</v>
      </c>
      <c r="AK46" s="32">
        <f t="shared" si="33"/>
        <v>1893.9758265958649</v>
      </c>
      <c r="AL46" s="32">
        <f t="shared" si="33"/>
        <v>1707.3345967117025</v>
      </c>
    </row>
    <row r="47" spans="1:38" customFormat="1" ht="15" x14ac:dyDescent="0.25"/>
    <row r="48" spans="1:38" customFormat="1" ht="15" x14ac:dyDescent="0.25">
      <c r="A48" s="33" t="s">
        <v>130</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row>
    <row r="49" spans="1:38" customFormat="1" ht="15" x14ac:dyDescent="0.25">
      <c r="A49" s="28" t="s">
        <v>125</v>
      </c>
      <c r="L49" s="29">
        <f t="shared" ref="L49:S49" si="34">SLOPE($M$18:$Q$18,$M$6:$Q$6)*L$6+INTERCEPT($M$18:$Q$18,$M$6:$Q$6)</f>
        <v>4158.4530981999997</v>
      </c>
      <c r="M49" s="29">
        <f t="shared" si="34"/>
        <v>4155.0936481999997</v>
      </c>
      <c r="N49" s="29">
        <f t="shared" si="34"/>
        <v>4151.7341981999998</v>
      </c>
      <c r="O49" s="29">
        <f>SLOPE($M$18:$Q$18,$M$6:$Q$6)*O$6+INTERCEPT($M$18:$Q$18,$M$6:$Q$6)</f>
        <v>4148.3747481999999</v>
      </c>
      <c r="P49" s="29">
        <f t="shared" si="34"/>
        <v>4145.0152982</v>
      </c>
      <c r="Q49" s="29">
        <f t="shared" si="34"/>
        <v>4141.6558482</v>
      </c>
      <c r="R49" s="29">
        <f t="shared" si="34"/>
        <v>4138.2963982000001</v>
      </c>
      <c r="S49" s="29">
        <f t="shared" si="34"/>
        <v>4134.9369482000002</v>
      </c>
    </row>
    <row r="50" spans="1:38" customFormat="1" ht="15" x14ac:dyDescent="0.25">
      <c r="A50" s="28" t="s">
        <v>126</v>
      </c>
      <c r="Q50" s="29">
        <f t="shared" ref="Q50:Y50" si="35">SLOPE($R$18:$X$18,$R$6:$X$6)*Q$6+INTERCEPT($R$18:$X$18,$R$6:$X$6)</f>
        <v>3732.1688019142894</v>
      </c>
      <c r="R50" s="29">
        <f>SLOPE($R$18:$X$18,$R$6:$X$6)*R$6+INTERCEPT($R$18:$X$18,$R$6:$X$6)</f>
        <v>3653.6101588285819</v>
      </c>
      <c r="S50" s="29">
        <f t="shared" si="35"/>
        <v>3575.0515157428745</v>
      </c>
      <c r="T50" s="29">
        <f t="shared" si="35"/>
        <v>3496.4928726571379</v>
      </c>
      <c r="U50" s="29">
        <f t="shared" si="35"/>
        <v>3417.9342295714305</v>
      </c>
      <c r="V50" s="29">
        <f t="shared" si="35"/>
        <v>3339.375586485723</v>
      </c>
      <c r="W50" s="29">
        <f t="shared" si="35"/>
        <v>3260.8169434000156</v>
      </c>
      <c r="X50" s="29">
        <f t="shared" si="35"/>
        <v>3182.258300314279</v>
      </c>
      <c r="Y50" s="29">
        <f t="shared" si="35"/>
        <v>3103.6996572285716</v>
      </c>
    </row>
    <row r="51" spans="1:38" customFormat="1" ht="15" x14ac:dyDescent="0.25">
      <c r="Q51" s="30" t="s">
        <v>127</v>
      </c>
      <c r="R51" s="29">
        <f>AVERAGE(R49:R50)</f>
        <v>3895.953278514291</v>
      </c>
      <c r="S51" s="29">
        <f>AVERAGE(S49:S50)</f>
        <v>3854.9942319714373</v>
      </c>
    </row>
    <row r="52" spans="1:38" customFormat="1" ht="15" x14ac:dyDescent="0.25">
      <c r="Q52" s="30" t="s">
        <v>128</v>
      </c>
      <c r="R52" s="29">
        <f>R51-R49</f>
        <v>-242.3431196857091</v>
      </c>
      <c r="S52" s="29">
        <f>S51-S49</f>
        <v>-279.94271622856286</v>
      </c>
    </row>
    <row r="53" spans="1:38" customFormat="1" ht="15" x14ac:dyDescent="0.25">
      <c r="Q53" s="29"/>
      <c r="R53" s="29"/>
      <c r="S53" s="29"/>
    </row>
    <row r="54" spans="1:38" customFormat="1" ht="15" x14ac:dyDescent="0.25">
      <c r="A54" s="31" t="s">
        <v>129</v>
      </c>
      <c r="B54" s="29">
        <v>0</v>
      </c>
      <c r="C54" s="29">
        <v>0</v>
      </c>
      <c r="D54" s="29">
        <v>0</v>
      </c>
      <c r="E54" s="29">
        <v>0</v>
      </c>
      <c r="F54" s="29">
        <v>0</v>
      </c>
      <c r="G54" s="29">
        <v>0</v>
      </c>
      <c r="H54" s="29">
        <v>0</v>
      </c>
      <c r="I54" s="29">
        <v>0</v>
      </c>
      <c r="J54" s="29">
        <v>0</v>
      </c>
      <c r="K54" s="29">
        <v>0</v>
      </c>
      <c r="L54" s="29">
        <v>0</v>
      </c>
      <c r="M54" s="29">
        <f t="shared" ref="M54:P54" si="36">N54-$R54/5</f>
        <v>0</v>
      </c>
      <c r="N54" s="29">
        <f t="shared" si="36"/>
        <v>-24.234311968570918</v>
      </c>
      <c r="O54" s="29">
        <f t="shared" si="36"/>
        <v>-48.468623937141828</v>
      </c>
      <c r="P54" s="29">
        <f t="shared" si="36"/>
        <v>-72.702935905712735</v>
      </c>
      <c r="Q54" s="29">
        <f>R54-$R54/5</f>
        <v>-96.937247874283642</v>
      </c>
      <c r="R54" s="29">
        <f>R52/2</f>
        <v>-121.17155984285455</v>
      </c>
      <c r="S54" s="29">
        <f>S50*($S$52/$S$50)/2</f>
        <v>-139.97135811428143</v>
      </c>
      <c r="T54" s="29">
        <f>S54-$S$54/5</f>
        <v>-111.97708649142514</v>
      </c>
      <c r="U54" s="29">
        <f t="shared" ref="U54:X54" si="37">T54-$S$54/5</f>
        <v>-83.982814868568852</v>
      </c>
      <c r="V54" s="29">
        <f t="shared" si="37"/>
        <v>-55.988543245712563</v>
      </c>
      <c r="W54" s="29">
        <f t="shared" si="37"/>
        <v>-27.994271622856278</v>
      </c>
      <c r="X54" s="29">
        <f t="shared" si="37"/>
        <v>0</v>
      </c>
      <c r="Y54" s="29">
        <v>0</v>
      </c>
      <c r="Z54" s="29">
        <v>0</v>
      </c>
      <c r="AA54" s="29">
        <v>0</v>
      </c>
      <c r="AB54" s="29">
        <v>0</v>
      </c>
      <c r="AC54" s="29">
        <v>0</v>
      </c>
      <c r="AD54" s="29">
        <v>0</v>
      </c>
      <c r="AE54" s="29">
        <v>0</v>
      </c>
      <c r="AF54" s="29">
        <v>0</v>
      </c>
      <c r="AG54" s="29">
        <v>0</v>
      </c>
      <c r="AH54" s="29">
        <v>0</v>
      </c>
      <c r="AI54" s="29">
        <v>0</v>
      </c>
      <c r="AJ54" s="29">
        <v>0</v>
      </c>
      <c r="AK54" s="29">
        <v>0</v>
      </c>
      <c r="AL54" s="29">
        <v>0</v>
      </c>
    </row>
    <row r="55" spans="1:38" customFormat="1" ht="15" x14ac:dyDescent="0.25">
      <c r="A55" s="31" t="str">
        <f>"Adj "&amp;A48</f>
        <v>Adj Off Highway</v>
      </c>
      <c r="B55" s="32">
        <f t="shared" ref="B55:P55" si="38">B18+B54</f>
        <v>2652</v>
      </c>
      <c r="C55" s="32">
        <f t="shared" si="38"/>
        <v>2968</v>
      </c>
      <c r="D55" s="32">
        <f t="shared" si="38"/>
        <v>3353</v>
      </c>
      <c r="E55" s="32">
        <f t="shared" si="38"/>
        <v>3576</v>
      </c>
      <c r="F55" s="32">
        <f t="shared" si="38"/>
        <v>3781</v>
      </c>
      <c r="G55" s="32">
        <f t="shared" si="38"/>
        <v>3849</v>
      </c>
      <c r="H55" s="32">
        <f t="shared" si="38"/>
        <v>3915</v>
      </c>
      <c r="I55" s="32">
        <f t="shared" si="38"/>
        <v>3981</v>
      </c>
      <c r="J55" s="32">
        <f t="shared" si="38"/>
        <v>4047</v>
      </c>
      <c r="K55" s="32">
        <f t="shared" si="38"/>
        <v>4113</v>
      </c>
      <c r="L55" s="32">
        <f t="shared" si="38"/>
        <v>4179.20856</v>
      </c>
      <c r="M55" s="32">
        <f t="shared" si="38"/>
        <v>4178.1268799999998</v>
      </c>
      <c r="N55" s="32">
        <f t="shared" si="38"/>
        <v>4132.1113580314286</v>
      </c>
      <c r="O55" s="32">
        <f t="shared" si="38"/>
        <v>4035.9469750628582</v>
      </c>
      <c r="P55" s="32">
        <f t="shared" si="38"/>
        <v>4094.2633180942871</v>
      </c>
      <c r="Q55" s="32">
        <f>Q49+Q54</f>
        <v>4044.7186003257166</v>
      </c>
      <c r="R55" s="32">
        <f>R49+R54</f>
        <v>4017.1248383571456</v>
      </c>
      <c r="S55" s="32">
        <f>S49+S54</f>
        <v>3994.9655900857188</v>
      </c>
      <c r="T55" s="32">
        <f>T18-T54</f>
        <v>3565.2912826914253</v>
      </c>
      <c r="U55" s="32">
        <f t="shared" ref="U55:AL55" si="39">U18-U54</f>
        <v>3588.5570779685686</v>
      </c>
      <c r="V55" s="32">
        <f t="shared" si="39"/>
        <v>3454.5979139457127</v>
      </c>
      <c r="W55" s="32">
        <f t="shared" si="39"/>
        <v>3314.5835566228561</v>
      </c>
      <c r="X55" s="32">
        <f>X18-X54</f>
        <v>3081.2281932999999</v>
      </c>
      <c r="Y55" s="32">
        <f t="shared" si="39"/>
        <v>2810.2007434000002</v>
      </c>
      <c r="Z55" s="32">
        <f t="shared" si="39"/>
        <v>2727.5765704999999</v>
      </c>
      <c r="AA55" s="32">
        <f t="shared" si="39"/>
        <v>2642.0198314999998</v>
      </c>
      <c r="AB55" s="32">
        <f t="shared" si="39"/>
        <v>2501.9360359000002</v>
      </c>
      <c r="AC55" s="32">
        <f t="shared" si="39"/>
        <v>2428.3325946999998</v>
      </c>
      <c r="AD55" s="32">
        <f t="shared" si="39"/>
        <v>2374.2764041</v>
      </c>
      <c r="AE55" s="32">
        <f t="shared" si="39"/>
        <v>2326.2312301000002</v>
      </c>
      <c r="AF55" s="32">
        <f t="shared" si="39"/>
        <v>2151.4034796000001</v>
      </c>
      <c r="AG55" s="32">
        <f t="shared" si="39"/>
        <v>2103.9895544000001</v>
      </c>
      <c r="AH55" s="32">
        <f t="shared" si="39"/>
        <v>2061.3169825</v>
      </c>
      <c r="AI55" s="32">
        <f t="shared" si="39"/>
        <v>1943.0572810000001</v>
      </c>
      <c r="AJ55" s="32">
        <f t="shared" si="39"/>
        <v>1643.4631277999999</v>
      </c>
      <c r="AK55" s="32">
        <f t="shared" si="39"/>
        <v>1643.3023461</v>
      </c>
      <c r="AL55" s="32">
        <f t="shared" si="39"/>
        <v>1643.1415678999999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C5E26-8A6F-4A48-A060-23C785A92353}">
  <dimension ref="A1:AL36"/>
  <sheetViews>
    <sheetView tabSelected="1" zoomScale="110" zoomScaleNormal="110" workbookViewId="0">
      <pane xSplit="1" ySplit="6" topLeftCell="C7" activePane="bottomRight" state="frozen"/>
      <selection pane="topRight" activeCell="B1" sqref="B1"/>
      <selection pane="bottomLeft" activeCell="A2" sqref="A2"/>
      <selection pane="bottomRight" activeCell="AN3" sqref="AN3"/>
    </sheetView>
  </sheetViews>
  <sheetFormatPr defaultColWidth="9.140625" defaultRowHeight="12.75" x14ac:dyDescent="0.2"/>
  <cols>
    <col min="1" max="1" width="35.42578125" style="17" bestFit="1" customWidth="1"/>
    <col min="2" max="33" width="9.140625" style="17"/>
    <col min="34" max="34" width="9.140625" style="17" customWidth="1"/>
    <col min="35" max="37" width="9.140625" style="17"/>
    <col min="38" max="38" width="7.7109375" style="17" customWidth="1"/>
    <col min="39" max="16384" width="9.140625" style="17"/>
  </cols>
  <sheetData>
    <row r="1" spans="1:38" x14ac:dyDescent="0.2">
      <c r="A1" s="16" t="s">
        <v>26</v>
      </c>
    </row>
    <row r="2" spans="1:38" ht="25.5" x14ac:dyDescent="0.2">
      <c r="A2" s="18" t="s">
        <v>25</v>
      </c>
    </row>
    <row r="3" spans="1:38" x14ac:dyDescent="0.2">
      <c r="A3" s="18"/>
    </row>
    <row r="4" spans="1:38" x14ac:dyDescent="0.2">
      <c r="A4" s="18"/>
    </row>
    <row r="5" spans="1:38" x14ac:dyDescent="0.2">
      <c r="A5" s="18"/>
    </row>
    <row r="6" spans="1:38"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x14ac:dyDescent="0.2">
      <c r="A7" s="14" t="s">
        <v>1</v>
      </c>
      <c r="B7" s="19">
        <f>'NOX-Org_and_adj'!B7</f>
        <v>4900</v>
      </c>
      <c r="C7" s="19">
        <f>'NOX-Org_and_adj'!C7</f>
        <v>5694</v>
      </c>
      <c r="D7" s="19">
        <f>'NOX-Org_and_adj'!D7</f>
        <v>7024</v>
      </c>
      <c r="E7" s="19">
        <f>'NOX-Org_and_adj'!E7</f>
        <v>6127</v>
      </c>
      <c r="F7" s="19">
        <f>'NOX-Org_and_adj'!F7</f>
        <v>6663</v>
      </c>
      <c r="G7" s="19">
        <f>'NOX-Org_and_adj'!G7</f>
        <v>6519</v>
      </c>
      <c r="H7" s="19">
        <f>'NOX-Org_and_adj'!H7</f>
        <v>6504</v>
      </c>
      <c r="I7" s="19">
        <f>'NOX-Org_and_adj'!I7</f>
        <v>6651</v>
      </c>
      <c r="J7" s="19">
        <f>'NOX-Org_and_adj'!J7</f>
        <v>6565</v>
      </c>
      <c r="K7" s="19">
        <f>'NOX-Org_and_adj'!K7</f>
        <v>6384</v>
      </c>
      <c r="L7" s="19">
        <f>'NOX-Org_and_adj'!L7</f>
        <v>6164.2186600000005</v>
      </c>
      <c r="M7" s="19">
        <f>'NOX-Org_and_adj'!M7</f>
        <v>6276.4222699999991</v>
      </c>
      <c r="N7" s="19">
        <f>'NOX-Org_and_adj'!N7</f>
        <v>6232.1956900000005</v>
      </c>
      <c r="O7" s="19">
        <f>'NOX-Org_and_adj'!O7</f>
        <v>5721.1754069999997</v>
      </c>
      <c r="P7" s="19">
        <f>'NOX-Org_and_adj'!P7</f>
        <v>5330.201145</v>
      </c>
      <c r="Q7" s="19">
        <f>'NOX-Org_and_adj'!Q7</f>
        <v>4917.2186760000004</v>
      </c>
      <c r="R7" s="19">
        <f>'NOX-Org_and_adj'!R7</f>
        <v>4710.9786530000001</v>
      </c>
      <c r="S7" s="19">
        <f>'NOX-Org_and_adj'!S7</f>
        <v>4403.8774667999996</v>
      </c>
      <c r="T7" s="19">
        <f>'NOX-Org_and_adj'!T7</f>
        <v>3929.3396929</v>
      </c>
      <c r="U7" s="19">
        <f>'NOX-Org_and_adj'!U7</f>
        <v>3792.4535304000001</v>
      </c>
      <c r="V7" s="19">
        <f>'NOX-Org_and_adj'!V7</f>
        <v>3585.1725366999999</v>
      </c>
      <c r="W7" s="19">
        <f>'NOX-Org_and_adj'!W7</f>
        <v>3385.6113529999998</v>
      </c>
      <c r="X7" s="19">
        <f>'NOX-Org_and_adj'!X7</f>
        <v>3106.8358152999999</v>
      </c>
      <c r="Y7" s="19">
        <f>'NOX-Org_and_adj'!Y7</f>
        <v>2084.0766785000001</v>
      </c>
      <c r="Z7" s="19">
        <f>'NOX-Org_and_adj'!Z7</f>
        <v>2149.0355694</v>
      </c>
      <c r="AA7" s="19">
        <f>'NOX-Org_and_adj'!AA7</f>
        <v>2095.2332660000002</v>
      </c>
      <c r="AB7" s="19">
        <f>'NOX-Org_and_adj'!AB7</f>
        <v>1843.3972441999999</v>
      </c>
      <c r="AC7" s="19">
        <f>'NOX-Org_and_adj'!AC7</f>
        <v>1812.8762127</v>
      </c>
      <c r="AD7" s="19">
        <f>'NOX-Org_and_adj'!AD7</f>
        <v>1781.6498058</v>
      </c>
      <c r="AE7" s="19">
        <f>'NOX-Org_and_adj'!AE7</f>
        <v>1474.0845919000001</v>
      </c>
      <c r="AF7" s="19">
        <f>'NOX-Org_and_adj'!AF7</f>
        <v>1302.8175345</v>
      </c>
      <c r="AG7" s="19">
        <f>'NOX-Org_and_adj'!AG7</f>
        <v>1155.5705003999999</v>
      </c>
      <c r="AH7" s="19">
        <f>'NOX-Org_and_adj'!AH7</f>
        <v>1129.68209</v>
      </c>
      <c r="AI7" s="19">
        <f>'NOX-Org_and_adj'!AI7</f>
        <v>989.34437808999996</v>
      </c>
      <c r="AJ7" s="19">
        <f>'NOX-Org_and_adj'!AJ7</f>
        <v>840.15321796000001</v>
      </c>
      <c r="AK7" s="19">
        <f>'NOX-Org_and_adj'!AK7</f>
        <v>902.69716439000001</v>
      </c>
      <c r="AL7" s="19">
        <f>'NOX-Org_and_adj'!AL7</f>
        <v>876.9928658</v>
      </c>
    </row>
    <row r="8" spans="1:38" x14ac:dyDescent="0.2">
      <c r="A8" s="14" t="s">
        <v>2</v>
      </c>
      <c r="B8" s="19">
        <f>'NOX-Org_and_adj'!B8</f>
        <v>4325</v>
      </c>
      <c r="C8" s="19">
        <f>'NOX-Org_and_adj'!C8</f>
        <v>4007</v>
      </c>
      <c r="D8" s="19">
        <f>'NOX-Org_and_adj'!D8</f>
        <v>3555</v>
      </c>
      <c r="E8" s="19">
        <f>'NOX-Org_and_adj'!E8</f>
        <v>3209</v>
      </c>
      <c r="F8" s="19">
        <f>'NOX-Org_and_adj'!F8</f>
        <v>3035</v>
      </c>
      <c r="G8" s="19">
        <f>'NOX-Org_and_adj'!G8</f>
        <v>2979</v>
      </c>
      <c r="H8" s="19">
        <f>'NOX-Org_and_adj'!H8</f>
        <v>3071</v>
      </c>
      <c r="I8" s="19">
        <f>'NOX-Org_and_adj'!I8</f>
        <v>3151</v>
      </c>
      <c r="J8" s="19">
        <f>'NOX-Org_and_adj'!J8</f>
        <v>3147</v>
      </c>
      <c r="K8" s="19">
        <f>'NOX-Org_and_adj'!K8</f>
        <v>3144</v>
      </c>
      <c r="L8" s="19">
        <f>'NOX-Org_and_adj'!L8</f>
        <v>3151.4075800000001</v>
      </c>
      <c r="M8" s="19">
        <f>'NOX-Org_and_adj'!M8</f>
        <v>3100.6291200000001</v>
      </c>
      <c r="N8" s="19">
        <f>'NOX-Org_and_adj'!N8</f>
        <v>3049.7537699999998</v>
      </c>
      <c r="O8" s="19">
        <f>'NOX-Org_and_adj'!O8</f>
        <v>2708.91635</v>
      </c>
      <c r="P8" s="19">
        <f>'NOX-Org_and_adj'!P8</f>
        <v>2723.1669440000001</v>
      </c>
      <c r="Q8" s="19">
        <f>'NOX-Org_and_adj'!Q8</f>
        <v>2757.201896</v>
      </c>
      <c r="R8" s="19">
        <f>'NOX-Org_and_adj'!R8</f>
        <v>2046.2985242</v>
      </c>
      <c r="S8" s="19">
        <f>'NOX-Org_and_adj'!S8</f>
        <v>2046.4127512</v>
      </c>
      <c r="T8" s="19">
        <f>'NOX-Org_and_adj'!T8</f>
        <v>1798.3276805999999</v>
      </c>
      <c r="U8" s="19">
        <f>'NOX-Org_and_adj'!U8</f>
        <v>1797.824437</v>
      </c>
      <c r="V8" s="19">
        <f>'NOX-Org_and_adj'!V8</f>
        <v>1379.0426485999999</v>
      </c>
      <c r="W8" s="19">
        <f>'NOX-Org_and_adj'!W8</f>
        <v>1447.2228445000001</v>
      </c>
      <c r="X8" s="19">
        <f>'NOX-Org_and_adj'!X8</f>
        <v>1437.2850714000001</v>
      </c>
      <c r="Y8" s="19">
        <f>'NOX-Org_and_adj'!Y8</f>
        <v>1366.5766645000001</v>
      </c>
      <c r="Z8" s="19">
        <f>'NOX-Org_and_adj'!Z8</f>
        <v>1242.9996269999999</v>
      </c>
      <c r="AA8" s="19">
        <f>'NOX-Org_and_adj'!AA8</f>
        <v>1259.0975269999999</v>
      </c>
      <c r="AB8" s="19">
        <f>'NOX-Org_and_adj'!AB8</f>
        <v>1248.8599544000001</v>
      </c>
      <c r="AC8" s="19">
        <f>'NOX-Org_and_adj'!AC8</f>
        <v>1185.7695450000001</v>
      </c>
      <c r="AD8" s="19">
        <f>'NOX-Org_and_adj'!AD8</f>
        <v>1120.4566649000001</v>
      </c>
      <c r="AE8" s="19">
        <f>'NOX-Org_and_adj'!AE8</f>
        <v>1067.5558272999999</v>
      </c>
      <c r="AF8" s="19">
        <f>'NOX-Org_and_adj'!AF8</f>
        <v>1104.5850946</v>
      </c>
      <c r="AG8" s="19">
        <f>'NOX-Org_and_adj'!AG8</f>
        <v>1025.9211915999999</v>
      </c>
      <c r="AH8" s="19">
        <f>'NOX-Org_and_adj'!AH8</f>
        <v>1058.7280983000001</v>
      </c>
      <c r="AI8" s="19">
        <f>'NOX-Org_and_adj'!AI8</f>
        <v>1032.1186760000001</v>
      </c>
      <c r="AJ8" s="19">
        <f>'NOX-Org_and_adj'!AJ8</f>
        <v>983.29187489000003</v>
      </c>
      <c r="AK8" s="19">
        <f>'NOX-Org_and_adj'!AK8</f>
        <v>983.06944456999997</v>
      </c>
      <c r="AL8" s="19">
        <f>'NOX-Org_and_adj'!AL8</f>
        <v>983.05156505000002</v>
      </c>
    </row>
    <row r="9" spans="1:38" x14ac:dyDescent="0.2">
      <c r="A9" s="14" t="s">
        <v>3</v>
      </c>
      <c r="B9" s="19">
        <f>'NOX-Org_and_adj'!B9</f>
        <v>836</v>
      </c>
      <c r="C9" s="19">
        <f>'NOX-Org_and_adj'!C9</f>
        <v>785</v>
      </c>
      <c r="D9" s="19">
        <f>'NOX-Org_and_adj'!D9</f>
        <v>741</v>
      </c>
      <c r="E9" s="19">
        <f>'NOX-Org_and_adj'!E9</f>
        <v>712</v>
      </c>
      <c r="F9" s="19">
        <f>'NOX-Org_and_adj'!F9</f>
        <v>1196</v>
      </c>
      <c r="G9" s="19">
        <f>'NOX-Org_and_adj'!G9</f>
        <v>1281</v>
      </c>
      <c r="H9" s="19">
        <f>'NOX-Org_and_adj'!H9</f>
        <v>1353</v>
      </c>
      <c r="I9" s="19">
        <f>'NOX-Org_and_adj'!I9</f>
        <v>1308</v>
      </c>
      <c r="J9" s="19">
        <f>'NOX-Org_and_adj'!J9</f>
        <v>1303</v>
      </c>
      <c r="K9" s="19">
        <f>'NOX-Org_and_adj'!K9</f>
        <v>1298</v>
      </c>
      <c r="L9" s="19">
        <f>'NOX-Org_and_adj'!L9</f>
        <v>1196.9553500000002</v>
      </c>
      <c r="M9" s="19">
        <f>'NOX-Org_and_adj'!M9</f>
        <v>1177.0580299999999</v>
      </c>
      <c r="N9" s="19">
        <f>'NOX-Org_and_adj'!N9</f>
        <v>1100.92275</v>
      </c>
      <c r="O9" s="19">
        <f>'NOX-Org_and_adj'!O9</f>
        <v>767.93349799999999</v>
      </c>
      <c r="P9" s="19">
        <f>'NOX-Org_and_adj'!P9</f>
        <v>765.56884000000002</v>
      </c>
      <c r="Q9" s="19">
        <f>'NOX-Org_and_adj'!Q9</f>
        <v>779.19232399999999</v>
      </c>
      <c r="R9" s="19">
        <f>'NOX-Org_and_adj'!R9</f>
        <v>735.62228747999995</v>
      </c>
      <c r="S9" s="19">
        <f>'NOX-Org_and_adj'!S9</f>
        <v>736.85318325000003</v>
      </c>
      <c r="T9" s="19">
        <f>'NOX-Org_and_adj'!T9</f>
        <v>722.99629460999995</v>
      </c>
      <c r="U9" s="19">
        <f>'NOX-Org_and_adj'!U9</f>
        <v>725.69799313999999</v>
      </c>
      <c r="V9" s="19">
        <f>'NOX-Org_and_adj'!V9</f>
        <v>584.87697560000004</v>
      </c>
      <c r="W9" s="19">
        <f>'NOX-Org_and_adj'!W9</f>
        <v>586.54931500999999</v>
      </c>
      <c r="X9" s="19">
        <f>'NOX-Org_and_adj'!X9</f>
        <v>591.44267057000002</v>
      </c>
      <c r="Y9" s="19">
        <f>'NOX-Org_and_adj'!Y9</f>
        <v>594.36326204</v>
      </c>
      <c r="Z9" s="19">
        <f>'NOX-Org_and_adj'!Z9</f>
        <v>563.22839945999999</v>
      </c>
      <c r="AA9" s="19">
        <f>'NOX-Org_and_adj'!AA9</f>
        <v>567.55441269999994</v>
      </c>
      <c r="AB9" s="19">
        <f>'NOX-Org_and_adj'!AB9</f>
        <v>556.61433215</v>
      </c>
      <c r="AC9" s="19">
        <f>'NOX-Org_and_adj'!AC9</f>
        <v>564.93348537999998</v>
      </c>
      <c r="AD9" s="19">
        <f>'NOX-Org_and_adj'!AD9</f>
        <v>563.28838500999996</v>
      </c>
      <c r="AE9" s="19">
        <f>'NOX-Org_and_adj'!AE9</f>
        <v>555.68800561</v>
      </c>
      <c r="AF9" s="19">
        <f>'NOX-Org_and_adj'!AF9</f>
        <v>499.25071546999999</v>
      </c>
      <c r="AG9" s="19">
        <f>'NOX-Org_and_adj'!AG9</f>
        <v>493.93222020000002</v>
      </c>
      <c r="AH9" s="19">
        <f>'NOX-Org_and_adj'!AH9</f>
        <v>502.68443058000003</v>
      </c>
      <c r="AI9" s="19">
        <f>'NOX-Org_and_adj'!AI9</f>
        <v>506.60727147</v>
      </c>
      <c r="AJ9" s="19">
        <f>'NOX-Org_and_adj'!AJ9</f>
        <v>509.93334212000002</v>
      </c>
      <c r="AK9" s="19">
        <f>'NOX-Org_and_adj'!AK9</f>
        <v>509.80744506000002</v>
      </c>
      <c r="AL9" s="19">
        <f>'NOX-Org_and_adj'!AL9</f>
        <v>509.72196731999998</v>
      </c>
    </row>
    <row r="10" spans="1:38" x14ac:dyDescent="0.2">
      <c r="A10" s="14" t="s">
        <v>4</v>
      </c>
      <c r="B10" s="19">
        <f>'NOX-Org_and_adj'!B10</f>
        <v>271</v>
      </c>
      <c r="C10" s="19">
        <f>'NOX-Org_and_adj'!C10</f>
        <v>221</v>
      </c>
      <c r="D10" s="19">
        <f>'NOX-Org_and_adj'!D10</f>
        <v>213</v>
      </c>
      <c r="E10" s="19">
        <f>'NOX-Org_and_adj'!E10</f>
        <v>262</v>
      </c>
      <c r="F10" s="19">
        <f>'NOX-Org_and_adj'!F10</f>
        <v>168</v>
      </c>
      <c r="G10" s="19">
        <f>'NOX-Org_and_adj'!G10</f>
        <v>165</v>
      </c>
      <c r="H10" s="19">
        <f>'NOX-Org_and_adj'!H10</f>
        <v>163</v>
      </c>
      <c r="I10" s="19">
        <f>'NOX-Org_and_adj'!I10</f>
        <v>155</v>
      </c>
      <c r="J10" s="19">
        <f>'NOX-Org_and_adj'!J10</f>
        <v>160</v>
      </c>
      <c r="K10" s="19">
        <f>'NOX-Org_and_adj'!K10</f>
        <v>158</v>
      </c>
      <c r="L10" s="19">
        <f>'NOX-Org_and_adj'!L10</f>
        <v>124.77827000000001</v>
      </c>
      <c r="M10" s="19">
        <f>'NOX-Org_and_adj'!M10</f>
        <v>126.84078</v>
      </c>
      <c r="N10" s="19">
        <f>'NOX-Org_and_adj'!N10</f>
        <v>129.07328000000001</v>
      </c>
      <c r="O10" s="19">
        <f>'NOX-Org_and_adj'!O10</f>
        <v>102.469069</v>
      </c>
      <c r="P10" s="19">
        <f>'NOX-Org_and_adj'!P10</f>
        <v>104.668492</v>
      </c>
      <c r="Q10" s="19">
        <f>'NOX-Org_and_adj'!Q10</f>
        <v>107.18793700000001</v>
      </c>
      <c r="R10" s="19">
        <f>'NOX-Org_and_adj'!R10</f>
        <v>69.832240677000001</v>
      </c>
      <c r="S10" s="19">
        <f>'NOX-Org_and_adj'!S10</f>
        <v>69.832240677000001</v>
      </c>
      <c r="T10" s="19">
        <f>'NOX-Org_and_adj'!T10</f>
        <v>67.411688936000004</v>
      </c>
      <c r="U10" s="19">
        <f>'NOX-Org_and_adj'!U10</f>
        <v>67.411688725000005</v>
      </c>
      <c r="V10" s="19">
        <f>'NOX-Org_and_adj'!V10</f>
        <v>55.098812641999999</v>
      </c>
      <c r="W10" s="19">
        <f>'NOX-Org_and_adj'!W10</f>
        <v>56.543188049000001</v>
      </c>
      <c r="X10" s="19">
        <f>'NOX-Org_and_adj'!X10</f>
        <v>56.543188049000001</v>
      </c>
      <c r="Y10" s="19">
        <f>'NOX-Org_and_adj'!Y10</f>
        <v>52.693452739999998</v>
      </c>
      <c r="Z10" s="19">
        <f>'NOX-Org_and_adj'!Z10</f>
        <v>51.263724398000001</v>
      </c>
      <c r="AA10" s="19">
        <f>'NOX-Org_and_adj'!AA10</f>
        <v>51.263921400000001</v>
      </c>
      <c r="AB10" s="19">
        <f>'NOX-Org_and_adj'!AB10</f>
        <v>51.263724398000001</v>
      </c>
      <c r="AC10" s="19">
        <f>'NOX-Org_and_adj'!AC10</f>
        <v>48.719011168000002</v>
      </c>
      <c r="AD10" s="19">
        <f>'NOX-Org_and_adj'!AD10</f>
        <v>46.57575662</v>
      </c>
      <c r="AE10" s="19">
        <f>'NOX-Org_and_adj'!AE10</f>
        <v>42.089035971000001</v>
      </c>
      <c r="AF10" s="19">
        <f>'NOX-Org_and_adj'!AF10</f>
        <v>41.979257021999999</v>
      </c>
      <c r="AG10" s="19">
        <f>'NOX-Org_and_adj'!AG10</f>
        <v>40.874121625000001</v>
      </c>
      <c r="AH10" s="19">
        <f>'NOX-Org_and_adj'!AH10</f>
        <v>39.927502468999997</v>
      </c>
      <c r="AI10" s="19">
        <f>'NOX-Org_and_adj'!AI10</f>
        <v>37.59705769</v>
      </c>
      <c r="AJ10" s="19">
        <f>'NOX-Org_and_adj'!AJ10</f>
        <v>33.480189691</v>
      </c>
      <c r="AK10" s="19">
        <f>'NOX-Org_and_adj'!AK10</f>
        <v>33.525002090999998</v>
      </c>
      <c r="AL10" s="19">
        <f>'NOX-Org_and_adj'!AL10</f>
        <v>33.525346390999999</v>
      </c>
    </row>
    <row r="11" spans="1:38" x14ac:dyDescent="0.2">
      <c r="A11" s="14" t="s">
        <v>5</v>
      </c>
      <c r="B11" s="19">
        <f>'NOX-Org_and_adj'!B11</f>
        <v>77</v>
      </c>
      <c r="C11" s="19">
        <f>'NOX-Org_and_adj'!C11</f>
        <v>73</v>
      </c>
      <c r="D11" s="19">
        <f>'NOX-Org_and_adj'!D11</f>
        <v>65</v>
      </c>
      <c r="E11" s="19">
        <f>'NOX-Org_and_adj'!E11</f>
        <v>87</v>
      </c>
      <c r="F11" s="19">
        <f>'NOX-Org_and_adj'!F11</f>
        <v>97</v>
      </c>
      <c r="G11" s="19">
        <f>'NOX-Org_and_adj'!G11</f>
        <v>76</v>
      </c>
      <c r="H11" s="19">
        <f>'NOX-Org_and_adj'!H11</f>
        <v>81</v>
      </c>
      <c r="I11" s="19">
        <f>'NOX-Org_and_adj'!I11</f>
        <v>83</v>
      </c>
      <c r="J11" s="19">
        <f>'NOX-Org_and_adj'!J11</f>
        <v>91</v>
      </c>
      <c r="K11" s="19">
        <f>'NOX-Org_and_adj'!K11</f>
        <v>98</v>
      </c>
      <c r="L11" s="19">
        <f>'NOX-Org_and_adj'!L11</f>
        <v>83.40795</v>
      </c>
      <c r="M11" s="19">
        <f>'NOX-Org_and_adj'!M11</f>
        <v>89.052089999999993</v>
      </c>
      <c r="N11" s="19">
        <f>'NOX-Org_and_adj'!N11</f>
        <v>89.152259999999998</v>
      </c>
      <c r="O11" s="19">
        <f>'NOX-Org_and_adj'!O11</f>
        <v>85.839584000000002</v>
      </c>
      <c r="P11" s="19">
        <f>'NOX-Org_and_adj'!P11</f>
        <v>88.854873999999995</v>
      </c>
      <c r="Q11" s="19">
        <f>'NOX-Org_and_adj'!Q11</f>
        <v>94.370709000000005</v>
      </c>
      <c r="R11" s="19">
        <f>'NOX-Org_and_adj'!R11</f>
        <v>68.880899483999997</v>
      </c>
      <c r="S11" s="19">
        <f>'NOX-Org_and_adj'!S11</f>
        <v>68.880899483999997</v>
      </c>
      <c r="T11" s="19">
        <f>'NOX-Org_and_adj'!T11</f>
        <v>66.066988260000002</v>
      </c>
      <c r="U11" s="19">
        <f>'NOX-Org_and_adj'!U11</f>
        <v>66.066988260000002</v>
      </c>
      <c r="V11" s="19">
        <f>'NOX-Org_and_adj'!V11</f>
        <v>79.211287279999993</v>
      </c>
      <c r="W11" s="19">
        <f>'NOX-Org_and_adj'!W11</f>
        <v>79.211287279999993</v>
      </c>
      <c r="X11" s="19">
        <f>'NOX-Org_and_adj'!X11</f>
        <v>79.211287279999993</v>
      </c>
      <c r="Y11" s="19">
        <f>'NOX-Org_and_adj'!Y11</f>
        <v>50.909931974000003</v>
      </c>
      <c r="Z11" s="19">
        <f>'NOX-Org_and_adj'!Z11</f>
        <v>70.512751055999999</v>
      </c>
      <c r="AA11" s="19">
        <f>'NOX-Org_and_adj'!AA11</f>
        <v>70.512751055999999</v>
      </c>
      <c r="AB11" s="19">
        <f>'NOX-Org_and_adj'!AB11</f>
        <v>70.512751055999999</v>
      </c>
      <c r="AC11" s="19">
        <f>'NOX-Org_and_adj'!AC11</f>
        <v>70.066287426000002</v>
      </c>
      <c r="AD11" s="19">
        <f>'NOX-Org_and_adj'!AD11</f>
        <v>69.773485414999996</v>
      </c>
      <c r="AE11" s="19">
        <f>'NOX-Org_and_adj'!AE11</f>
        <v>60.034430503999999</v>
      </c>
      <c r="AF11" s="19">
        <f>'NOX-Org_and_adj'!AF11</f>
        <v>69.201987243000005</v>
      </c>
      <c r="AG11" s="19">
        <f>'NOX-Org_and_adj'!AG11</f>
        <v>65.881860696000004</v>
      </c>
      <c r="AH11" s="19">
        <f>'NOX-Org_and_adj'!AH11</f>
        <v>62.536118942000002</v>
      </c>
      <c r="AI11" s="19">
        <f>'NOX-Org_and_adj'!AI11</f>
        <v>59.277264301000002</v>
      </c>
      <c r="AJ11" s="19">
        <f>'NOX-Org_and_adj'!AJ11</f>
        <v>51.326573343</v>
      </c>
      <c r="AK11" s="19">
        <f>'NOX-Org_and_adj'!AK11</f>
        <v>51.326573343</v>
      </c>
      <c r="AL11" s="19">
        <f>'NOX-Org_and_adj'!AL11</f>
        <v>51.326573343</v>
      </c>
    </row>
    <row r="12" spans="1:38" x14ac:dyDescent="0.2">
      <c r="A12" s="14" t="s">
        <v>6</v>
      </c>
      <c r="B12" s="19">
        <f>'NOX-Org_and_adj'!B12</f>
        <v>240</v>
      </c>
      <c r="C12" s="19">
        <f>'NOX-Org_and_adj'!C12</f>
        <v>63</v>
      </c>
      <c r="D12" s="19">
        <f>'NOX-Org_and_adj'!D12</f>
        <v>72</v>
      </c>
      <c r="E12" s="19">
        <f>'NOX-Org_and_adj'!E12</f>
        <v>124</v>
      </c>
      <c r="F12" s="19">
        <f>'NOX-Org_and_adj'!F12</f>
        <v>153</v>
      </c>
      <c r="G12" s="19">
        <f>'NOX-Org_and_adj'!G12</f>
        <v>121</v>
      </c>
      <c r="H12" s="19">
        <f>'NOX-Org_and_adj'!H12</f>
        <v>148</v>
      </c>
      <c r="I12" s="19">
        <f>'NOX-Org_and_adj'!I12</f>
        <v>123</v>
      </c>
      <c r="J12" s="19">
        <f>'NOX-Org_and_adj'!J12</f>
        <v>117</v>
      </c>
      <c r="K12" s="19">
        <f>'NOX-Org_and_adj'!K12</f>
        <v>110</v>
      </c>
      <c r="L12" s="19">
        <f>'NOX-Org_and_adj'!L12</f>
        <v>139.08267999999998</v>
      </c>
      <c r="M12" s="19">
        <f>'NOX-Org_and_adj'!M12</f>
        <v>143.15672000000001</v>
      </c>
      <c r="N12" s="19">
        <f>'NOX-Org_and_adj'!N12</f>
        <v>142.97984</v>
      </c>
      <c r="O12" s="19">
        <f>'NOX-Org_and_adj'!O12</f>
        <v>120.085521</v>
      </c>
      <c r="P12" s="19">
        <f>'NOX-Org_and_adj'!P12</f>
        <v>122.131897</v>
      </c>
      <c r="Q12" s="19">
        <f>'NOX-Org_and_adj'!Q12</f>
        <v>124.29669899999999</v>
      </c>
      <c r="R12" s="19">
        <f>'NOX-Org_and_adj'!R12</f>
        <v>571.07890176000001</v>
      </c>
      <c r="S12" s="19">
        <f>'NOX-Org_and_adj'!S12</f>
        <v>606.26070945000004</v>
      </c>
      <c r="T12" s="19">
        <f>'NOX-Org_and_adj'!T12</f>
        <v>634.21757506999995</v>
      </c>
      <c r="U12" s="19">
        <f>'NOX-Org_and_adj'!U12</f>
        <v>667.82478185000002</v>
      </c>
      <c r="V12" s="19">
        <f>'NOX-Org_and_adj'!V12</f>
        <v>697.19383791999996</v>
      </c>
      <c r="W12" s="19">
        <f>'NOX-Org_and_adj'!W12</f>
        <v>716.21162820999996</v>
      </c>
      <c r="X12" s="19">
        <f>'NOX-Org_and_adj'!X12</f>
        <v>773.54398682999999</v>
      </c>
      <c r="Y12" s="19">
        <f>'NOX-Org_and_adj'!Y12</f>
        <v>680.05669291000004</v>
      </c>
      <c r="Z12" s="19">
        <f>'NOX-Org_and_adj'!Z12</f>
        <v>684.46945386000004</v>
      </c>
      <c r="AA12" s="19">
        <f>'NOX-Org_and_adj'!AA12</f>
        <v>763.68738074999999</v>
      </c>
      <c r="AB12" s="19">
        <f>'NOX-Org_and_adj'!AB12</f>
        <v>850.91986757999996</v>
      </c>
      <c r="AC12" s="19">
        <f>'NOX-Org_and_adj'!AC12</f>
        <v>700.54867574000002</v>
      </c>
      <c r="AD12" s="19">
        <f>'NOX-Org_and_adj'!AD12</f>
        <v>748.66114995999999</v>
      </c>
      <c r="AE12" s="19">
        <f>'NOX-Org_and_adj'!AE12</f>
        <v>670.28241374000004</v>
      </c>
      <c r="AF12" s="19">
        <f>'NOX-Org_and_adj'!AF12</f>
        <v>611.60619869000004</v>
      </c>
      <c r="AG12" s="19">
        <f>'NOX-Org_and_adj'!AG12</f>
        <v>579.18249164999997</v>
      </c>
      <c r="AH12" s="19">
        <f>'NOX-Org_and_adj'!AH12</f>
        <v>574.47540142000003</v>
      </c>
      <c r="AI12" s="19">
        <f>'NOX-Org_and_adj'!AI12</f>
        <v>546.02140878</v>
      </c>
      <c r="AJ12" s="19">
        <f>'NOX-Org_and_adj'!AJ12</f>
        <v>612.91401184999995</v>
      </c>
      <c r="AK12" s="19">
        <f>'NOX-Org_and_adj'!AK12</f>
        <v>612.91401184999995</v>
      </c>
      <c r="AL12" s="19">
        <f>'NOX-Org_and_adj'!AL12</f>
        <v>612.91401184999995</v>
      </c>
    </row>
    <row r="13" spans="1:38" x14ac:dyDescent="0.2">
      <c r="A13" s="14" t="s">
        <v>7</v>
      </c>
      <c r="B13" s="19">
        <f>'NOX-Org_and_adj'!B13</f>
        <v>187</v>
      </c>
      <c r="C13" s="19">
        <f>'NOX-Org_and_adj'!C13</f>
        <v>182</v>
      </c>
      <c r="D13" s="19">
        <f>'NOX-Org_and_adj'!D13</f>
        <v>205</v>
      </c>
      <c r="E13" s="19">
        <f>'NOX-Org_and_adj'!E13</f>
        <v>327</v>
      </c>
      <c r="F13" s="19">
        <f>'NOX-Org_and_adj'!F13</f>
        <v>378</v>
      </c>
      <c r="G13" s="19">
        <f>'NOX-Org_and_adj'!G13</f>
        <v>352</v>
      </c>
      <c r="H13" s="19">
        <f>'NOX-Org_and_adj'!H13</f>
        <v>361</v>
      </c>
      <c r="I13" s="19">
        <f>'NOX-Org_and_adj'!I13</f>
        <v>370</v>
      </c>
      <c r="J13" s="19">
        <f>'NOX-Org_and_adj'!J13</f>
        <v>389</v>
      </c>
      <c r="K13" s="19">
        <f>'NOX-Org_and_adj'!K13</f>
        <v>399</v>
      </c>
      <c r="L13" s="19">
        <f>'NOX-Org_and_adj'!L13</f>
        <v>432.79967999999997</v>
      </c>
      <c r="M13" s="19">
        <f>'NOX-Org_and_adj'!M13</f>
        <v>460.22217000000001</v>
      </c>
      <c r="N13" s="19">
        <f>'NOX-Org_and_adj'!N13</f>
        <v>466.66404999999997</v>
      </c>
      <c r="O13" s="19">
        <f>'NOX-Org_and_adj'!O13</f>
        <v>451.14304299999998</v>
      </c>
      <c r="P13" s="19">
        <f>'NOX-Org_and_adj'!P13</f>
        <v>478.78160800000001</v>
      </c>
      <c r="Q13" s="19">
        <f>'NOX-Org_and_adj'!Q13</f>
        <v>504.27396999999996</v>
      </c>
      <c r="R13" s="19">
        <f>'NOX-Org_and_adj'!R13</f>
        <v>432.08292911000001</v>
      </c>
      <c r="S13" s="19">
        <f>'NOX-Org_and_adj'!S13</f>
        <v>432.02986965000002</v>
      </c>
      <c r="T13" s="19">
        <f>'NOX-Org_and_adj'!T13</f>
        <v>479.55387020000001</v>
      </c>
      <c r="U13" s="19">
        <f>'NOX-Org_and_adj'!U13</f>
        <v>479.61233915000003</v>
      </c>
      <c r="V13" s="19">
        <f>'NOX-Org_and_adj'!V13</f>
        <v>419.88243648999998</v>
      </c>
      <c r="W13" s="19">
        <f>'NOX-Org_and_adj'!W13</f>
        <v>416.58786621000002</v>
      </c>
      <c r="X13" s="19">
        <f>'NOX-Org_and_adj'!X13</f>
        <v>416.57631421999997</v>
      </c>
      <c r="Y13" s="19">
        <f>'NOX-Org_and_adj'!Y13</f>
        <v>354.10100225000002</v>
      </c>
      <c r="Z13" s="19">
        <f>'NOX-Org_and_adj'!Z13</f>
        <v>346.46723421000002</v>
      </c>
      <c r="AA13" s="19">
        <f>'NOX-Org_and_adj'!AA13</f>
        <v>355.07907599999999</v>
      </c>
      <c r="AB13" s="19">
        <f>'NOX-Org_and_adj'!AB13</f>
        <v>356.58091804999998</v>
      </c>
      <c r="AC13" s="19">
        <f>'NOX-Org_and_adj'!AC13</f>
        <v>353.52519531000002</v>
      </c>
      <c r="AD13" s="19">
        <f>'NOX-Org_and_adj'!AD13</f>
        <v>331.60158551000001</v>
      </c>
      <c r="AE13" s="19">
        <f>'NOX-Org_and_adj'!AE13</f>
        <v>314.53314438000001</v>
      </c>
      <c r="AF13" s="19">
        <f>'NOX-Org_and_adj'!AF13</f>
        <v>317.70154621</v>
      </c>
      <c r="AG13" s="19">
        <f>'NOX-Org_and_adj'!AG13</f>
        <v>321.05070276999999</v>
      </c>
      <c r="AH13" s="19">
        <f>'NOX-Org_and_adj'!AH13</f>
        <v>329.27423697</v>
      </c>
      <c r="AI13" s="19">
        <f>'NOX-Org_and_adj'!AI13</f>
        <v>312.63447065000003</v>
      </c>
      <c r="AJ13" s="19">
        <f>'NOX-Org_and_adj'!AJ13</f>
        <v>283.07534582</v>
      </c>
      <c r="AK13" s="19">
        <f>'NOX-Org_and_adj'!AK13</f>
        <v>283.86356971999999</v>
      </c>
      <c r="AL13" s="19">
        <f>'NOX-Org_and_adj'!AL13</f>
        <v>282.48382112000002</v>
      </c>
    </row>
    <row r="14" spans="1:38" x14ac:dyDescent="0.2">
      <c r="A14" s="14" t="s">
        <v>8</v>
      </c>
      <c r="B14" s="19">
        <f>'NOX-Org_and_adj'!B14</f>
        <v>0</v>
      </c>
      <c r="C14" s="19">
        <f>'NOX-Org_and_adj'!C14</f>
        <v>0</v>
      </c>
      <c r="D14" s="19">
        <f>'NOX-Org_and_adj'!D14</f>
        <v>0</v>
      </c>
      <c r="E14" s="19">
        <f>'NOX-Org_and_adj'!E14</f>
        <v>2</v>
      </c>
      <c r="F14" s="19">
        <f>'NOX-Org_and_adj'!F14</f>
        <v>1</v>
      </c>
      <c r="G14" s="19">
        <f>'NOX-Org_and_adj'!G14</f>
        <v>2</v>
      </c>
      <c r="H14" s="19">
        <f>'NOX-Org_and_adj'!H14</f>
        <v>3</v>
      </c>
      <c r="I14" s="19">
        <f>'NOX-Org_and_adj'!I14</f>
        <v>3</v>
      </c>
      <c r="J14" s="19">
        <f>'NOX-Org_and_adj'!J14</f>
        <v>3</v>
      </c>
      <c r="K14" s="19">
        <f>'NOX-Org_and_adj'!K14</f>
        <v>3</v>
      </c>
      <c r="L14" s="19">
        <f>'NOX-Org_and_adj'!L14</f>
        <v>2.3939499999999998</v>
      </c>
      <c r="M14" s="19">
        <f>'NOX-Org_and_adj'!M14</f>
        <v>2.5049999999999999</v>
      </c>
      <c r="N14" s="19">
        <f>'NOX-Org_and_adj'!N14</f>
        <v>2.55593</v>
      </c>
      <c r="O14" s="19">
        <f>'NOX-Org_and_adj'!O14</f>
        <v>4.2687879999999998</v>
      </c>
      <c r="P14" s="19">
        <f>'NOX-Org_and_adj'!P14</f>
        <v>4.3423470000000002</v>
      </c>
      <c r="Q14" s="19">
        <f>'NOX-Org_and_adj'!Q14</f>
        <v>4.4422690000000005</v>
      </c>
      <c r="R14" s="19">
        <f>'NOX-Org_and_adj'!R14</f>
        <v>1E-4</v>
      </c>
      <c r="S14" s="19">
        <f>'NOX-Org_and_adj'!S14</f>
        <v>1E-4</v>
      </c>
      <c r="T14" s="19">
        <f>'NOX-Org_and_adj'!T14</f>
        <v>7.3450399999999997E-3</v>
      </c>
      <c r="U14" s="19">
        <f>'NOX-Org_and_adj'!U14</f>
        <v>7.3450399999999997E-3</v>
      </c>
      <c r="V14" s="19">
        <f>'NOX-Org_and_adj'!V14</f>
        <v>1.8840000999999999E-2</v>
      </c>
      <c r="W14" s="19">
        <f>'NOX-Org_and_adj'!W14</f>
        <v>1.8840000999999999E-2</v>
      </c>
      <c r="X14" s="19">
        <f>'NOX-Org_and_adj'!X14</f>
        <v>1.8840000999999999E-2</v>
      </c>
      <c r="Y14" s="19">
        <f>'NOX-Org_and_adj'!Y14</f>
        <v>1.8840000999999999E-2</v>
      </c>
      <c r="Z14" s="19">
        <f>'NOX-Org_and_adj'!Z14</f>
        <v>1.5592010000000001E-3</v>
      </c>
      <c r="AA14" s="19">
        <f>'NOX-Org_and_adj'!AA14</f>
        <v>9.9019495599999993E-2</v>
      </c>
      <c r="AB14" s="19">
        <f>'NOX-Org_and_adj'!AB14</f>
        <v>0.10221711579999999</v>
      </c>
      <c r="AC14" s="19">
        <f>'NOX-Org_and_adj'!AC14</f>
        <v>4.5717172E-2</v>
      </c>
      <c r="AD14" s="19">
        <f>'NOX-Org_and_adj'!AD14</f>
        <v>3.665001E-4</v>
      </c>
      <c r="AE14" s="19">
        <f>'NOX-Org_and_adj'!AE14</f>
        <v>5.0913209999999996E-4</v>
      </c>
      <c r="AF14" s="19">
        <f>'NOX-Org_and_adj'!AF14</f>
        <v>1.3288294259</v>
      </c>
      <c r="AG14" s="19">
        <f>'NOX-Org_and_adj'!AG14</f>
        <v>2.99420052E-2</v>
      </c>
      <c r="AH14" s="19">
        <f>'NOX-Org_and_adj'!AH14</f>
        <v>3.7209986299999998E-2</v>
      </c>
      <c r="AI14" s="19">
        <f>'NOX-Org_and_adj'!AI14</f>
        <v>4.8893923399999997E-2</v>
      </c>
      <c r="AJ14" s="19">
        <f>'NOX-Org_and_adj'!AJ14</f>
        <v>0.87962364019999995</v>
      </c>
      <c r="AK14" s="19">
        <f>'NOX-Org_and_adj'!AK14</f>
        <v>0.87280974020000002</v>
      </c>
      <c r="AL14" s="19">
        <f>'NOX-Org_and_adj'!AL14</f>
        <v>0.88211324020000004</v>
      </c>
    </row>
    <row r="15" spans="1:38" x14ac:dyDescent="0.2">
      <c r="A15" s="14" t="s">
        <v>10</v>
      </c>
      <c r="B15" s="19">
        <f>'NOX-Org_and_adj'!B15</f>
        <v>0</v>
      </c>
      <c r="C15" s="19">
        <f>'NOX-Org_and_adj'!C15</f>
        <v>0</v>
      </c>
      <c r="D15" s="19">
        <f>'NOX-Org_and_adj'!D15</f>
        <v>0</v>
      </c>
      <c r="E15" s="19">
        <f>'NOX-Org_and_adj'!E15</f>
        <v>2</v>
      </c>
      <c r="F15" s="19">
        <f>'NOX-Org_and_adj'!F15</f>
        <v>3</v>
      </c>
      <c r="G15" s="19">
        <f>'NOX-Org_and_adj'!G15</f>
        <v>6</v>
      </c>
      <c r="H15" s="19">
        <f>'NOX-Org_and_adj'!H15</f>
        <v>5</v>
      </c>
      <c r="I15" s="19">
        <f>'NOX-Org_and_adj'!I15</f>
        <v>5</v>
      </c>
      <c r="J15" s="19">
        <f>'NOX-Org_and_adj'!J15</f>
        <v>5</v>
      </c>
      <c r="K15" s="19">
        <f>'NOX-Org_and_adj'!K15</f>
        <v>6</v>
      </c>
      <c r="L15" s="19">
        <f>'NOX-Org_and_adj'!L15</f>
        <v>15.41628</v>
      </c>
      <c r="M15" s="19">
        <f>'NOX-Org_and_adj'!M15</f>
        <v>15.87298</v>
      </c>
      <c r="N15" s="19">
        <f>'NOX-Org_and_adj'!N15</f>
        <v>16.109929999999999</v>
      </c>
      <c r="O15" s="19">
        <f>'NOX-Org_and_adj'!O15</f>
        <v>14.487960999999999</v>
      </c>
      <c r="P15" s="19">
        <f>'NOX-Org_and_adj'!P15</f>
        <v>15.477937000000001</v>
      </c>
      <c r="Q15" s="19">
        <f>'NOX-Org_and_adj'!Q15</f>
        <v>16.054811999999998</v>
      </c>
      <c r="R15" s="19">
        <f>'NOX-Org_and_adj'!R15</f>
        <v>19.073714494000001</v>
      </c>
      <c r="S15" s="19">
        <f>'NOX-Org_and_adj'!S15</f>
        <v>19.073714494000001</v>
      </c>
      <c r="T15" s="19">
        <f>'NOX-Org_and_adj'!T15</f>
        <v>16.017688333999999</v>
      </c>
      <c r="U15" s="19">
        <f>'NOX-Org_and_adj'!U15</f>
        <v>16.017672708999999</v>
      </c>
      <c r="V15" s="19">
        <f>'NOX-Org_and_adj'!V15</f>
        <v>8.3707393815</v>
      </c>
      <c r="W15" s="19">
        <f>'NOX-Org_and_adj'!W15</f>
        <v>8.7728258465</v>
      </c>
      <c r="X15" s="19">
        <f>'NOX-Org_and_adj'!X15</f>
        <v>8.6678463926999996</v>
      </c>
      <c r="Y15" s="19">
        <f>'NOX-Org_and_adj'!Y15</f>
        <v>10.708844088999999</v>
      </c>
      <c r="Z15" s="19">
        <f>'NOX-Org_and_adj'!Z15</f>
        <v>19.553354794000001</v>
      </c>
      <c r="AA15" s="19">
        <f>'NOX-Org_and_adj'!AA15</f>
        <v>19.578715134999999</v>
      </c>
      <c r="AB15" s="19">
        <f>'NOX-Org_and_adj'!AB15</f>
        <v>19.59754268</v>
      </c>
      <c r="AC15" s="19">
        <f>'NOX-Org_and_adj'!AC15</f>
        <v>19.192872676</v>
      </c>
      <c r="AD15" s="19">
        <f>'NOX-Org_and_adj'!AD15</f>
        <v>5.9382250870000002</v>
      </c>
      <c r="AE15" s="19">
        <f>'NOX-Org_and_adj'!AE15</f>
        <v>2.8767633342000001</v>
      </c>
      <c r="AF15" s="19">
        <f>'NOX-Org_and_adj'!AF15</f>
        <v>5.1350651609</v>
      </c>
      <c r="AG15" s="19">
        <f>'NOX-Org_and_adj'!AG15</f>
        <v>5.2288038774999999</v>
      </c>
      <c r="AH15" s="19">
        <f>'NOX-Org_and_adj'!AH15</f>
        <v>5.0085913027000002</v>
      </c>
      <c r="AI15" s="19">
        <f>'NOX-Org_and_adj'!AI15</f>
        <v>5.4656733750999997</v>
      </c>
      <c r="AJ15" s="19">
        <f>'NOX-Org_and_adj'!AJ15</f>
        <v>2.5020207352999999</v>
      </c>
      <c r="AK15" s="19">
        <f>'NOX-Org_and_adj'!AK15</f>
        <v>2.5077481352</v>
      </c>
      <c r="AL15" s="19">
        <f>'NOX-Org_and_adj'!AL15</f>
        <v>2.5024645352000001</v>
      </c>
    </row>
    <row r="16" spans="1:38" x14ac:dyDescent="0.2">
      <c r="A16" s="14" t="s">
        <v>11</v>
      </c>
      <c r="B16" s="19">
        <f>'NOX-Org_and_adj'!B16</f>
        <v>440</v>
      </c>
      <c r="C16" s="19">
        <f>'NOX-Org_and_adj'!C16</f>
        <v>159</v>
      </c>
      <c r="D16" s="19">
        <f>'NOX-Org_and_adj'!D16</f>
        <v>111</v>
      </c>
      <c r="E16" s="19">
        <f>'NOX-Org_and_adj'!E16</f>
        <v>87</v>
      </c>
      <c r="F16" s="19">
        <f>'NOX-Org_and_adj'!F16</f>
        <v>91</v>
      </c>
      <c r="G16" s="19">
        <f>'NOX-Org_and_adj'!G16</f>
        <v>95</v>
      </c>
      <c r="H16" s="19">
        <f>'NOX-Org_and_adj'!H16</f>
        <v>96</v>
      </c>
      <c r="I16" s="19">
        <f>'NOX-Org_and_adj'!I16</f>
        <v>123</v>
      </c>
      <c r="J16" s="19">
        <f>'NOX-Org_and_adj'!J16</f>
        <v>114</v>
      </c>
      <c r="K16" s="19">
        <f>'NOX-Org_and_adj'!K16</f>
        <v>99</v>
      </c>
      <c r="L16" s="19">
        <f>'NOX-Org_and_adj'!L16</f>
        <v>152.58750000000001</v>
      </c>
      <c r="M16" s="19">
        <f>'NOX-Org_and_adj'!M16</f>
        <v>156.72121999999999</v>
      </c>
      <c r="N16" s="19">
        <f>'NOX-Org_and_adj'!N16</f>
        <v>163.25598000000002</v>
      </c>
      <c r="O16" s="19">
        <f>'NOX-Org_and_adj'!O16</f>
        <v>161.662462</v>
      </c>
      <c r="P16" s="19">
        <f>'NOX-Org_and_adj'!P16</f>
        <v>128.73061100000001</v>
      </c>
      <c r="Q16" s="19">
        <f>'NOX-Org_and_adj'!Q16</f>
        <v>130.05542399999999</v>
      </c>
      <c r="R16" s="19">
        <f>'NOX-Org_and_adj'!R16</f>
        <v>55.461705174000002</v>
      </c>
      <c r="S16" s="19">
        <f>'NOX-Org_and_adj'!S16</f>
        <v>55.461705174000002</v>
      </c>
      <c r="T16" s="19">
        <f>'NOX-Org_and_adj'!T16</f>
        <v>56.350722974999996</v>
      </c>
      <c r="U16" s="19">
        <f>'NOX-Org_and_adj'!U16</f>
        <v>56.349712726</v>
      </c>
      <c r="V16" s="19">
        <f>'NOX-Org_and_adj'!V16</f>
        <v>56.116249056999997</v>
      </c>
      <c r="W16" s="19">
        <f>'NOX-Org_and_adj'!W16</f>
        <v>55.471945257000002</v>
      </c>
      <c r="X16" s="19">
        <f>'NOX-Org_and_adj'!X16</f>
        <v>55.471945257000002</v>
      </c>
      <c r="Y16" s="19">
        <f>'NOX-Org_and_adj'!Y16</f>
        <v>55.455135370999997</v>
      </c>
      <c r="Z16" s="19">
        <f>'NOX-Org_and_adj'!Z16</f>
        <v>55.445631593999998</v>
      </c>
      <c r="AA16" s="19">
        <f>'NOX-Org_and_adj'!AA16</f>
        <v>77.868788811000002</v>
      </c>
      <c r="AB16" s="19">
        <f>'NOX-Org_and_adj'!AB16</f>
        <v>80.506846881000001</v>
      </c>
      <c r="AC16" s="19">
        <f>'NOX-Org_and_adj'!AC16</f>
        <v>80.098726173000003</v>
      </c>
      <c r="AD16" s="19">
        <f>'NOX-Org_and_adj'!AD16</f>
        <v>79.059697916000005</v>
      </c>
      <c r="AE16" s="19">
        <f>'NOX-Org_and_adj'!AE16</f>
        <v>78.643353415000007</v>
      </c>
      <c r="AF16" s="19">
        <f>'NOX-Org_and_adj'!AF16</f>
        <v>83.526520016000006</v>
      </c>
      <c r="AG16" s="19">
        <f>'NOX-Org_and_adj'!AG16</f>
        <v>81.093035334999996</v>
      </c>
      <c r="AH16" s="19">
        <f>'NOX-Org_and_adj'!AH16</f>
        <v>80.153071515999997</v>
      </c>
      <c r="AI16" s="19">
        <f>'NOX-Org_and_adj'!AI16</f>
        <v>80.216778822999999</v>
      </c>
      <c r="AJ16" s="19">
        <f>'NOX-Org_and_adj'!AJ16</f>
        <v>83.619012503999997</v>
      </c>
      <c r="AK16" s="19">
        <f>'NOX-Org_and_adj'!AK16</f>
        <v>83.619012503999997</v>
      </c>
      <c r="AL16" s="19">
        <f>'NOX-Org_and_adj'!AL16</f>
        <v>83.619012503999997</v>
      </c>
    </row>
    <row r="17" spans="1:38" x14ac:dyDescent="0.2">
      <c r="A17" s="14" t="s">
        <v>12</v>
      </c>
      <c r="B17" s="37">
        <f>'NOX-Org_and_adj'!B17</f>
        <v>12624</v>
      </c>
      <c r="C17" s="37">
        <f>'NOX-Org_and_adj'!C17</f>
        <v>12061</v>
      </c>
      <c r="D17" s="37">
        <f>'NOX-Org_and_adj'!D17</f>
        <v>11493</v>
      </c>
      <c r="E17" s="37">
        <f>'NOX-Org_and_adj'!E17</f>
        <v>10932</v>
      </c>
      <c r="F17" s="37">
        <f>'NOX-Org_and_adj'!F17</f>
        <v>9592</v>
      </c>
      <c r="G17" s="37">
        <f>'NOX-Org_and_adj'!G17</f>
        <v>9449</v>
      </c>
      <c r="H17" s="37">
        <f>'NOX-Org_and_adj'!H17</f>
        <v>9306</v>
      </c>
      <c r="I17" s="37">
        <f>'NOX-Org_and_adj'!I17</f>
        <v>9162</v>
      </c>
      <c r="J17" s="37">
        <f>'NOX-Org_and_adj'!J17</f>
        <v>9019</v>
      </c>
      <c r="K17" s="37">
        <f>'NOX-Org_and_adj'!K17</f>
        <v>8876</v>
      </c>
      <c r="L17" s="37">
        <f>'NOX-Org_and_adj'!L17</f>
        <v>8732.7439600000016</v>
      </c>
      <c r="M17" s="37">
        <f>'NOX-Org_and_adj'!M17</f>
        <v>8791.7872799999986</v>
      </c>
      <c r="N17" s="37">
        <f>'NOX-Org_and_adj'!N17</f>
        <v>8619.2681699999994</v>
      </c>
      <c r="O17" s="37">
        <f>'NOX-Org_and_adj'!O17</f>
        <v>8371.3374299999996</v>
      </c>
      <c r="P17" s="37">
        <f>'NOX-Org_and_adj'!P17</f>
        <v>8393.5218599999989</v>
      </c>
      <c r="Q17" s="37">
        <f>'NOX-Org_and_adj'!Q17</f>
        <v>7774.1959100000004</v>
      </c>
      <c r="R17" s="36">
        <f>[2]NOx!G$84</f>
        <v>7466.7967426057703</v>
      </c>
      <c r="S17" s="36">
        <f>[2]NOx!H$84</f>
        <v>7419.6077479939704</v>
      </c>
      <c r="T17" s="36">
        <f>[2]NOx!I$84</f>
        <v>7041.8352921587302</v>
      </c>
      <c r="U17" s="36">
        <f>[2]NOx!J$84</f>
        <v>6771.97386127953</v>
      </c>
      <c r="V17" s="36">
        <f>[2]NOx!K$84</f>
        <v>6478.5861987244098</v>
      </c>
      <c r="W17" s="36">
        <f>[2]NOx!L$84</f>
        <v>6218.1336072191498</v>
      </c>
      <c r="X17" s="36">
        <f>[2]NOx!M$84</f>
        <v>5614.7697309590303</v>
      </c>
      <c r="Y17" s="36">
        <f>[2]NOx!N$84</f>
        <v>5025.4275610057502</v>
      </c>
      <c r="Z17" s="36">
        <f>[2]NOx!O$84</f>
        <v>5041.3189848367301</v>
      </c>
      <c r="AA17" s="36">
        <f>[2]NOx!P$84</f>
        <v>4753.3670576935101</v>
      </c>
      <c r="AB17" s="36">
        <f>[2]NOx!Q$84</f>
        <v>4285.3813645689097</v>
      </c>
      <c r="AC17" s="36">
        <f>[2]NOx!R$84</f>
        <v>4222.1217490068902</v>
      </c>
      <c r="AD17" s="36">
        <f>[2]NOx!S$84</f>
        <v>3826.13712866894</v>
      </c>
      <c r="AE17" s="36">
        <f>[2]NOx!T$84</f>
        <v>3678.7981578304698</v>
      </c>
      <c r="AF17" s="36">
        <f>[2]NOx!U$84</f>
        <v>3357.6509566110199</v>
      </c>
      <c r="AG17" s="36">
        <f>[2]NOx!V$84</f>
        <v>3099.45279645849</v>
      </c>
      <c r="AH17" s="36">
        <f>[2]NOx!W$84</f>
        <v>2881.5289761426402</v>
      </c>
      <c r="AI17" s="37">
        <f>'NOX-Org_and_adj'!AI17</f>
        <v>2820.5925926999998</v>
      </c>
      <c r="AJ17" s="37">
        <f>'NOX-Org_and_adj'!AJ17</f>
        <v>2344.9975617999999</v>
      </c>
      <c r="AK17" s="37">
        <f>'NOX-Org_and_adj'!AK17</f>
        <v>2342.8322156999998</v>
      </c>
      <c r="AL17" s="37">
        <f>'NOX-Org_and_adj'!AL17</f>
        <v>2111.9585794</v>
      </c>
    </row>
    <row r="18" spans="1:38" x14ac:dyDescent="0.2">
      <c r="A18" s="14" t="s">
        <v>13</v>
      </c>
      <c r="B18" s="19">
        <f>'NOX-Org_and_adj'!B18</f>
        <v>2652</v>
      </c>
      <c r="C18" s="19">
        <f>'NOX-Org_and_adj'!C18</f>
        <v>2968</v>
      </c>
      <c r="D18" s="19">
        <f>'NOX-Org_and_adj'!D18</f>
        <v>3353</v>
      </c>
      <c r="E18" s="19">
        <f>'NOX-Org_and_adj'!E18</f>
        <v>3576</v>
      </c>
      <c r="F18" s="19">
        <f>'NOX-Org_and_adj'!F18</f>
        <v>3781</v>
      </c>
      <c r="G18" s="19">
        <f>'NOX-Org_and_adj'!G18</f>
        <v>3849</v>
      </c>
      <c r="H18" s="19">
        <f>'NOX-Org_and_adj'!H18</f>
        <v>3915</v>
      </c>
      <c r="I18" s="19">
        <f>'NOX-Org_and_adj'!I18</f>
        <v>3981</v>
      </c>
      <c r="J18" s="19">
        <f>'NOX-Org_and_adj'!J18</f>
        <v>4047</v>
      </c>
      <c r="K18" s="19">
        <f>'NOX-Org_and_adj'!K18</f>
        <v>4113</v>
      </c>
      <c r="L18" s="19">
        <f>'NOX-Org_and_adj'!L18</f>
        <v>4179.20856</v>
      </c>
      <c r="M18" s="19">
        <f>'NOX-Org_and_adj'!M18</f>
        <v>4178.1268799999998</v>
      </c>
      <c r="N18" s="19">
        <f>'NOX-Org_and_adj'!N18</f>
        <v>4156.3456699999997</v>
      </c>
      <c r="O18" s="19">
        <f>'NOX-Org_and_adj'!O18</f>
        <v>4084.4155989999999</v>
      </c>
      <c r="P18" s="19">
        <f>'NOX-Org_and_adj'!P18</f>
        <v>4166.9662539999999</v>
      </c>
      <c r="Q18" s="19">
        <f>'NOX-Org_and_adj'!Q18</f>
        <v>4156.0193380000001</v>
      </c>
      <c r="R18" s="19">
        <f>'NOX-Org_and_adj'!R18</f>
        <v>3559.3517333999998</v>
      </c>
      <c r="S18" s="19">
        <f>'NOX-Org_and_adj'!S18</f>
        <v>3641.8725653000001</v>
      </c>
      <c r="T18" s="19">
        <f>'NOX-Org_and_adj'!T18</f>
        <v>3453.3141962</v>
      </c>
      <c r="U18" s="19">
        <f>'NOX-Org_and_adj'!U18</f>
        <v>3504.5742630999998</v>
      </c>
      <c r="V18" s="19">
        <f>'NOX-Org_and_adj'!V18</f>
        <v>3398.6093707</v>
      </c>
      <c r="W18" s="19">
        <f>'NOX-Org_and_adj'!W18</f>
        <v>3286.589285</v>
      </c>
      <c r="X18" s="19">
        <f>'NOX-Org_and_adj'!X18</f>
        <v>3081.2281932999999</v>
      </c>
      <c r="Y18" s="19">
        <f>'NOX-Org_and_adj'!Y18</f>
        <v>2810.2007434000002</v>
      </c>
      <c r="Z18" s="19">
        <f>'NOX-Org_and_adj'!Z18</f>
        <v>2727.5765704999999</v>
      </c>
      <c r="AA18" s="19">
        <f>'NOX-Org_and_adj'!AA18</f>
        <v>2642.0198314999998</v>
      </c>
      <c r="AB18" s="19">
        <f>'NOX-Org_and_adj'!AB18</f>
        <v>2501.9360359000002</v>
      </c>
      <c r="AC18" s="19">
        <f>'NOX-Org_and_adj'!AC18</f>
        <v>2428.3325946999998</v>
      </c>
      <c r="AD18" s="19">
        <f>'NOX-Org_and_adj'!AD18</f>
        <v>2374.2764041</v>
      </c>
      <c r="AE18" s="19">
        <f>'NOX-Org_and_adj'!AE18</f>
        <v>2326.2312301000002</v>
      </c>
      <c r="AF18" s="19">
        <f>'NOX-Org_and_adj'!AF18</f>
        <v>2151.4034796000001</v>
      </c>
      <c r="AG18" s="19">
        <f>'NOX-Org_and_adj'!AG18</f>
        <v>2103.9895544000001</v>
      </c>
      <c r="AH18" s="19">
        <f>'NOX-Org_and_adj'!AH18</f>
        <v>2061.3169825</v>
      </c>
      <c r="AI18" s="19">
        <f>'NOX-Org_and_adj'!AI18</f>
        <v>1943.0572810000001</v>
      </c>
      <c r="AJ18" s="19">
        <f>'NOX-Org_and_adj'!AJ18</f>
        <v>1643.4631277999999</v>
      </c>
      <c r="AK18" s="19">
        <f>'NOX-Org_and_adj'!AK18</f>
        <v>1643.3023461</v>
      </c>
      <c r="AL18" s="19">
        <f>'NOX-Org_and_adj'!AL18</f>
        <v>1643.1415678999999</v>
      </c>
    </row>
    <row r="19" spans="1:38" x14ac:dyDescent="0.2">
      <c r="A19" s="14" t="s">
        <v>14</v>
      </c>
      <c r="B19" s="19">
        <f>'NOX-Org_and_adj'!B19</f>
        <v>330</v>
      </c>
      <c r="C19" s="19">
        <f>'NOX-Org_and_adj'!C19</f>
        <v>165</v>
      </c>
      <c r="D19" s="19">
        <f>'NOX-Org_and_adj'!D19</f>
        <v>248</v>
      </c>
      <c r="E19" s="19">
        <f>'NOX-Org_and_adj'!E19</f>
        <v>310</v>
      </c>
      <c r="F19" s="19">
        <f>'NOX-Org_and_adj'!F19</f>
        <v>369</v>
      </c>
      <c r="G19" s="19">
        <f>'NOX-Org_and_adj'!G19</f>
        <v>286</v>
      </c>
      <c r="H19" s="19">
        <f>'NOX-Org_and_adj'!H19</f>
        <v>255</v>
      </c>
      <c r="I19" s="19">
        <f>'NOX-Org_and_adj'!I19</f>
        <v>241</v>
      </c>
      <c r="J19" s="19">
        <f>'NOX-Org_and_adj'!J19</f>
        <v>390</v>
      </c>
      <c r="K19" s="19">
        <f>'NOX-Org_and_adj'!K19</f>
        <v>267</v>
      </c>
      <c r="L19" s="19">
        <f>'NOX-Org_and_adj'!L19</f>
        <v>412.36083000000002</v>
      </c>
      <c r="M19" s="19">
        <f>'NOX-Org_and_adj'!M19</f>
        <v>186.56205</v>
      </c>
      <c r="N19" s="19">
        <f>'NOX-Org_and_adj'!N19</f>
        <v>179.48262</v>
      </c>
      <c r="O19" s="19">
        <f>'NOX-Org_and_adj'!O19</f>
        <v>251.008478</v>
      </c>
      <c r="P19" s="19">
        <f>'NOX-Org_and_adj'!P19</f>
        <v>276.02077600000001</v>
      </c>
      <c r="Q19" s="19">
        <f>'NOX-Org_and_adj'!Q19</f>
        <v>184.00074600000002</v>
      </c>
      <c r="R19" s="19">
        <f>'NOX-Org_and_adj'!R19</f>
        <v>179.8955129</v>
      </c>
      <c r="S19" s="19">
        <f>'NOX-Org_and_adj'!S19</f>
        <v>215.99446470000001</v>
      </c>
      <c r="T19" s="19">
        <f>'NOX-Org_and_adj'!T19</f>
        <v>268.39347287999999</v>
      </c>
      <c r="U19" s="19">
        <f>'NOX-Org_and_adj'!U19</f>
        <v>276.56810092000001</v>
      </c>
      <c r="V19" s="19">
        <f>'NOX-Org_and_adj'!V19</f>
        <v>234.19063216999999</v>
      </c>
      <c r="W19" s="19">
        <f>'NOX-Org_and_adj'!W19</f>
        <v>267.17234309999998</v>
      </c>
      <c r="X19" s="19">
        <f>'NOX-Org_and_adj'!X19</f>
        <v>219.76793472</v>
      </c>
      <c r="Y19" s="19">
        <f>'NOX-Org_and_adj'!Y19</f>
        <v>243.54577954000001</v>
      </c>
      <c r="Z19" s="19">
        <f>'NOX-Org_and_adj'!Z19</f>
        <v>197.33024427999999</v>
      </c>
      <c r="AA19" s="19">
        <f>'NOX-Org_and_adj'!AA19</f>
        <v>270.98792096</v>
      </c>
      <c r="AB19" s="19">
        <f>'NOX-Org_and_adj'!AB19</f>
        <v>223.18619428</v>
      </c>
      <c r="AC19" s="19">
        <f>'NOX-Org_and_adj'!AC19</f>
        <v>186.90044585000001</v>
      </c>
      <c r="AD19" s="19">
        <f>'NOX-Org_and_adj'!AD19</f>
        <v>180.51415138999999</v>
      </c>
      <c r="AE19" s="19">
        <f>'NOX-Org_and_adj'!AE19</f>
        <v>252.17060952</v>
      </c>
      <c r="AF19" s="19">
        <f>'NOX-Org_and_adj'!AF19</f>
        <v>268.76751582999998</v>
      </c>
      <c r="AG19" s="19">
        <f>'NOX-Org_and_adj'!AG19</f>
        <v>391.98626329000001</v>
      </c>
      <c r="AH19" s="19">
        <f>'NOX-Org_and_adj'!AH19</f>
        <v>382.32656723999997</v>
      </c>
      <c r="AI19" s="19">
        <f>'NOX-Org_and_adj'!AI19</f>
        <v>268.72513937000002</v>
      </c>
      <c r="AJ19" s="19">
        <f>'NOX-Org_and_adj'!AJ19</f>
        <v>426.01271237999998</v>
      </c>
      <c r="AK19" s="19">
        <f>'NOX-Org_and_adj'!AK19</f>
        <v>426.01271237999998</v>
      </c>
      <c r="AL19" s="19">
        <f>'NOX-Org_and_adj'!AL19</f>
        <v>426.01271237999998</v>
      </c>
    </row>
    <row r="20" spans="1:38"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19"/>
      <c r="AI20" s="20"/>
      <c r="AJ20" s="20"/>
      <c r="AK20" s="20"/>
      <c r="AL20" s="20"/>
    </row>
    <row r="21" spans="1:38"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19"/>
      <c r="AI21" s="20"/>
      <c r="AJ21" s="20"/>
      <c r="AK21" s="20"/>
      <c r="AL21" s="20"/>
    </row>
    <row r="22" spans="1:38"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19"/>
      <c r="AI22" s="20"/>
      <c r="AJ22" s="20"/>
      <c r="AK22" s="20"/>
      <c r="AL22" s="20"/>
    </row>
    <row r="23" spans="1:38"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19"/>
      <c r="AI23" s="20"/>
      <c r="AJ23" s="20"/>
      <c r="AK23" s="20"/>
      <c r="AL23" s="20"/>
    </row>
    <row r="24" spans="1:38"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19"/>
      <c r="AI24" s="20"/>
      <c r="AJ24" s="20"/>
      <c r="AK24" s="20"/>
      <c r="AL24" s="20"/>
    </row>
    <row r="25" spans="1:38" x14ac:dyDescent="0.2">
      <c r="A25" s="14" t="s">
        <v>15</v>
      </c>
      <c r="B25" s="19">
        <f t="shared" ref="B25:AL25" si="0">SUM(B7:B19)</f>
        <v>26882</v>
      </c>
      <c r="C25" s="19">
        <f t="shared" si="0"/>
        <v>26378</v>
      </c>
      <c r="D25" s="19">
        <f t="shared" si="0"/>
        <v>27080</v>
      </c>
      <c r="E25" s="19">
        <f t="shared" si="0"/>
        <v>25757</v>
      </c>
      <c r="F25" s="19">
        <f t="shared" si="0"/>
        <v>25527</v>
      </c>
      <c r="G25" s="19">
        <f t="shared" si="0"/>
        <v>25180</v>
      </c>
      <c r="H25" s="19">
        <f t="shared" si="0"/>
        <v>25261</v>
      </c>
      <c r="I25" s="19">
        <f t="shared" si="0"/>
        <v>25356</v>
      </c>
      <c r="J25" s="19">
        <f t="shared" si="0"/>
        <v>25350</v>
      </c>
      <c r="K25" s="19">
        <f t="shared" si="0"/>
        <v>24955</v>
      </c>
      <c r="L25" s="19">
        <f t="shared" si="0"/>
        <v>24787.361250000005</v>
      </c>
      <c r="M25" s="19">
        <f t="shared" si="0"/>
        <v>24704.956589999998</v>
      </c>
      <c r="N25" s="19">
        <f t="shared" si="0"/>
        <v>24347.759939999996</v>
      </c>
      <c r="O25" s="19">
        <f t="shared" si="0"/>
        <v>22844.743190000001</v>
      </c>
      <c r="P25" s="19">
        <f t="shared" si="0"/>
        <v>22598.433584999999</v>
      </c>
      <c r="Q25" s="19">
        <f t="shared" si="0"/>
        <v>21548.510710000006</v>
      </c>
      <c r="R25" s="19">
        <f t="shared" si="0"/>
        <v>19915.353944284769</v>
      </c>
      <c r="S25" s="19">
        <f t="shared" si="0"/>
        <v>19716.157418172974</v>
      </c>
      <c r="T25" s="19">
        <f t="shared" si="0"/>
        <v>18533.832508163734</v>
      </c>
      <c r="U25" s="19">
        <f t="shared" si="0"/>
        <v>18222.382714299532</v>
      </c>
      <c r="V25" s="19">
        <f t="shared" si="0"/>
        <v>16976.370565265912</v>
      </c>
      <c r="W25" s="19">
        <f t="shared" si="0"/>
        <v>16524.096328682652</v>
      </c>
      <c r="X25" s="19">
        <f t="shared" si="0"/>
        <v>15441.362824278729</v>
      </c>
      <c r="Y25" s="19">
        <f t="shared" si="0"/>
        <v>13328.13458832075</v>
      </c>
      <c r="Z25" s="19">
        <f t="shared" si="0"/>
        <v>13149.203104589731</v>
      </c>
      <c r="AA25" s="19">
        <f t="shared" si="0"/>
        <v>12926.349668501111</v>
      </c>
      <c r="AB25" s="19">
        <f t="shared" si="0"/>
        <v>12088.85899325971</v>
      </c>
      <c r="AC25" s="19">
        <f t="shared" si="0"/>
        <v>11673.130518301889</v>
      </c>
      <c r="AD25" s="19">
        <f t="shared" si="0"/>
        <v>11127.932806877043</v>
      </c>
      <c r="AE25" s="19">
        <f t="shared" si="0"/>
        <v>10522.988072736771</v>
      </c>
      <c r="AF25" s="19">
        <f t="shared" si="0"/>
        <v>9814.9547003788211</v>
      </c>
      <c r="AG25" s="19">
        <f t="shared" si="0"/>
        <v>9364.1934843071904</v>
      </c>
      <c r="AH25" s="19">
        <f t="shared" si="0"/>
        <v>9107.6792773686393</v>
      </c>
      <c r="AI25" s="19">
        <f t="shared" si="0"/>
        <v>8601.7068861725002</v>
      </c>
      <c r="AJ25" s="19">
        <f t="shared" si="0"/>
        <v>7815.6486145334993</v>
      </c>
      <c r="AK25" s="19">
        <f t="shared" si="0"/>
        <v>7876.3500555833998</v>
      </c>
      <c r="AL25" s="19">
        <f t="shared" si="0"/>
        <v>7618.132600833399</v>
      </c>
    </row>
    <row r="26" spans="1:38" x14ac:dyDescent="0.2">
      <c r="A26" s="14" t="s">
        <v>16</v>
      </c>
      <c r="B26" s="22" t="s">
        <v>9</v>
      </c>
      <c r="C26" s="22" t="s">
        <v>9</v>
      </c>
      <c r="D26" s="22" t="s">
        <v>9</v>
      </c>
      <c r="E26" s="22" t="s">
        <v>9</v>
      </c>
      <c r="F26" s="22">
        <v>361.68541999999997</v>
      </c>
      <c r="G26" s="22">
        <v>246.9358</v>
      </c>
      <c r="H26" s="22">
        <v>233.74489000000003</v>
      </c>
      <c r="I26" s="22">
        <v>233.74489000000003</v>
      </c>
      <c r="J26" s="22">
        <v>381.68380999999999</v>
      </c>
      <c r="K26" s="22">
        <v>258.19341000000003</v>
      </c>
      <c r="L26" s="22">
        <v>404.98626999999999</v>
      </c>
      <c r="M26" s="22">
        <v>179.11698000000001</v>
      </c>
      <c r="N26" s="22">
        <v>171.95885000000001</v>
      </c>
      <c r="O26" s="22">
        <v>236.147471</v>
      </c>
      <c r="P26" s="22">
        <v>263.201187</v>
      </c>
      <c r="Q26" s="22">
        <v>170.963967</v>
      </c>
      <c r="R26" s="13">
        <v>106.66491197000001</v>
      </c>
      <c r="S26" s="13">
        <v>113.58257705</v>
      </c>
      <c r="T26" s="13">
        <v>136.72949840999999</v>
      </c>
      <c r="U26" s="13">
        <v>119.96593006000001</v>
      </c>
      <c r="V26" s="13">
        <v>91.192374203</v>
      </c>
      <c r="W26" s="13">
        <v>120.44097259999999</v>
      </c>
      <c r="X26" s="13">
        <v>64.323660580999999</v>
      </c>
      <c r="Y26" s="13">
        <v>94.847538029000006</v>
      </c>
      <c r="Z26" s="13">
        <v>37.223332331000002</v>
      </c>
      <c r="AA26" s="13">
        <v>93.885257413000005</v>
      </c>
      <c r="AB26" s="13">
        <v>85.903269938999998</v>
      </c>
      <c r="AC26" s="13">
        <v>56.685217522000002</v>
      </c>
      <c r="AD26" s="13">
        <v>52.634083935</v>
      </c>
      <c r="AE26" s="13">
        <v>143.54265566999999</v>
      </c>
      <c r="AF26" s="13">
        <v>129.26455712999999</v>
      </c>
      <c r="AG26" s="13">
        <v>184.91575986000001</v>
      </c>
      <c r="AH26" s="13">
        <v>178.24599708</v>
      </c>
      <c r="AI26" s="13">
        <v>75.014251229999999</v>
      </c>
      <c r="AJ26" s="13">
        <v>246.24315390000001</v>
      </c>
      <c r="AK26" s="13">
        <v>246.24315390000001</v>
      </c>
      <c r="AL26" s="13">
        <v>246.24315390000001</v>
      </c>
    </row>
    <row r="27" spans="1:38" x14ac:dyDescent="0.2">
      <c r="A27" s="6" t="s">
        <v>17</v>
      </c>
      <c r="B27" s="22">
        <v>26883</v>
      </c>
      <c r="C27" s="22">
        <v>26377</v>
      </c>
      <c r="D27" s="22">
        <v>27079</v>
      </c>
      <c r="E27" s="22">
        <v>25757</v>
      </c>
      <c r="F27" s="19">
        <f t="shared" ref="F27:AL27" si="1">F25 - F26</f>
        <v>25165.314579999998</v>
      </c>
      <c r="G27" s="19">
        <f t="shared" si="1"/>
        <v>24933.064200000001</v>
      </c>
      <c r="H27" s="19">
        <f t="shared" si="1"/>
        <v>25027.255109999998</v>
      </c>
      <c r="I27" s="19">
        <f t="shared" si="1"/>
        <v>25122.255109999998</v>
      </c>
      <c r="J27" s="19">
        <f t="shared" si="1"/>
        <v>24968.316190000001</v>
      </c>
      <c r="K27" s="19">
        <f t="shared" si="1"/>
        <v>24696.80659</v>
      </c>
      <c r="L27" s="19">
        <f t="shared" si="1"/>
        <v>24382.374980000004</v>
      </c>
      <c r="M27" s="19">
        <f t="shared" si="1"/>
        <v>24525.839609999999</v>
      </c>
      <c r="N27" s="19">
        <f t="shared" si="1"/>
        <v>24175.801089999997</v>
      </c>
      <c r="O27" s="19">
        <f t="shared" si="1"/>
        <v>22608.595719000001</v>
      </c>
      <c r="P27" s="19">
        <f t="shared" si="1"/>
        <v>22335.232398</v>
      </c>
      <c r="Q27" s="19">
        <f t="shared" si="1"/>
        <v>21377.546743000006</v>
      </c>
      <c r="R27" s="19">
        <f t="shared" si="1"/>
        <v>19808.689032314767</v>
      </c>
      <c r="S27" s="19">
        <f t="shared" si="1"/>
        <v>19602.574841122972</v>
      </c>
      <c r="T27" s="19">
        <f t="shared" si="1"/>
        <v>18397.103009753733</v>
      </c>
      <c r="U27" s="19">
        <f t="shared" si="1"/>
        <v>18102.416784239533</v>
      </c>
      <c r="V27" s="19">
        <f t="shared" si="1"/>
        <v>16885.178191062911</v>
      </c>
      <c r="W27" s="19">
        <f t="shared" si="1"/>
        <v>16403.655356082651</v>
      </c>
      <c r="X27" s="19">
        <f t="shared" si="1"/>
        <v>15377.039163697729</v>
      </c>
      <c r="Y27" s="19">
        <f t="shared" si="1"/>
        <v>13233.28705029175</v>
      </c>
      <c r="Z27" s="19">
        <f t="shared" si="1"/>
        <v>13111.979772258732</v>
      </c>
      <c r="AA27" s="19">
        <f t="shared" si="1"/>
        <v>12832.464411088111</v>
      </c>
      <c r="AB27" s="19">
        <f t="shared" si="1"/>
        <v>12002.955723320709</v>
      </c>
      <c r="AC27" s="19">
        <f t="shared" si="1"/>
        <v>11616.445300779889</v>
      </c>
      <c r="AD27" s="19">
        <f t="shared" si="1"/>
        <v>11075.298722942043</v>
      </c>
      <c r="AE27" s="19">
        <f t="shared" si="1"/>
        <v>10379.44541706677</v>
      </c>
      <c r="AF27" s="19">
        <f t="shared" si="1"/>
        <v>9685.6901432488212</v>
      </c>
      <c r="AG27" s="19">
        <f t="shared" si="1"/>
        <v>9179.2777244471908</v>
      </c>
      <c r="AH27" s="19">
        <f t="shared" si="1"/>
        <v>8929.4332802886402</v>
      </c>
      <c r="AI27" s="19">
        <f t="shared" si="1"/>
        <v>8526.6926349424994</v>
      </c>
      <c r="AJ27" s="19">
        <f t="shared" si="1"/>
        <v>7569.4054606334994</v>
      </c>
      <c r="AK27" s="19">
        <f t="shared" si="1"/>
        <v>7630.1069016833999</v>
      </c>
      <c r="AL27" s="19">
        <f t="shared" si="1"/>
        <v>7371.8894469333991</v>
      </c>
    </row>
    <row r="28" spans="1:38" x14ac:dyDescent="0.2">
      <c r="A28" s="6" t="s">
        <v>18</v>
      </c>
      <c r="B28" s="22"/>
      <c r="C28" s="22"/>
      <c r="D28" s="22"/>
      <c r="E28" s="22"/>
      <c r="F28" s="19">
        <f t="shared" ref="F28:AL28" si="2">F19 - F26</f>
        <v>7.3145800000000349</v>
      </c>
      <c r="G28" s="19">
        <f t="shared" si="2"/>
        <v>39.0642</v>
      </c>
      <c r="H28" s="19">
        <f t="shared" si="2"/>
        <v>21.255109999999974</v>
      </c>
      <c r="I28" s="19">
        <f t="shared" si="2"/>
        <v>7.2551099999999735</v>
      </c>
      <c r="J28" s="19">
        <f t="shared" si="2"/>
        <v>8.316190000000006</v>
      </c>
      <c r="K28" s="19">
        <f t="shared" si="2"/>
        <v>8.8065899999999715</v>
      </c>
      <c r="L28" s="19">
        <f t="shared" si="2"/>
        <v>7.3745600000000309</v>
      </c>
      <c r="M28" s="19">
        <f t="shared" si="2"/>
        <v>7.445069999999987</v>
      </c>
      <c r="N28" s="19">
        <f t="shared" si="2"/>
        <v>7.5237699999999847</v>
      </c>
      <c r="O28" s="19">
        <f t="shared" si="2"/>
        <v>14.861007000000001</v>
      </c>
      <c r="P28" s="19">
        <f t="shared" si="2"/>
        <v>12.819589000000008</v>
      </c>
      <c r="Q28" s="19">
        <f t="shared" si="2"/>
        <v>13.036779000000024</v>
      </c>
      <c r="R28" s="19">
        <f t="shared" si="2"/>
        <v>73.230600929999994</v>
      </c>
      <c r="S28" s="19">
        <f t="shared" si="2"/>
        <v>102.41188765000001</v>
      </c>
      <c r="T28" s="19">
        <f t="shared" si="2"/>
        <v>131.66397447</v>
      </c>
      <c r="U28" s="19">
        <f t="shared" si="2"/>
        <v>156.60217086</v>
      </c>
      <c r="V28" s="19">
        <f t="shared" si="2"/>
        <v>142.99825796699997</v>
      </c>
      <c r="W28" s="19">
        <f t="shared" si="2"/>
        <v>146.73137049999997</v>
      </c>
      <c r="X28" s="19">
        <f t="shared" si="2"/>
        <v>155.44427413900002</v>
      </c>
      <c r="Y28" s="19">
        <f t="shared" si="2"/>
        <v>148.69824151099999</v>
      </c>
      <c r="Z28" s="19">
        <f t="shared" si="2"/>
        <v>160.10691194899999</v>
      </c>
      <c r="AA28" s="19">
        <f t="shared" si="2"/>
        <v>177.10266354699999</v>
      </c>
      <c r="AB28" s="19">
        <f t="shared" si="2"/>
        <v>137.28292434100001</v>
      </c>
      <c r="AC28" s="19">
        <f t="shared" si="2"/>
        <v>130.21522832800002</v>
      </c>
      <c r="AD28" s="19">
        <f t="shared" si="2"/>
        <v>127.88006745499999</v>
      </c>
      <c r="AE28" s="19">
        <f t="shared" si="2"/>
        <v>108.62795385000001</v>
      </c>
      <c r="AF28" s="19">
        <f t="shared" si="2"/>
        <v>139.50295869999999</v>
      </c>
      <c r="AG28" s="19">
        <f t="shared" si="2"/>
        <v>207.07050343</v>
      </c>
      <c r="AH28" s="19">
        <f t="shared" si="2"/>
        <v>204.08057015999998</v>
      </c>
      <c r="AI28" s="19">
        <f t="shared" si="2"/>
        <v>193.71088814000001</v>
      </c>
      <c r="AJ28" s="19">
        <f t="shared" si="2"/>
        <v>179.76955847999997</v>
      </c>
      <c r="AK28" s="19">
        <f t="shared" si="2"/>
        <v>179.76955847999997</v>
      </c>
      <c r="AL28" s="19">
        <f t="shared" si="2"/>
        <v>179.76955847999997</v>
      </c>
    </row>
    <row r="29" spans="1:38" x14ac:dyDescent="0.2">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0"/>
      <c r="AI29" s="20"/>
      <c r="AJ29" s="20"/>
      <c r="AK29" s="20"/>
      <c r="AL29" s="21"/>
    </row>
    <row r="30" spans="1:38" x14ac:dyDescent="0.2">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19"/>
      <c r="AC30" s="19"/>
      <c r="AD30" s="19"/>
      <c r="AE30" s="19"/>
      <c r="AF30" s="19"/>
      <c r="AG30" s="19"/>
      <c r="AH30" s="20"/>
      <c r="AI30" s="20"/>
      <c r="AJ30" s="20"/>
      <c r="AK30" s="20"/>
      <c r="AL30" s="21"/>
    </row>
    <row r="31" spans="1:38" x14ac:dyDescent="0.2">
      <c r="A31" s="6" t="s">
        <v>19</v>
      </c>
      <c r="B31" s="19">
        <f t="shared" ref="B31:AA31" si="3">SUM(B7:B9)</f>
        <v>10061</v>
      </c>
      <c r="C31" s="19">
        <f t="shared" si="3"/>
        <v>10486</v>
      </c>
      <c r="D31" s="19">
        <f t="shared" si="3"/>
        <v>11320</v>
      </c>
      <c r="E31" s="19">
        <f t="shared" si="3"/>
        <v>10048</v>
      </c>
      <c r="F31" s="19">
        <f t="shared" si="3"/>
        <v>10894</v>
      </c>
      <c r="G31" s="19">
        <f t="shared" si="3"/>
        <v>10779</v>
      </c>
      <c r="H31" s="19">
        <f t="shared" si="3"/>
        <v>10928</v>
      </c>
      <c r="I31" s="19">
        <f t="shared" si="3"/>
        <v>11110</v>
      </c>
      <c r="J31" s="19">
        <f t="shared" si="3"/>
        <v>11015</v>
      </c>
      <c r="K31" s="19">
        <f t="shared" si="3"/>
        <v>10826</v>
      </c>
      <c r="L31" s="19">
        <f t="shared" si="3"/>
        <v>10512.581590000002</v>
      </c>
      <c r="M31" s="19">
        <f t="shared" si="3"/>
        <v>10554.109419999999</v>
      </c>
      <c r="N31" s="19">
        <f t="shared" si="3"/>
        <v>10382.87221</v>
      </c>
      <c r="O31" s="19">
        <f t="shared" si="3"/>
        <v>9198.0252550000005</v>
      </c>
      <c r="P31" s="19">
        <f t="shared" si="3"/>
        <v>8818.9369289999995</v>
      </c>
      <c r="Q31" s="19">
        <f t="shared" si="3"/>
        <v>8453.6128960000005</v>
      </c>
      <c r="R31" s="19">
        <f t="shared" si="3"/>
        <v>7492.8994646799993</v>
      </c>
      <c r="S31" s="19">
        <f t="shared" si="3"/>
        <v>7187.1434012500004</v>
      </c>
      <c r="T31" s="19">
        <f t="shared" si="3"/>
        <v>6450.6636681100008</v>
      </c>
      <c r="U31" s="19">
        <f t="shared" si="3"/>
        <v>6315.9759605400004</v>
      </c>
      <c r="V31" s="19">
        <f t="shared" si="3"/>
        <v>5549.0921608999997</v>
      </c>
      <c r="W31" s="19">
        <f t="shared" si="3"/>
        <v>5419.3835125100004</v>
      </c>
      <c r="X31" s="19">
        <f t="shared" si="3"/>
        <v>5135.5635572700003</v>
      </c>
      <c r="Y31" s="19">
        <f t="shared" si="3"/>
        <v>4045.0166050399998</v>
      </c>
      <c r="Z31" s="19">
        <f t="shared" si="3"/>
        <v>3955.2635958600004</v>
      </c>
      <c r="AA31" s="19">
        <f t="shared" si="3"/>
        <v>3921.8852056999999</v>
      </c>
      <c r="AB31" s="19">
        <f t="shared" ref="AB31:AL31" si="4">SUM(AB7:AB9)</f>
        <v>3648.8715307500001</v>
      </c>
      <c r="AC31" s="19">
        <f t="shared" si="4"/>
        <v>3563.5792430800002</v>
      </c>
      <c r="AD31" s="19">
        <f t="shared" si="4"/>
        <v>3465.3948557100002</v>
      </c>
      <c r="AE31" s="19">
        <f t="shared" si="4"/>
        <v>3097.3284248099999</v>
      </c>
      <c r="AF31" s="19">
        <f t="shared" si="4"/>
        <v>2906.6533445700002</v>
      </c>
      <c r="AG31" s="19">
        <f t="shared" si="4"/>
        <v>2675.4239121999994</v>
      </c>
      <c r="AH31" s="19">
        <f t="shared" si="4"/>
        <v>2691.0946188800003</v>
      </c>
      <c r="AI31" s="19">
        <f t="shared" si="4"/>
        <v>2528.0703255600001</v>
      </c>
      <c r="AJ31" s="19">
        <f t="shared" si="4"/>
        <v>2333.3784349699999</v>
      </c>
      <c r="AK31" s="19">
        <f t="shared" si="4"/>
        <v>2395.5740540199999</v>
      </c>
      <c r="AL31" s="19">
        <f t="shared" si="4"/>
        <v>2369.7663981699998</v>
      </c>
    </row>
    <row r="32" spans="1:38" x14ac:dyDescent="0.2">
      <c r="A32" s="6" t="s">
        <v>20</v>
      </c>
      <c r="B32" s="19">
        <f t="shared" ref="B32:AL32" si="5">SUM(B10:B16)</f>
        <v>1215</v>
      </c>
      <c r="C32" s="19">
        <f t="shared" si="5"/>
        <v>698</v>
      </c>
      <c r="D32" s="19">
        <f t="shared" si="5"/>
        <v>666</v>
      </c>
      <c r="E32" s="19">
        <f t="shared" si="5"/>
        <v>891</v>
      </c>
      <c r="F32" s="19">
        <f t="shared" si="5"/>
        <v>891</v>
      </c>
      <c r="G32" s="19">
        <f t="shared" si="5"/>
        <v>817</v>
      </c>
      <c r="H32" s="19">
        <f t="shared" si="5"/>
        <v>857</v>
      </c>
      <c r="I32" s="19">
        <f t="shared" si="5"/>
        <v>862</v>
      </c>
      <c r="J32" s="19">
        <f t="shared" si="5"/>
        <v>879</v>
      </c>
      <c r="K32" s="19">
        <f t="shared" si="5"/>
        <v>873</v>
      </c>
      <c r="L32" s="19">
        <f t="shared" si="5"/>
        <v>950.46630999999991</v>
      </c>
      <c r="M32" s="19">
        <f t="shared" si="5"/>
        <v>994.37095999999997</v>
      </c>
      <c r="N32" s="19">
        <f t="shared" si="5"/>
        <v>1009.7912699999999</v>
      </c>
      <c r="O32" s="19">
        <f t="shared" si="5"/>
        <v>939.95642800000007</v>
      </c>
      <c r="P32" s="19">
        <f t="shared" si="5"/>
        <v>942.98776599999997</v>
      </c>
      <c r="Q32" s="19">
        <f t="shared" si="5"/>
        <v>980.6818199999999</v>
      </c>
      <c r="R32" s="19">
        <f t="shared" si="5"/>
        <v>1216.4104906989999</v>
      </c>
      <c r="S32" s="19">
        <f t="shared" si="5"/>
        <v>1251.5392389290002</v>
      </c>
      <c r="T32" s="19">
        <f t="shared" si="5"/>
        <v>1319.6258788150001</v>
      </c>
      <c r="U32" s="19">
        <f t="shared" si="5"/>
        <v>1353.2905284600001</v>
      </c>
      <c r="V32" s="19">
        <f t="shared" si="5"/>
        <v>1315.8922027714998</v>
      </c>
      <c r="W32" s="19">
        <f t="shared" si="5"/>
        <v>1332.8175808534997</v>
      </c>
      <c r="X32" s="19">
        <f t="shared" si="5"/>
        <v>1390.0334080297</v>
      </c>
      <c r="Y32" s="19">
        <f t="shared" si="5"/>
        <v>1203.943899335</v>
      </c>
      <c r="Z32" s="19">
        <f t="shared" si="5"/>
        <v>1227.7137091129998</v>
      </c>
      <c r="AA32" s="19">
        <f t="shared" si="5"/>
        <v>1338.0896526476001</v>
      </c>
      <c r="AB32" s="19">
        <f t="shared" si="5"/>
        <v>1429.4838677608</v>
      </c>
      <c r="AC32" s="19">
        <f t="shared" si="5"/>
        <v>1272.196485665</v>
      </c>
      <c r="AD32" s="19">
        <f t="shared" si="5"/>
        <v>1281.6102670081</v>
      </c>
      <c r="AE32" s="19">
        <f t="shared" si="5"/>
        <v>1168.4596504763001</v>
      </c>
      <c r="AF32" s="19">
        <f t="shared" si="5"/>
        <v>1130.4794037678</v>
      </c>
      <c r="AG32" s="19">
        <f t="shared" si="5"/>
        <v>1093.3409579587001</v>
      </c>
      <c r="AH32" s="19">
        <f t="shared" si="5"/>
        <v>1091.4121326060001</v>
      </c>
      <c r="AI32" s="19">
        <f t="shared" si="5"/>
        <v>1041.2615475425</v>
      </c>
      <c r="AJ32" s="19">
        <f t="shared" si="5"/>
        <v>1067.7967775835</v>
      </c>
      <c r="AK32" s="19">
        <f t="shared" si="5"/>
        <v>1068.6287273833998</v>
      </c>
      <c r="AL32" s="19">
        <f t="shared" si="5"/>
        <v>1067.2533429834</v>
      </c>
    </row>
    <row r="33" spans="1:38" x14ac:dyDescent="0.2">
      <c r="A33" s="6" t="s">
        <v>21</v>
      </c>
      <c r="B33" s="19">
        <f t="shared" ref="B33:AL33" si="6">B17+B18</f>
        <v>15276</v>
      </c>
      <c r="C33" s="19">
        <f t="shared" si="6"/>
        <v>15029</v>
      </c>
      <c r="D33" s="19">
        <f t="shared" si="6"/>
        <v>14846</v>
      </c>
      <c r="E33" s="19">
        <f t="shared" si="6"/>
        <v>14508</v>
      </c>
      <c r="F33" s="19">
        <f t="shared" si="6"/>
        <v>13373</v>
      </c>
      <c r="G33" s="19">
        <f t="shared" si="6"/>
        <v>13298</v>
      </c>
      <c r="H33" s="19">
        <f t="shared" si="6"/>
        <v>13221</v>
      </c>
      <c r="I33" s="19">
        <f t="shared" si="6"/>
        <v>13143</v>
      </c>
      <c r="J33" s="19">
        <f t="shared" si="6"/>
        <v>13066</v>
      </c>
      <c r="K33" s="19">
        <f t="shared" si="6"/>
        <v>12989</v>
      </c>
      <c r="L33" s="19">
        <f t="shared" si="6"/>
        <v>12911.952520000003</v>
      </c>
      <c r="M33" s="19">
        <f t="shared" si="6"/>
        <v>12969.914159999998</v>
      </c>
      <c r="N33" s="19">
        <f t="shared" si="6"/>
        <v>12775.613839999998</v>
      </c>
      <c r="O33" s="19">
        <f t="shared" si="6"/>
        <v>12455.753029</v>
      </c>
      <c r="P33" s="19">
        <f t="shared" si="6"/>
        <v>12560.488114</v>
      </c>
      <c r="Q33" s="19">
        <f t="shared" si="6"/>
        <v>11930.215248</v>
      </c>
      <c r="R33" s="19">
        <f t="shared" si="6"/>
        <v>11026.14847600577</v>
      </c>
      <c r="S33" s="19">
        <f t="shared" si="6"/>
        <v>11061.480313293971</v>
      </c>
      <c r="T33" s="19">
        <f t="shared" si="6"/>
        <v>10495.149488358729</v>
      </c>
      <c r="U33" s="19">
        <f t="shared" si="6"/>
        <v>10276.548124379529</v>
      </c>
      <c r="V33" s="19">
        <f t="shared" si="6"/>
        <v>9877.1955694244098</v>
      </c>
      <c r="W33" s="19">
        <f t="shared" si="6"/>
        <v>9504.7228922191498</v>
      </c>
      <c r="X33" s="19">
        <f t="shared" si="6"/>
        <v>8695.9979242590307</v>
      </c>
      <c r="Y33" s="19">
        <f t="shared" si="6"/>
        <v>7835.6283044057509</v>
      </c>
      <c r="Z33" s="19">
        <f t="shared" si="6"/>
        <v>7768.8955553367305</v>
      </c>
      <c r="AA33" s="19">
        <f t="shared" si="6"/>
        <v>7395.3868891935099</v>
      </c>
      <c r="AB33" s="19">
        <f t="shared" si="6"/>
        <v>6787.3174004689099</v>
      </c>
      <c r="AC33" s="19">
        <f t="shared" si="6"/>
        <v>6650.4543437068896</v>
      </c>
      <c r="AD33" s="19">
        <f t="shared" si="6"/>
        <v>6200.4135327689401</v>
      </c>
      <c r="AE33" s="19">
        <f t="shared" si="6"/>
        <v>6005.02938793047</v>
      </c>
      <c r="AF33" s="19">
        <f t="shared" si="6"/>
        <v>5509.0544362110195</v>
      </c>
      <c r="AG33" s="19">
        <f t="shared" si="6"/>
        <v>5203.4423508584896</v>
      </c>
      <c r="AH33" s="19">
        <f t="shared" si="6"/>
        <v>4942.8459586426397</v>
      </c>
      <c r="AI33" s="19">
        <f t="shared" si="6"/>
        <v>4763.6498737000002</v>
      </c>
      <c r="AJ33" s="19">
        <f t="shared" si="6"/>
        <v>3988.4606895999996</v>
      </c>
      <c r="AK33" s="19">
        <f t="shared" si="6"/>
        <v>3986.1345617999996</v>
      </c>
      <c r="AL33" s="19">
        <f t="shared" si="6"/>
        <v>3755.1001472999997</v>
      </c>
    </row>
    <row r="34" spans="1:38" x14ac:dyDescent="0.2">
      <c r="A34" s="6" t="s">
        <v>22</v>
      </c>
      <c r="B34" s="19">
        <f t="shared" ref="B34:AL34" si="7">B19</f>
        <v>330</v>
      </c>
      <c r="C34" s="19">
        <f t="shared" si="7"/>
        <v>165</v>
      </c>
      <c r="D34" s="19">
        <f t="shared" si="7"/>
        <v>248</v>
      </c>
      <c r="E34" s="19">
        <f t="shared" si="7"/>
        <v>310</v>
      </c>
      <c r="F34" s="19">
        <f t="shared" si="7"/>
        <v>369</v>
      </c>
      <c r="G34" s="19">
        <f t="shared" si="7"/>
        <v>286</v>
      </c>
      <c r="H34" s="19">
        <f t="shared" si="7"/>
        <v>255</v>
      </c>
      <c r="I34" s="19">
        <f t="shared" si="7"/>
        <v>241</v>
      </c>
      <c r="J34" s="19">
        <f t="shared" si="7"/>
        <v>390</v>
      </c>
      <c r="K34" s="19">
        <f t="shared" si="7"/>
        <v>267</v>
      </c>
      <c r="L34" s="19">
        <f t="shared" si="7"/>
        <v>412.36083000000002</v>
      </c>
      <c r="M34" s="19">
        <f t="shared" si="7"/>
        <v>186.56205</v>
      </c>
      <c r="N34" s="19">
        <f t="shared" si="7"/>
        <v>179.48262</v>
      </c>
      <c r="O34" s="19">
        <f t="shared" si="7"/>
        <v>251.008478</v>
      </c>
      <c r="P34" s="19">
        <f t="shared" si="7"/>
        <v>276.02077600000001</v>
      </c>
      <c r="Q34" s="19">
        <f t="shared" si="7"/>
        <v>184.00074600000002</v>
      </c>
      <c r="R34" s="19">
        <f t="shared" si="7"/>
        <v>179.8955129</v>
      </c>
      <c r="S34" s="19">
        <f t="shared" si="7"/>
        <v>215.99446470000001</v>
      </c>
      <c r="T34" s="19">
        <f t="shared" si="7"/>
        <v>268.39347287999999</v>
      </c>
      <c r="U34" s="19">
        <f t="shared" si="7"/>
        <v>276.56810092000001</v>
      </c>
      <c r="V34" s="19">
        <f t="shared" si="7"/>
        <v>234.19063216999999</v>
      </c>
      <c r="W34" s="19">
        <f t="shared" si="7"/>
        <v>267.17234309999998</v>
      </c>
      <c r="X34" s="19">
        <f t="shared" si="7"/>
        <v>219.76793472</v>
      </c>
      <c r="Y34" s="19">
        <f t="shared" si="7"/>
        <v>243.54577954000001</v>
      </c>
      <c r="Z34" s="19">
        <f t="shared" si="7"/>
        <v>197.33024427999999</v>
      </c>
      <c r="AA34" s="19">
        <f t="shared" si="7"/>
        <v>270.98792096</v>
      </c>
      <c r="AB34" s="19">
        <f t="shared" si="7"/>
        <v>223.18619428</v>
      </c>
      <c r="AC34" s="19">
        <f t="shared" si="7"/>
        <v>186.90044585000001</v>
      </c>
      <c r="AD34" s="19">
        <f t="shared" si="7"/>
        <v>180.51415138999999</v>
      </c>
      <c r="AE34" s="19">
        <f t="shared" si="7"/>
        <v>252.17060952</v>
      </c>
      <c r="AF34" s="19">
        <f t="shared" si="7"/>
        <v>268.76751582999998</v>
      </c>
      <c r="AG34" s="19">
        <f t="shared" si="7"/>
        <v>391.98626329000001</v>
      </c>
      <c r="AH34" s="19">
        <f t="shared" si="7"/>
        <v>382.32656723999997</v>
      </c>
      <c r="AI34" s="19">
        <f t="shared" si="7"/>
        <v>268.72513937000002</v>
      </c>
      <c r="AJ34" s="19">
        <f t="shared" si="7"/>
        <v>426.01271237999998</v>
      </c>
      <c r="AK34" s="19">
        <f t="shared" si="7"/>
        <v>426.01271237999998</v>
      </c>
      <c r="AL34" s="19">
        <f t="shared" si="7"/>
        <v>426.01271237999998</v>
      </c>
    </row>
    <row r="35" spans="1:38" x14ac:dyDescent="0.2">
      <c r="A35" s="6" t="s">
        <v>15</v>
      </c>
      <c r="B35" s="19">
        <f t="shared" ref="B35:AL35" si="8">SUM(B31:B34)</f>
        <v>26882</v>
      </c>
      <c r="C35" s="19">
        <f t="shared" si="8"/>
        <v>26378</v>
      </c>
      <c r="D35" s="19">
        <f t="shared" si="8"/>
        <v>27080</v>
      </c>
      <c r="E35" s="19">
        <f t="shared" si="8"/>
        <v>25757</v>
      </c>
      <c r="F35" s="19">
        <f t="shared" si="8"/>
        <v>25527</v>
      </c>
      <c r="G35" s="19">
        <f t="shared" si="8"/>
        <v>25180</v>
      </c>
      <c r="H35" s="19">
        <f t="shared" si="8"/>
        <v>25261</v>
      </c>
      <c r="I35" s="19">
        <f t="shared" si="8"/>
        <v>25356</v>
      </c>
      <c r="J35" s="19">
        <f t="shared" si="8"/>
        <v>25350</v>
      </c>
      <c r="K35" s="19">
        <f t="shared" si="8"/>
        <v>24955</v>
      </c>
      <c r="L35" s="19">
        <f t="shared" si="8"/>
        <v>24787.361250000005</v>
      </c>
      <c r="M35" s="19">
        <f t="shared" si="8"/>
        <v>24704.956589999998</v>
      </c>
      <c r="N35" s="19">
        <f t="shared" si="8"/>
        <v>24347.759939999996</v>
      </c>
      <c r="O35" s="19">
        <f t="shared" si="8"/>
        <v>22844.743189999997</v>
      </c>
      <c r="P35" s="19">
        <f t="shared" si="8"/>
        <v>22598.433585000002</v>
      </c>
      <c r="Q35" s="19">
        <f t="shared" si="8"/>
        <v>21548.510710000002</v>
      </c>
      <c r="R35" s="19">
        <f t="shared" si="8"/>
        <v>19915.353944284769</v>
      </c>
      <c r="S35" s="19">
        <f t="shared" si="8"/>
        <v>19716.157418172974</v>
      </c>
      <c r="T35" s="19">
        <f t="shared" si="8"/>
        <v>18533.83250816373</v>
      </c>
      <c r="U35" s="19">
        <f t="shared" si="8"/>
        <v>18222.382714299532</v>
      </c>
      <c r="V35" s="19">
        <f t="shared" si="8"/>
        <v>16976.370565265912</v>
      </c>
      <c r="W35" s="19">
        <f t="shared" si="8"/>
        <v>16524.096328682648</v>
      </c>
      <c r="X35" s="19">
        <f t="shared" si="8"/>
        <v>15441.362824278731</v>
      </c>
      <c r="Y35" s="19">
        <f t="shared" si="8"/>
        <v>13328.13458832075</v>
      </c>
      <c r="Z35" s="19">
        <f t="shared" si="8"/>
        <v>13149.203104589729</v>
      </c>
      <c r="AA35" s="19">
        <f t="shared" si="8"/>
        <v>12926.349668501111</v>
      </c>
      <c r="AB35" s="19">
        <f t="shared" si="8"/>
        <v>12088.858993259711</v>
      </c>
      <c r="AC35" s="19">
        <f t="shared" si="8"/>
        <v>11673.13051830189</v>
      </c>
      <c r="AD35" s="19">
        <f t="shared" si="8"/>
        <v>11127.932806877039</v>
      </c>
      <c r="AE35" s="19">
        <f t="shared" si="8"/>
        <v>10522.988072736771</v>
      </c>
      <c r="AF35" s="19">
        <f t="shared" si="8"/>
        <v>9814.9547003788211</v>
      </c>
      <c r="AG35" s="19">
        <f t="shared" si="8"/>
        <v>9364.1934843071904</v>
      </c>
      <c r="AH35" s="19">
        <f t="shared" si="8"/>
        <v>9107.6792773686393</v>
      </c>
      <c r="AI35" s="19">
        <f t="shared" si="8"/>
        <v>8601.7068861725002</v>
      </c>
      <c r="AJ35" s="19">
        <f t="shared" si="8"/>
        <v>7815.6486145334993</v>
      </c>
      <c r="AK35" s="19">
        <f t="shared" si="8"/>
        <v>7876.3500555833998</v>
      </c>
      <c r="AL35" s="19">
        <f t="shared" si="8"/>
        <v>7618.1326008333999</v>
      </c>
    </row>
    <row r="36" spans="1:38" customFormat="1" ht="15"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35"/>
  <sheetViews>
    <sheetView workbookViewId="0">
      <pane xSplit="1" ySplit="6" topLeftCell="O7" activePane="bottomRight" state="frozen"/>
      <selection pane="topRight" activeCell="B1" sqref="B1"/>
      <selection pane="bottomLeft" activeCell="A2" sqref="A2"/>
      <selection pane="bottomRight" activeCell="AL18" sqref="AL18"/>
    </sheetView>
  </sheetViews>
  <sheetFormatPr defaultColWidth="9.140625" defaultRowHeight="12.75" x14ac:dyDescent="0.2"/>
  <cols>
    <col min="1" max="1" width="35.42578125" style="17" bestFit="1" customWidth="1"/>
    <col min="2" max="16384" width="9.140625" style="17"/>
  </cols>
  <sheetData>
    <row r="1" spans="1:38" ht="25.5" x14ac:dyDescent="0.2">
      <c r="A1" s="18" t="s">
        <v>27</v>
      </c>
    </row>
    <row r="2" spans="1:38" ht="25.5" x14ac:dyDescent="0.2">
      <c r="A2" s="18" t="s">
        <v>25</v>
      </c>
    </row>
    <row r="3" spans="1:38" x14ac:dyDescent="0.2">
      <c r="A3" s="18"/>
    </row>
    <row r="4" spans="1:38" x14ac:dyDescent="0.2">
      <c r="A4" s="18"/>
    </row>
    <row r="6" spans="1:38"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23">
        <v>2017</v>
      </c>
      <c r="AH6" s="23">
        <v>2018</v>
      </c>
      <c r="AI6" s="23">
        <v>2019</v>
      </c>
      <c r="AJ6" s="23">
        <v>2020</v>
      </c>
      <c r="AK6" s="23">
        <v>2021</v>
      </c>
      <c r="AL6" s="23">
        <v>2022</v>
      </c>
    </row>
    <row r="7" spans="1:38" x14ac:dyDescent="0.2">
      <c r="A7" s="14" t="s">
        <v>1</v>
      </c>
      <c r="B7" s="22">
        <v>1775</v>
      </c>
      <c r="C7" s="22">
        <v>1191</v>
      </c>
      <c r="D7" s="22">
        <v>879</v>
      </c>
      <c r="E7" s="22">
        <v>280</v>
      </c>
      <c r="F7" s="22">
        <v>295</v>
      </c>
      <c r="G7" s="22">
        <v>257</v>
      </c>
      <c r="H7" s="22">
        <v>257</v>
      </c>
      <c r="I7" s="22">
        <v>279</v>
      </c>
      <c r="J7" s="22">
        <v>273</v>
      </c>
      <c r="K7" s="22">
        <v>268</v>
      </c>
      <c r="L7" s="22">
        <v>288.798</v>
      </c>
      <c r="M7" s="22">
        <v>294.51600000000002</v>
      </c>
      <c r="N7" s="22">
        <v>228.99799999999999</v>
      </c>
      <c r="O7" s="22">
        <v>722.78499999999997</v>
      </c>
      <c r="P7" s="22">
        <v>686.77499999999998</v>
      </c>
      <c r="Q7" s="22">
        <v>696.35299999999995</v>
      </c>
      <c r="R7" s="13">
        <v>620.04103508000003</v>
      </c>
      <c r="S7" s="13">
        <v>619.43096416000003</v>
      </c>
      <c r="T7" s="13">
        <v>616.20588181999995</v>
      </c>
      <c r="U7" s="13">
        <v>616.20588181999995</v>
      </c>
      <c r="V7" s="13">
        <v>608.32990480000001</v>
      </c>
      <c r="W7" s="13">
        <v>423.43435841000002</v>
      </c>
      <c r="X7" s="13">
        <v>423.01991910999999</v>
      </c>
      <c r="Y7" s="13">
        <v>303.31716030000001</v>
      </c>
      <c r="Z7" s="13">
        <v>299.33347680999998</v>
      </c>
      <c r="AA7" s="13">
        <v>279.67601523000002</v>
      </c>
      <c r="AB7" s="13">
        <v>230.84965955000001</v>
      </c>
      <c r="AC7" s="13">
        <v>226.14892483</v>
      </c>
      <c r="AD7" s="13">
        <v>234.16222583000001</v>
      </c>
      <c r="AE7" s="13">
        <v>175.39049487</v>
      </c>
      <c r="AF7" s="13">
        <v>161.03732926999999</v>
      </c>
      <c r="AG7" s="13">
        <v>131.80164837000001</v>
      </c>
      <c r="AH7" s="13">
        <v>153.71197805</v>
      </c>
      <c r="AI7" s="13">
        <v>114.81692477</v>
      </c>
      <c r="AJ7" s="13">
        <v>100.67220974999999</v>
      </c>
      <c r="AK7" s="13">
        <v>100.67220951</v>
      </c>
      <c r="AL7" s="13">
        <v>100.67220951</v>
      </c>
    </row>
    <row r="8" spans="1:38" x14ac:dyDescent="0.2">
      <c r="A8" s="14" t="s">
        <v>2</v>
      </c>
      <c r="B8" s="22">
        <v>641</v>
      </c>
      <c r="C8" s="22">
        <v>564</v>
      </c>
      <c r="D8" s="22">
        <v>679</v>
      </c>
      <c r="E8" s="22">
        <v>247</v>
      </c>
      <c r="F8" s="22">
        <v>270</v>
      </c>
      <c r="G8" s="22">
        <v>233</v>
      </c>
      <c r="H8" s="22">
        <v>243</v>
      </c>
      <c r="I8" s="22">
        <v>257</v>
      </c>
      <c r="J8" s="22">
        <v>270</v>
      </c>
      <c r="K8" s="22">
        <v>302</v>
      </c>
      <c r="L8" s="22">
        <v>238.40700000000001</v>
      </c>
      <c r="M8" s="22">
        <v>232.35400000000001</v>
      </c>
      <c r="N8" s="22">
        <v>228.94399999999999</v>
      </c>
      <c r="O8" s="22">
        <v>317.49700000000001</v>
      </c>
      <c r="P8" s="22">
        <v>319.745</v>
      </c>
      <c r="Q8" s="22">
        <v>329.92500000000001</v>
      </c>
      <c r="R8" s="13">
        <v>421.99866323999998</v>
      </c>
      <c r="S8" s="13">
        <v>423.86429620000001</v>
      </c>
      <c r="T8" s="13">
        <v>428.96102888000001</v>
      </c>
      <c r="U8" s="13">
        <v>427.05153981000001</v>
      </c>
      <c r="V8" s="13">
        <v>253.06739816999999</v>
      </c>
      <c r="W8" s="13">
        <v>269.30834732</v>
      </c>
      <c r="X8" s="13">
        <v>263.40112069000003</v>
      </c>
      <c r="Y8" s="13">
        <v>234.97452389</v>
      </c>
      <c r="Z8" s="13">
        <v>250.13028993</v>
      </c>
      <c r="AA8" s="13">
        <v>253.40516438</v>
      </c>
      <c r="AB8" s="13">
        <v>256.60940592999998</v>
      </c>
      <c r="AC8" s="13">
        <v>256.49803443000002</v>
      </c>
      <c r="AD8" s="13">
        <v>244.90056423999999</v>
      </c>
      <c r="AE8" s="13">
        <v>233.95494581</v>
      </c>
      <c r="AF8" s="13">
        <v>245.54385658000001</v>
      </c>
      <c r="AG8" s="13">
        <v>245.39042812</v>
      </c>
      <c r="AH8" s="13">
        <v>237.91167863000001</v>
      </c>
      <c r="AI8" s="13">
        <v>233.97314896</v>
      </c>
      <c r="AJ8" s="13">
        <v>298.72695139000001</v>
      </c>
      <c r="AK8" s="13">
        <v>298.72370016999997</v>
      </c>
      <c r="AL8" s="13">
        <v>298.72370016999997</v>
      </c>
    </row>
    <row r="9" spans="1:38" x14ac:dyDescent="0.2">
      <c r="A9" s="14" t="s">
        <v>3</v>
      </c>
      <c r="B9" s="22">
        <v>455</v>
      </c>
      <c r="C9" s="22">
        <v>492</v>
      </c>
      <c r="D9" s="22">
        <v>887</v>
      </c>
      <c r="E9" s="22">
        <v>1009</v>
      </c>
      <c r="F9" s="22">
        <v>631</v>
      </c>
      <c r="G9" s="22">
        <v>657</v>
      </c>
      <c r="H9" s="22">
        <v>683</v>
      </c>
      <c r="I9" s="22">
        <v>588</v>
      </c>
      <c r="J9" s="22">
        <v>570</v>
      </c>
      <c r="K9" s="22">
        <v>610</v>
      </c>
      <c r="L9" s="22">
        <v>380.17399999999998</v>
      </c>
      <c r="M9" s="22">
        <v>380.75599999999997</v>
      </c>
      <c r="N9" s="22">
        <v>378.33600000000001</v>
      </c>
      <c r="O9" s="22">
        <v>421.44600000000003</v>
      </c>
      <c r="P9" s="22">
        <v>464.55599999999998</v>
      </c>
      <c r="Q9" s="22">
        <v>467.125</v>
      </c>
      <c r="R9" s="13">
        <v>383.35160611999999</v>
      </c>
      <c r="S9" s="13">
        <v>399.47644614000001</v>
      </c>
      <c r="T9" s="13">
        <v>406.43278350000003</v>
      </c>
      <c r="U9" s="13">
        <v>422.36798189000001</v>
      </c>
      <c r="V9" s="13">
        <v>340.97294851999999</v>
      </c>
      <c r="W9" s="13">
        <v>373.36445795999998</v>
      </c>
      <c r="X9" s="13">
        <v>413.39914829999998</v>
      </c>
      <c r="Y9" s="13">
        <v>439.10350189000002</v>
      </c>
      <c r="Z9" s="13">
        <v>466.96461436999999</v>
      </c>
      <c r="AA9" s="13">
        <v>454.38238934999998</v>
      </c>
      <c r="AB9" s="13">
        <v>384.93816049999998</v>
      </c>
      <c r="AC9" s="13">
        <v>491.32828891999998</v>
      </c>
      <c r="AD9" s="13">
        <v>488.80562555</v>
      </c>
      <c r="AE9" s="13">
        <v>434.46555501</v>
      </c>
      <c r="AF9" s="13">
        <v>381.22904912000001</v>
      </c>
      <c r="AG9" s="13">
        <v>369.72111660000002</v>
      </c>
      <c r="AH9" s="13">
        <v>444.31932485999999</v>
      </c>
      <c r="AI9" s="13">
        <v>461.21159323000001</v>
      </c>
      <c r="AJ9" s="13">
        <v>521.38334482000005</v>
      </c>
      <c r="AK9" s="13">
        <v>521.38659628000005</v>
      </c>
      <c r="AL9" s="13">
        <v>521.38659628000005</v>
      </c>
    </row>
    <row r="10" spans="1:38" x14ac:dyDescent="0.2">
      <c r="A10" s="14" t="s">
        <v>4</v>
      </c>
      <c r="B10" s="22">
        <v>235</v>
      </c>
      <c r="C10" s="22">
        <v>127</v>
      </c>
      <c r="D10" s="22">
        <v>148</v>
      </c>
      <c r="E10" s="22">
        <v>58</v>
      </c>
      <c r="F10" s="22">
        <v>77</v>
      </c>
      <c r="G10" s="22">
        <v>68</v>
      </c>
      <c r="H10" s="22">
        <v>71</v>
      </c>
      <c r="I10" s="22">
        <v>66</v>
      </c>
      <c r="J10" s="22">
        <v>76</v>
      </c>
      <c r="K10" s="22">
        <v>67</v>
      </c>
      <c r="L10" s="22">
        <v>63.113999999999997</v>
      </c>
      <c r="M10" s="22">
        <v>63.838000000000001</v>
      </c>
      <c r="N10" s="22">
        <v>64.835999999999999</v>
      </c>
      <c r="O10" s="22">
        <v>53.722999999999999</v>
      </c>
      <c r="P10" s="22">
        <v>54.972999999999999</v>
      </c>
      <c r="Q10" s="22">
        <v>56.561999999999998</v>
      </c>
      <c r="R10" s="13">
        <v>39.762803175999998</v>
      </c>
      <c r="S10" s="13">
        <v>39.762803175999998</v>
      </c>
      <c r="T10" s="13">
        <v>35.553097766</v>
      </c>
      <c r="U10" s="13">
        <v>35.553097766</v>
      </c>
      <c r="V10" s="13">
        <v>26.810195781000001</v>
      </c>
      <c r="W10" s="13">
        <v>26.810195781000001</v>
      </c>
      <c r="X10" s="13">
        <v>26.810195781000001</v>
      </c>
      <c r="Y10" s="13">
        <v>24.58090151</v>
      </c>
      <c r="Z10" s="13">
        <v>22.186800654999999</v>
      </c>
      <c r="AA10" s="13">
        <v>22.186815655</v>
      </c>
      <c r="AB10" s="13">
        <v>22.186800654999999</v>
      </c>
      <c r="AC10" s="13">
        <v>20.011864671000001</v>
      </c>
      <c r="AD10" s="13">
        <v>19.119499317999999</v>
      </c>
      <c r="AE10" s="13">
        <v>18.972222517999999</v>
      </c>
      <c r="AF10" s="13">
        <v>19.079567522000001</v>
      </c>
      <c r="AG10" s="13">
        <v>19.354818814000001</v>
      </c>
      <c r="AH10" s="13">
        <v>19.619867234000001</v>
      </c>
      <c r="AI10" s="13">
        <v>18.428570466</v>
      </c>
      <c r="AJ10" s="13">
        <v>17.393072482000001</v>
      </c>
      <c r="AK10" s="13">
        <v>17.393072483000001</v>
      </c>
      <c r="AL10" s="13">
        <v>17.393072483000001</v>
      </c>
    </row>
    <row r="11" spans="1:38" x14ac:dyDescent="0.2">
      <c r="A11" s="14" t="s">
        <v>5</v>
      </c>
      <c r="B11" s="22">
        <v>1316</v>
      </c>
      <c r="C11" s="22">
        <v>825</v>
      </c>
      <c r="D11" s="22">
        <v>622</v>
      </c>
      <c r="E11" s="22">
        <v>220</v>
      </c>
      <c r="F11" s="22">
        <v>214</v>
      </c>
      <c r="G11" s="22">
        <v>251</v>
      </c>
      <c r="H11" s="22">
        <v>250</v>
      </c>
      <c r="I11" s="22">
        <v>181</v>
      </c>
      <c r="J11" s="22">
        <v>184</v>
      </c>
      <c r="K11" s="22">
        <v>212</v>
      </c>
      <c r="L11" s="22">
        <v>144.05099999999999</v>
      </c>
      <c r="M11" s="22">
        <v>151.08199999999999</v>
      </c>
      <c r="N11" s="22">
        <v>150.11699999999999</v>
      </c>
      <c r="O11" s="22">
        <v>135.86699999999999</v>
      </c>
      <c r="P11" s="22">
        <v>139.762</v>
      </c>
      <c r="Q11" s="22">
        <v>147.798</v>
      </c>
      <c r="R11" s="13">
        <v>77.128435890000006</v>
      </c>
      <c r="S11" s="13">
        <v>77.128435890000006</v>
      </c>
      <c r="T11" s="13">
        <v>80.384470544999999</v>
      </c>
      <c r="U11" s="13">
        <v>80.384470544999999</v>
      </c>
      <c r="V11" s="13">
        <v>81.921731183000006</v>
      </c>
      <c r="W11" s="13">
        <v>81.921731183000006</v>
      </c>
      <c r="X11" s="13">
        <v>81.921731183000006</v>
      </c>
      <c r="Y11" s="13">
        <v>61.49351618</v>
      </c>
      <c r="Z11" s="13">
        <v>63.167005228999997</v>
      </c>
      <c r="AA11" s="13">
        <v>63.167005228999997</v>
      </c>
      <c r="AB11" s="13">
        <v>63.167005228999997</v>
      </c>
      <c r="AC11" s="13">
        <v>57.078394250000002</v>
      </c>
      <c r="AD11" s="13">
        <v>58.120551077999998</v>
      </c>
      <c r="AE11" s="13">
        <v>52.798146232999997</v>
      </c>
      <c r="AF11" s="13">
        <v>45.530012286999998</v>
      </c>
      <c r="AG11" s="13">
        <v>50.826193867999997</v>
      </c>
      <c r="AH11" s="13">
        <v>55.022697837999999</v>
      </c>
      <c r="AI11" s="13">
        <v>49.824757193000003</v>
      </c>
      <c r="AJ11" s="13">
        <v>37.249438032999997</v>
      </c>
      <c r="AK11" s="13">
        <v>37.249438032999997</v>
      </c>
      <c r="AL11" s="13">
        <v>37.249438032999997</v>
      </c>
    </row>
    <row r="12" spans="1:38" x14ac:dyDescent="0.2">
      <c r="A12" s="14" t="s">
        <v>6</v>
      </c>
      <c r="B12" s="22">
        <v>286</v>
      </c>
      <c r="C12" s="22">
        <v>179</v>
      </c>
      <c r="D12" s="22">
        <v>138</v>
      </c>
      <c r="E12" s="22">
        <v>63</v>
      </c>
      <c r="F12" s="22">
        <v>55</v>
      </c>
      <c r="G12" s="22">
        <v>43</v>
      </c>
      <c r="H12" s="22">
        <v>43</v>
      </c>
      <c r="I12" s="22">
        <v>38</v>
      </c>
      <c r="J12" s="22">
        <v>38</v>
      </c>
      <c r="K12" s="22">
        <v>40</v>
      </c>
      <c r="L12" s="22">
        <v>29.280999999999999</v>
      </c>
      <c r="M12" s="22">
        <v>29.86</v>
      </c>
      <c r="N12" s="22">
        <v>29.530999999999999</v>
      </c>
      <c r="O12" s="22">
        <v>38.009</v>
      </c>
      <c r="P12" s="22">
        <v>38.417000000000002</v>
      </c>
      <c r="Q12" s="22">
        <v>38.814999999999998</v>
      </c>
      <c r="R12" s="13">
        <v>39.224199040000002</v>
      </c>
      <c r="S12" s="13">
        <v>41.731036953</v>
      </c>
      <c r="T12" s="13">
        <v>41.222281158999998</v>
      </c>
      <c r="U12" s="13">
        <v>42.743293082999998</v>
      </c>
      <c r="V12" s="13">
        <v>40.142388328999999</v>
      </c>
      <c r="W12" s="13">
        <v>37.079234522999997</v>
      </c>
      <c r="X12" s="13">
        <v>38.684694413999999</v>
      </c>
      <c r="Y12" s="13">
        <v>34.940088127000003</v>
      </c>
      <c r="Z12" s="13">
        <v>31.416082129999999</v>
      </c>
      <c r="AA12" s="13">
        <v>33.068097457</v>
      </c>
      <c r="AB12" s="13">
        <v>34.785154304999999</v>
      </c>
      <c r="AC12" s="13">
        <v>30.184120486000001</v>
      </c>
      <c r="AD12" s="13">
        <v>37.983957330000003</v>
      </c>
      <c r="AE12" s="13">
        <v>28.262494023999999</v>
      </c>
      <c r="AF12" s="13">
        <v>30.048931916000001</v>
      </c>
      <c r="AG12" s="13">
        <v>28.123681633</v>
      </c>
      <c r="AH12" s="13">
        <v>28.542648617000001</v>
      </c>
      <c r="AI12" s="13">
        <v>26.985338827</v>
      </c>
      <c r="AJ12" s="13">
        <v>26.893508868000001</v>
      </c>
      <c r="AK12" s="13">
        <v>26.893508868000001</v>
      </c>
      <c r="AL12" s="13">
        <v>26.893508868000001</v>
      </c>
    </row>
    <row r="13" spans="1:38" x14ac:dyDescent="0.2">
      <c r="A13" s="14" t="s">
        <v>7</v>
      </c>
      <c r="B13" s="22">
        <v>5832</v>
      </c>
      <c r="C13" s="22">
        <v>2572</v>
      </c>
      <c r="D13" s="22">
        <v>1846</v>
      </c>
      <c r="E13" s="22">
        <v>611</v>
      </c>
      <c r="F13" s="22">
        <v>583</v>
      </c>
      <c r="G13" s="22">
        <v>520</v>
      </c>
      <c r="H13" s="22">
        <v>506</v>
      </c>
      <c r="I13" s="22">
        <v>501</v>
      </c>
      <c r="J13" s="22">
        <v>495</v>
      </c>
      <c r="K13" s="22">
        <v>511</v>
      </c>
      <c r="L13" s="22">
        <v>325.16699999999997</v>
      </c>
      <c r="M13" s="22">
        <v>336.26600000000002</v>
      </c>
      <c r="N13" s="22">
        <v>338.04</v>
      </c>
      <c r="O13" s="22">
        <v>364.78500000000003</v>
      </c>
      <c r="P13" s="22">
        <v>378.35399999999998</v>
      </c>
      <c r="Q13" s="22">
        <v>393.55599999999998</v>
      </c>
      <c r="R13" s="13">
        <v>791.28021067999998</v>
      </c>
      <c r="S13" s="13">
        <v>791.28021067999998</v>
      </c>
      <c r="T13" s="13">
        <v>823.93760374999999</v>
      </c>
      <c r="U13" s="13">
        <v>823.93760374999999</v>
      </c>
      <c r="V13" s="13">
        <v>799.64145092000001</v>
      </c>
      <c r="W13" s="13">
        <v>799.93120151999995</v>
      </c>
      <c r="X13" s="13">
        <v>799.93120151999995</v>
      </c>
      <c r="Y13" s="13">
        <v>755.61174167000001</v>
      </c>
      <c r="Z13" s="13">
        <v>754.70153875999995</v>
      </c>
      <c r="AA13" s="13">
        <v>752.14355324999997</v>
      </c>
      <c r="AB13" s="13">
        <v>751.43388862999996</v>
      </c>
      <c r="AC13" s="13">
        <v>748.55282536000004</v>
      </c>
      <c r="AD13" s="13">
        <v>740.28285215999995</v>
      </c>
      <c r="AE13" s="13">
        <v>738.86414825999998</v>
      </c>
      <c r="AF13" s="13">
        <v>770.55991038000002</v>
      </c>
      <c r="AG13" s="13">
        <v>765.26689139999996</v>
      </c>
      <c r="AH13" s="13">
        <v>767.18553403999999</v>
      </c>
      <c r="AI13" s="13">
        <v>767.64401223000004</v>
      </c>
      <c r="AJ13" s="13">
        <v>747.65146637999999</v>
      </c>
      <c r="AK13" s="13">
        <v>747.65146637999999</v>
      </c>
      <c r="AL13" s="13">
        <v>747.65146637999999</v>
      </c>
    </row>
    <row r="14" spans="1:38" x14ac:dyDescent="0.2">
      <c r="A14" s="14" t="s">
        <v>8</v>
      </c>
      <c r="B14" s="22" t="s">
        <v>9</v>
      </c>
      <c r="C14" s="22" t="s">
        <v>9</v>
      </c>
      <c r="D14" s="22" t="s">
        <v>9</v>
      </c>
      <c r="E14" s="22">
        <v>2</v>
      </c>
      <c r="F14" s="22">
        <v>4</v>
      </c>
      <c r="G14" s="22">
        <v>5</v>
      </c>
      <c r="H14" s="22">
        <v>5</v>
      </c>
      <c r="I14" s="22">
        <v>6</v>
      </c>
      <c r="J14" s="22">
        <v>6</v>
      </c>
      <c r="K14" s="22">
        <v>6</v>
      </c>
      <c r="L14" s="22">
        <v>5.7670000000000003</v>
      </c>
      <c r="M14" s="22">
        <v>6.0149999999999997</v>
      </c>
      <c r="N14" s="22">
        <v>6.1790000000000003</v>
      </c>
      <c r="O14" s="22">
        <v>16.812000000000001</v>
      </c>
      <c r="P14" s="22">
        <v>17.149999999999999</v>
      </c>
      <c r="Q14" s="22">
        <v>17.617999999999999</v>
      </c>
      <c r="R14" s="13">
        <v>4.5267244999999999E-3</v>
      </c>
      <c r="S14" s="13">
        <v>4.5267244999999999E-3</v>
      </c>
      <c r="T14" s="13">
        <v>3.7272353999999999E-3</v>
      </c>
      <c r="U14" s="13">
        <v>3.7272353999999999E-3</v>
      </c>
      <c r="V14" s="13">
        <v>6.4226963999999996E-3</v>
      </c>
      <c r="W14" s="13">
        <v>6.4233490000000001E-3</v>
      </c>
      <c r="X14" s="13">
        <v>6.4233490000000001E-3</v>
      </c>
      <c r="Y14" s="13">
        <v>2.2674264E-3</v>
      </c>
      <c r="Z14" s="13">
        <v>2.2622081499999998E-2</v>
      </c>
      <c r="AA14" s="13">
        <v>2.2622974300000001E-2</v>
      </c>
      <c r="AB14" s="13">
        <v>2.2622974300000001E-2</v>
      </c>
      <c r="AC14" s="13">
        <v>1.1794524299999999E-2</v>
      </c>
      <c r="AD14" s="13">
        <v>1.0121105E-2</v>
      </c>
      <c r="AE14" s="13">
        <v>4.7437868999999997E-3</v>
      </c>
      <c r="AF14" s="13">
        <v>4.3667999880000004</v>
      </c>
      <c r="AG14" s="13">
        <v>2.2497340000000002E-3</v>
      </c>
      <c r="AH14" s="13">
        <v>1.4772100000000001E-3</v>
      </c>
      <c r="AI14" s="13">
        <v>2.9878156000000002E-3</v>
      </c>
      <c r="AJ14" s="13">
        <v>3.9817305780000001</v>
      </c>
      <c r="AK14" s="13">
        <v>3.9826941781</v>
      </c>
      <c r="AL14" s="13">
        <v>3.9826941781</v>
      </c>
    </row>
    <row r="15" spans="1:38" x14ac:dyDescent="0.2">
      <c r="A15" s="14" t="s">
        <v>10</v>
      </c>
      <c r="B15" s="22" t="s">
        <v>9</v>
      </c>
      <c r="C15" s="22" t="s">
        <v>9</v>
      </c>
      <c r="D15" s="22" t="s">
        <v>9</v>
      </c>
      <c r="E15" s="22">
        <v>107</v>
      </c>
      <c r="F15" s="22">
        <v>102</v>
      </c>
      <c r="G15" s="22">
        <v>101</v>
      </c>
      <c r="H15" s="22">
        <v>117</v>
      </c>
      <c r="I15" s="22">
        <v>114</v>
      </c>
      <c r="J15" s="22">
        <v>106</v>
      </c>
      <c r="K15" s="22">
        <v>109</v>
      </c>
      <c r="L15" s="22">
        <v>80.506</v>
      </c>
      <c r="M15" s="22">
        <v>83.119</v>
      </c>
      <c r="N15" s="22">
        <v>84.016999999999996</v>
      </c>
      <c r="O15" s="22">
        <v>82.606999999999999</v>
      </c>
      <c r="P15" s="22">
        <v>84.274000000000001</v>
      </c>
      <c r="Q15" s="22">
        <v>88.075000000000003</v>
      </c>
      <c r="R15" s="13">
        <v>59.662287569</v>
      </c>
      <c r="S15" s="13">
        <v>59.662287569</v>
      </c>
      <c r="T15" s="13">
        <v>57.085736736000001</v>
      </c>
      <c r="U15" s="13">
        <v>57.085736736000001</v>
      </c>
      <c r="V15" s="13">
        <v>48.660010344</v>
      </c>
      <c r="W15" s="13">
        <v>49.048824357000001</v>
      </c>
      <c r="X15" s="13">
        <v>49.048824357000001</v>
      </c>
      <c r="Y15" s="13">
        <v>46.052931985999997</v>
      </c>
      <c r="Z15" s="13">
        <v>52.306891524999998</v>
      </c>
      <c r="AA15" s="13">
        <v>51.820276479</v>
      </c>
      <c r="AB15" s="13">
        <v>51.246774033999998</v>
      </c>
      <c r="AC15" s="13">
        <v>51.323571514000001</v>
      </c>
      <c r="AD15" s="13">
        <v>43.358654293999997</v>
      </c>
      <c r="AE15" s="13">
        <v>41.943581762999997</v>
      </c>
      <c r="AF15" s="13">
        <v>42.549876802999997</v>
      </c>
      <c r="AG15" s="13">
        <v>35.562123913000001</v>
      </c>
      <c r="AH15" s="13">
        <v>36.000822145999997</v>
      </c>
      <c r="AI15" s="13">
        <v>35.380275550999997</v>
      </c>
      <c r="AJ15" s="13">
        <v>32.835214676</v>
      </c>
      <c r="AK15" s="13">
        <v>32.835214676</v>
      </c>
      <c r="AL15" s="13">
        <v>32.835214676</v>
      </c>
    </row>
    <row r="16" spans="1:38" x14ac:dyDescent="0.2">
      <c r="A16" s="14" t="s">
        <v>11</v>
      </c>
      <c r="B16" s="22">
        <v>999</v>
      </c>
      <c r="C16" s="22">
        <v>371</v>
      </c>
      <c r="D16" s="22">
        <v>273</v>
      </c>
      <c r="E16" s="22">
        <v>278</v>
      </c>
      <c r="F16" s="22">
        <v>271</v>
      </c>
      <c r="G16" s="22">
        <v>276</v>
      </c>
      <c r="H16" s="22">
        <v>278</v>
      </c>
      <c r="I16" s="22">
        <v>334</v>
      </c>
      <c r="J16" s="22">
        <v>313</v>
      </c>
      <c r="K16" s="22">
        <v>287</v>
      </c>
      <c r="L16" s="22">
        <v>453.84800000000001</v>
      </c>
      <c r="M16" s="22">
        <v>467.56099999999998</v>
      </c>
      <c r="N16" s="22">
        <v>488.327</v>
      </c>
      <c r="O16" s="22">
        <v>467.827</v>
      </c>
      <c r="P16" s="22">
        <v>361.68200000000002</v>
      </c>
      <c r="Q16" s="22">
        <v>362.50799999999998</v>
      </c>
      <c r="R16" s="13">
        <v>226.18300163000001</v>
      </c>
      <c r="S16" s="13">
        <v>226.18300163000001</v>
      </c>
      <c r="T16" s="13">
        <v>226.81325896999999</v>
      </c>
      <c r="U16" s="13">
        <v>226.81325896999999</v>
      </c>
      <c r="V16" s="13">
        <v>226.27950254000001</v>
      </c>
      <c r="W16" s="13">
        <v>226.17627372000001</v>
      </c>
      <c r="X16" s="13">
        <v>226.17627372000001</v>
      </c>
      <c r="Y16" s="13">
        <v>226.17341927999999</v>
      </c>
      <c r="Z16" s="13">
        <v>226.33524775999999</v>
      </c>
      <c r="AA16" s="13">
        <v>226.90319015</v>
      </c>
      <c r="AB16" s="13">
        <v>226.95085972000001</v>
      </c>
      <c r="AC16" s="13">
        <v>227.0130144</v>
      </c>
      <c r="AD16" s="13">
        <v>226.75891730000001</v>
      </c>
      <c r="AE16" s="13">
        <v>226.7945019</v>
      </c>
      <c r="AF16" s="13">
        <v>226.13650193999999</v>
      </c>
      <c r="AG16" s="13">
        <v>226.97844028</v>
      </c>
      <c r="AH16" s="13">
        <v>226.89155466</v>
      </c>
      <c r="AI16" s="13">
        <v>227.02521908</v>
      </c>
      <c r="AJ16" s="13">
        <v>252.90778526</v>
      </c>
      <c r="AK16" s="13">
        <v>252.90778526</v>
      </c>
      <c r="AL16" s="13">
        <v>252.90778526</v>
      </c>
    </row>
    <row r="17" spans="1:38" x14ac:dyDescent="0.2">
      <c r="A17" s="14" t="s">
        <v>12</v>
      </c>
      <c r="B17" s="22">
        <v>480</v>
      </c>
      <c r="C17" s="22">
        <v>456</v>
      </c>
      <c r="D17" s="22">
        <v>432</v>
      </c>
      <c r="E17" s="22">
        <v>408</v>
      </c>
      <c r="F17" s="22">
        <v>387</v>
      </c>
      <c r="G17" s="22">
        <v>370</v>
      </c>
      <c r="H17" s="22">
        <v>354</v>
      </c>
      <c r="I17" s="22">
        <v>337</v>
      </c>
      <c r="J17" s="22">
        <v>321</v>
      </c>
      <c r="K17" s="22">
        <v>304</v>
      </c>
      <c r="L17" s="22">
        <v>287.14699999999999</v>
      </c>
      <c r="M17" s="22">
        <v>274.05</v>
      </c>
      <c r="N17" s="22">
        <v>256.18</v>
      </c>
      <c r="O17" s="22">
        <v>240.77199999999999</v>
      </c>
      <c r="P17" s="22">
        <v>229.83500000000001</v>
      </c>
      <c r="Q17" s="22">
        <v>212.499</v>
      </c>
      <c r="R17" s="13">
        <v>473.52813171999998</v>
      </c>
      <c r="S17" s="13">
        <v>471.99619522</v>
      </c>
      <c r="T17" s="13">
        <v>466.20887183999997</v>
      </c>
      <c r="U17" s="13">
        <v>452.4979659</v>
      </c>
      <c r="V17" s="13">
        <v>446.65260888</v>
      </c>
      <c r="W17" s="13">
        <v>399.63057243999998</v>
      </c>
      <c r="X17" s="13">
        <v>379.66097694000001</v>
      </c>
      <c r="Y17" s="13">
        <v>350.47796351</v>
      </c>
      <c r="Z17" s="13">
        <v>363.57182344</v>
      </c>
      <c r="AA17" s="13">
        <v>323.08222917000001</v>
      </c>
      <c r="AB17" s="13">
        <v>303.06250698000002</v>
      </c>
      <c r="AC17" s="13">
        <v>289.32706566000002</v>
      </c>
      <c r="AD17" s="13">
        <v>270.09817765999998</v>
      </c>
      <c r="AE17" s="13">
        <v>252.34653410000001</v>
      </c>
      <c r="AF17" s="13">
        <v>236.25192516000001</v>
      </c>
      <c r="AG17" s="13">
        <v>222.14947015000001</v>
      </c>
      <c r="AH17" s="13">
        <v>210.54723159</v>
      </c>
      <c r="AI17" s="13">
        <v>218.11883105000001</v>
      </c>
      <c r="AJ17" s="13">
        <v>190.45603982</v>
      </c>
      <c r="AK17" s="13">
        <v>213.23681708000001</v>
      </c>
      <c r="AL17" s="13">
        <v>211.01500397999999</v>
      </c>
    </row>
    <row r="18" spans="1:38" x14ac:dyDescent="0.2">
      <c r="A18" s="14" t="s">
        <v>13</v>
      </c>
      <c r="B18" s="22">
        <v>164</v>
      </c>
      <c r="C18" s="22">
        <v>209</v>
      </c>
      <c r="D18" s="22">
        <v>257</v>
      </c>
      <c r="E18" s="22">
        <v>304</v>
      </c>
      <c r="F18" s="22">
        <v>328</v>
      </c>
      <c r="G18" s="22">
        <v>331</v>
      </c>
      <c r="H18" s="22">
        <v>333</v>
      </c>
      <c r="I18" s="22">
        <v>335</v>
      </c>
      <c r="J18" s="22">
        <v>337</v>
      </c>
      <c r="K18" s="22">
        <v>339</v>
      </c>
      <c r="L18" s="22">
        <v>341.42500000000001</v>
      </c>
      <c r="M18" s="22">
        <v>336.661</v>
      </c>
      <c r="N18" s="22">
        <v>331.69600000000003</v>
      </c>
      <c r="O18" s="22">
        <v>335.51</v>
      </c>
      <c r="P18" s="22">
        <v>322.245</v>
      </c>
      <c r="Q18" s="22">
        <v>316.51</v>
      </c>
      <c r="R18" s="13">
        <v>285.30445990999999</v>
      </c>
      <c r="S18" s="13">
        <v>282.89414787999999</v>
      </c>
      <c r="T18" s="13">
        <v>270.87353810000002</v>
      </c>
      <c r="U18" s="13">
        <v>267.27551312000003</v>
      </c>
      <c r="V18" s="13">
        <v>254.13776615</v>
      </c>
      <c r="W18" s="13">
        <v>239.12798011999999</v>
      </c>
      <c r="X18" s="13">
        <v>224.47215739000001</v>
      </c>
      <c r="Y18" s="13">
        <v>209.21825061000001</v>
      </c>
      <c r="Z18" s="13">
        <v>199.82588619000001</v>
      </c>
      <c r="AA18" s="13">
        <v>190.93138024999999</v>
      </c>
      <c r="AB18" s="13">
        <v>181.74769094999999</v>
      </c>
      <c r="AC18" s="13">
        <v>174.58444510999999</v>
      </c>
      <c r="AD18" s="13">
        <v>168.08722721999999</v>
      </c>
      <c r="AE18" s="13">
        <v>158.76409057000001</v>
      </c>
      <c r="AF18" s="13">
        <v>145.65661593999999</v>
      </c>
      <c r="AG18" s="13">
        <v>140.28360334999999</v>
      </c>
      <c r="AH18" s="13">
        <v>134.47133550000001</v>
      </c>
      <c r="AI18" s="13">
        <v>127.72849832999999</v>
      </c>
      <c r="AJ18" s="13">
        <v>112.01976132999999</v>
      </c>
      <c r="AK18" s="13">
        <v>112.01062027</v>
      </c>
      <c r="AL18" s="13">
        <v>112.00148297</v>
      </c>
    </row>
    <row r="19" spans="1:38" x14ac:dyDescent="0.2">
      <c r="A19" s="14" t="s">
        <v>14</v>
      </c>
      <c r="B19" s="22">
        <v>839</v>
      </c>
      <c r="C19" s="22">
        <v>569</v>
      </c>
      <c r="D19" s="22">
        <v>852</v>
      </c>
      <c r="E19" s="22">
        <v>37736</v>
      </c>
      <c r="F19" s="22">
        <v>24536</v>
      </c>
      <c r="G19" s="22">
        <v>24233</v>
      </c>
      <c r="H19" s="22">
        <v>23958</v>
      </c>
      <c r="I19" s="22">
        <v>24328</v>
      </c>
      <c r="J19" s="22">
        <v>25619</v>
      </c>
      <c r="K19" s="22">
        <v>22765</v>
      </c>
      <c r="L19" s="22">
        <v>20219.312000000002</v>
      </c>
      <c r="M19" s="22">
        <v>20252.550999999999</v>
      </c>
      <c r="N19" s="22">
        <v>20307.467000000001</v>
      </c>
      <c r="O19" s="22">
        <v>20185.744999999999</v>
      </c>
      <c r="P19" s="22">
        <v>20649.109</v>
      </c>
      <c r="Q19" s="22">
        <v>20580.25</v>
      </c>
      <c r="R19" s="13">
        <v>13252.724053</v>
      </c>
      <c r="S19" s="13">
        <v>13778.971466000001</v>
      </c>
      <c r="T19" s="13">
        <v>13442.749734000001</v>
      </c>
      <c r="U19" s="13">
        <v>14134.437977</v>
      </c>
      <c r="V19" s="13">
        <v>13656.641693</v>
      </c>
      <c r="W19" s="13">
        <v>14307.909158</v>
      </c>
      <c r="X19" s="13">
        <v>13808.900978</v>
      </c>
      <c r="Y19" s="13">
        <v>13573.019882000001</v>
      </c>
      <c r="Z19" s="13">
        <v>13508.562491000001</v>
      </c>
      <c r="AA19" s="13">
        <v>14040.773384</v>
      </c>
      <c r="AB19" s="13">
        <v>14328.893565</v>
      </c>
      <c r="AC19" s="13">
        <v>13122.677137999999</v>
      </c>
      <c r="AD19" s="13">
        <v>13186.360839999999</v>
      </c>
      <c r="AE19" s="13">
        <v>13783.064668999999</v>
      </c>
      <c r="AF19" s="13">
        <v>14425.662317</v>
      </c>
      <c r="AG19" s="13">
        <v>15436.510323</v>
      </c>
      <c r="AH19" s="13">
        <v>14815.825128</v>
      </c>
      <c r="AI19" s="13">
        <v>13140.631434999999</v>
      </c>
      <c r="AJ19" s="13">
        <v>14440.249051999999</v>
      </c>
      <c r="AK19" s="13">
        <v>14440.249051999999</v>
      </c>
      <c r="AL19" s="13">
        <v>14440.249051999999</v>
      </c>
    </row>
    <row r="20" spans="1:38"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0"/>
    </row>
    <row r="21" spans="1:38"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0"/>
    </row>
    <row r="22" spans="1:38"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0"/>
    </row>
    <row r="23" spans="1:38"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0"/>
    </row>
    <row r="24" spans="1:38"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0"/>
    </row>
    <row r="25" spans="1:38" x14ac:dyDescent="0.2">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19"/>
      <c r="AC25" s="19"/>
      <c r="AD25" s="19"/>
      <c r="AE25" s="19"/>
      <c r="AF25" s="19"/>
      <c r="AG25" s="19"/>
      <c r="AH25" s="21"/>
      <c r="AI25" s="21"/>
      <c r="AJ25" s="21"/>
      <c r="AK25" s="21"/>
      <c r="AL25" s="19"/>
    </row>
    <row r="26" spans="1:38" x14ac:dyDescent="0.2">
      <c r="A26" s="17" t="s">
        <v>15</v>
      </c>
      <c r="B26" s="19">
        <f t="shared" ref="B26:AA26" si="0">SUM(B7:B19)</f>
        <v>13022</v>
      </c>
      <c r="C26" s="19">
        <f t="shared" si="0"/>
        <v>7555</v>
      </c>
      <c r="D26" s="19">
        <f t="shared" si="0"/>
        <v>7013</v>
      </c>
      <c r="E26" s="19">
        <f t="shared" si="0"/>
        <v>41323</v>
      </c>
      <c r="F26" s="19">
        <f t="shared" si="0"/>
        <v>27753</v>
      </c>
      <c r="G26" s="19">
        <f t="shared" si="0"/>
        <v>27345</v>
      </c>
      <c r="H26" s="19">
        <f t="shared" si="0"/>
        <v>27098</v>
      </c>
      <c r="I26" s="19">
        <f t="shared" si="0"/>
        <v>27364</v>
      </c>
      <c r="J26" s="19">
        <f t="shared" si="0"/>
        <v>28608</v>
      </c>
      <c r="K26" s="19">
        <f t="shared" si="0"/>
        <v>25820</v>
      </c>
      <c r="L26" s="19">
        <f t="shared" si="0"/>
        <v>22856.997000000003</v>
      </c>
      <c r="M26" s="19">
        <f t="shared" si="0"/>
        <v>22908.629000000001</v>
      </c>
      <c r="N26" s="19">
        <f t="shared" si="0"/>
        <v>22892.668000000001</v>
      </c>
      <c r="O26" s="19">
        <f t="shared" si="0"/>
        <v>23383.384999999998</v>
      </c>
      <c r="P26" s="19">
        <f t="shared" si="0"/>
        <v>23746.877</v>
      </c>
      <c r="Q26" s="19">
        <f t="shared" si="0"/>
        <v>23707.593999999997</v>
      </c>
      <c r="R26" s="19">
        <f t="shared" si="0"/>
        <v>16670.1934137795</v>
      </c>
      <c r="S26" s="19">
        <f t="shared" si="0"/>
        <v>17212.385818222501</v>
      </c>
      <c r="T26" s="19">
        <f t="shared" si="0"/>
        <v>16896.432014301401</v>
      </c>
      <c r="U26" s="19">
        <f t="shared" si="0"/>
        <v>17586.358047625399</v>
      </c>
      <c r="V26" s="19">
        <f t="shared" si="0"/>
        <v>16783.2640213134</v>
      </c>
      <c r="W26" s="19">
        <f t="shared" si="0"/>
        <v>17233.748758682999</v>
      </c>
      <c r="X26" s="19">
        <f t="shared" si="0"/>
        <v>16735.433644754001</v>
      </c>
      <c r="Y26" s="19">
        <f t="shared" si="0"/>
        <v>16258.966148379401</v>
      </c>
      <c r="Z26" s="19">
        <f t="shared" si="0"/>
        <v>16238.5247698805</v>
      </c>
      <c r="AA26" s="19">
        <f t="shared" si="0"/>
        <v>16691.562123574302</v>
      </c>
      <c r="AB26" s="19">
        <f t="shared" ref="AB26:AG26" si="1">SUM(AB7:AB19)</f>
        <v>16835.894094457301</v>
      </c>
      <c r="AC26" s="19">
        <f t="shared" si="1"/>
        <v>15694.739482155299</v>
      </c>
      <c r="AD26" s="19">
        <f t="shared" si="1"/>
        <v>15718.049213085</v>
      </c>
      <c r="AE26" s="19">
        <f t="shared" si="1"/>
        <v>16145.626127844898</v>
      </c>
      <c r="AF26" s="19">
        <f t="shared" si="1"/>
        <v>16733.652693905999</v>
      </c>
      <c r="AG26" s="19">
        <f t="shared" si="1"/>
        <v>17671.970989232002</v>
      </c>
      <c r="AH26" s="19">
        <f t="shared" ref="AH26:AK26" si="2">SUM(AH7:AH19)</f>
        <v>17130.051278375002</v>
      </c>
      <c r="AI26" s="19">
        <f t="shared" si="2"/>
        <v>15421.771592502599</v>
      </c>
      <c r="AJ26" s="19">
        <f t="shared" si="2"/>
        <v>16782.419575387001</v>
      </c>
      <c r="AK26" s="19">
        <f t="shared" si="2"/>
        <v>16805.192175188098</v>
      </c>
      <c r="AL26" s="19">
        <f t="shared" ref="AL26" si="3">SUM(AL7:AL19)</f>
        <v>16802.961224788098</v>
      </c>
    </row>
    <row r="27" spans="1:38" x14ac:dyDescent="0.2">
      <c r="A27" s="17" t="s">
        <v>22</v>
      </c>
      <c r="B27" s="19">
        <f t="shared" ref="B27:AA27" si="4">B19</f>
        <v>839</v>
      </c>
      <c r="C27" s="19">
        <f t="shared" si="4"/>
        <v>569</v>
      </c>
      <c r="D27" s="19">
        <f t="shared" si="4"/>
        <v>852</v>
      </c>
      <c r="E27" s="19">
        <f t="shared" si="4"/>
        <v>37736</v>
      </c>
      <c r="F27" s="19">
        <f t="shared" si="4"/>
        <v>24536</v>
      </c>
      <c r="G27" s="19">
        <f t="shared" si="4"/>
        <v>24233</v>
      </c>
      <c r="H27" s="19">
        <f t="shared" si="4"/>
        <v>23958</v>
      </c>
      <c r="I27" s="19">
        <f t="shared" si="4"/>
        <v>24328</v>
      </c>
      <c r="J27" s="19">
        <f t="shared" si="4"/>
        <v>25619</v>
      </c>
      <c r="K27" s="19">
        <f t="shared" si="4"/>
        <v>22765</v>
      </c>
      <c r="L27" s="19">
        <f t="shared" si="4"/>
        <v>20219.312000000002</v>
      </c>
      <c r="M27" s="19">
        <f t="shared" si="4"/>
        <v>20252.550999999999</v>
      </c>
      <c r="N27" s="19">
        <f t="shared" si="4"/>
        <v>20307.467000000001</v>
      </c>
      <c r="O27" s="19">
        <f t="shared" si="4"/>
        <v>20185.744999999999</v>
      </c>
      <c r="P27" s="19">
        <f t="shared" si="4"/>
        <v>20649.109</v>
      </c>
      <c r="Q27" s="19">
        <f t="shared" si="4"/>
        <v>20580.25</v>
      </c>
      <c r="R27" s="19">
        <f t="shared" si="4"/>
        <v>13252.724053</v>
      </c>
      <c r="S27" s="19">
        <f t="shared" si="4"/>
        <v>13778.971466000001</v>
      </c>
      <c r="T27" s="19">
        <f t="shared" si="4"/>
        <v>13442.749734000001</v>
      </c>
      <c r="U27" s="19">
        <f t="shared" si="4"/>
        <v>14134.437977</v>
      </c>
      <c r="V27" s="19">
        <f t="shared" si="4"/>
        <v>13656.641693</v>
      </c>
      <c r="W27" s="19">
        <f t="shared" si="4"/>
        <v>14307.909158</v>
      </c>
      <c r="X27" s="19">
        <f t="shared" si="4"/>
        <v>13808.900978</v>
      </c>
      <c r="Y27" s="19">
        <f t="shared" si="4"/>
        <v>13573.019882000001</v>
      </c>
      <c r="Z27" s="19">
        <f t="shared" si="4"/>
        <v>13508.562491000001</v>
      </c>
      <c r="AA27" s="19">
        <f t="shared" si="4"/>
        <v>14040.773384</v>
      </c>
      <c r="AB27" s="19">
        <f t="shared" ref="AB27:AG27" si="5">AB19</f>
        <v>14328.893565</v>
      </c>
      <c r="AC27" s="19">
        <f t="shared" si="5"/>
        <v>13122.677137999999</v>
      </c>
      <c r="AD27" s="19">
        <f t="shared" si="5"/>
        <v>13186.360839999999</v>
      </c>
      <c r="AE27" s="19">
        <f t="shared" si="5"/>
        <v>13783.064668999999</v>
      </c>
      <c r="AF27" s="19">
        <f t="shared" si="5"/>
        <v>14425.662317</v>
      </c>
      <c r="AG27" s="19">
        <f t="shared" si="5"/>
        <v>15436.510323</v>
      </c>
      <c r="AH27" s="19">
        <f t="shared" ref="AH27:AK27" si="6">AH19</f>
        <v>14815.825128</v>
      </c>
      <c r="AI27" s="19">
        <f t="shared" si="6"/>
        <v>13140.631434999999</v>
      </c>
      <c r="AJ27" s="19">
        <f t="shared" si="6"/>
        <v>14440.249051999999</v>
      </c>
      <c r="AK27" s="19">
        <f t="shared" si="6"/>
        <v>14440.249051999999</v>
      </c>
      <c r="AL27" s="19">
        <f t="shared" ref="AL27" si="7">AL19</f>
        <v>14440.249051999999</v>
      </c>
    </row>
    <row r="28" spans="1:38" x14ac:dyDescent="0.2">
      <c r="A28" s="6" t="s">
        <v>23</v>
      </c>
      <c r="B28" s="19">
        <f t="shared" ref="B28:AA28" si="8">B26 - B27</f>
        <v>12183</v>
      </c>
      <c r="C28" s="19">
        <f t="shared" si="8"/>
        <v>6986</v>
      </c>
      <c r="D28" s="19">
        <f t="shared" si="8"/>
        <v>6161</v>
      </c>
      <c r="E28" s="19">
        <f t="shared" si="8"/>
        <v>3587</v>
      </c>
      <c r="F28" s="19">
        <f t="shared" si="8"/>
        <v>3217</v>
      </c>
      <c r="G28" s="19">
        <f t="shared" si="8"/>
        <v>3112</v>
      </c>
      <c r="H28" s="19">
        <f t="shared" si="8"/>
        <v>3140</v>
      </c>
      <c r="I28" s="19">
        <f t="shared" si="8"/>
        <v>3036</v>
      </c>
      <c r="J28" s="19">
        <f t="shared" si="8"/>
        <v>2989</v>
      </c>
      <c r="K28" s="19">
        <f t="shared" si="8"/>
        <v>3055</v>
      </c>
      <c r="L28" s="19">
        <f t="shared" si="8"/>
        <v>2637.6850000000013</v>
      </c>
      <c r="M28" s="19">
        <f t="shared" si="8"/>
        <v>2656.0780000000013</v>
      </c>
      <c r="N28" s="19">
        <f t="shared" si="8"/>
        <v>2585.2010000000009</v>
      </c>
      <c r="O28" s="19">
        <f t="shared" si="8"/>
        <v>3197.6399999999994</v>
      </c>
      <c r="P28" s="19">
        <f t="shared" si="8"/>
        <v>3097.768</v>
      </c>
      <c r="Q28" s="19">
        <f t="shared" si="8"/>
        <v>3127.3439999999973</v>
      </c>
      <c r="R28" s="19">
        <f t="shared" si="8"/>
        <v>3417.4693607794998</v>
      </c>
      <c r="S28" s="19">
        <f t="shared" si="8"/>
        <v>3433.4143522225004</v>
      </c>
      <c r="T28" s="19">
        <f t="shared" si="8"/>
        <v>3453.6822803014002</v>
      </c>
      <c r="U28" s="19">
        <f t="shared" si="8"/>
        <v>3451.9200706253996</v>
      </c>
      <c r="V28" s="19">
        <f t="shared" si="8"/>
        <v>3126.6223283134004</v>
      </c>
      <c r="W28" s="19">
        <f t="shared" si="8"/>
        <v>2925.8396006829989</v>
      </c>
      <c r="X28" s="19">
        <f t="shared" si="8"/>
        <v>2926.5326667540012</v>
      </c>
      <c r="Y28" s="19">
        <f t="shared" si="8"/>
        <v>2685.9462663794002</v>
      </c>
      <c r="Z28" s="19">
        <f t="shared" si="8"/>
        <v>2729.9622788804991</v>
      </c>
      <c r="AA28" s="19">
        <f t="shared" si="8"/>
        <v>2650.7887395743019</v>
      </c>
      <c r="AB28" s="19">
        <f t="shared" ref="AB28:AG28" si="9">AB26 - AB27</f>
        <v>2507.0005294573002</v>
      </c>
      <c r="AC28" s="19">
        <f t="shared" si="9"/>
        <v>2572.0623441552998</v>
      </c>
      <c r="AD28" s="19">
        <f t="shared" si="9"/>
        <v>2531.6883730850004</v>
      </c>
      <c r="AE28" s="19">
        <f t="shared" si="9"/>
        <v>2362.5614588448989</v>
      </c>
      <c r="AF28" s="19">
        <f t="shared" si="9"/>
        <v>2307.9903769059983</v>
      </c>
      <c r="AG28" s="19">
        <f t="shared" si="9"/>
        <v>2235.460666232002</v>
      </c>
      <c r="AH28" s="19">
        <f t="shared" ref="AH28:AK28" si="10">AH26 - AH27</f>
        <v>2314.2261503750015</v>
      </c>
      <c r="AI28" s="19">
        <f t="shared" si="10"/>
        <v>2281.1401575025993</v>
      </c>
      <c r="AJ28" s="19">
        <f t="shared" si="10"/>
        <v>2342.1705233870016</v>
      </c>
      <c r="AK28" s="19">
        <f t="shared" si="10"/>
        <v>2364.943123188099</v>
      </c>
      <c r="AL28" s="19">
        <f t="shared" ref="AL28" si="11">AL26 - AL27</f>
        <v>2362.7121727880985</v>
      </c>
    </row>
    <row r="29" spans="1:38" x14ac:dyDescent="0.2">
      <c r="A29" s="6" t="s">
        <v>16</v>
      </c>
      <c r="B29" s="22"/>
      <c r="C29" s="22"/>
      <c r="D29" s="22"/>
      <c r="E29" s="22"/>
      <c r="F29" s="22"/>
      <c r="G29" s="22"/>
      <c r="H29" s="22"/>
      <c r="I29" s="22"/>
      <c r="J29" s="22"/>
      <c r="K29" s="22"/>
      <c r="L29" s="22"/>
      <c r="M29" s="22"/>
      <c r="N29" s="22"/>
      <c r="O29" s="22"/>
      <c r="P29" s="22"/>
      <c r="Q29" s="22"/>
      <c r="R29" s="13">
        <v>659.34238988000004</v>
      </c>
      <c r="S29" s="13">
        <v>978.85108702000002</v>
      </c>
      <c r="T29" s="13">
        <v>595.21147456000006</v>
      </c>
      <c r="U29" s="13">
        <v>591.04910499000005</v>
      </c>
      <c r="V29" s="13">
        <v>586.54337226999996</v>
      </c>
      <c r="W29" s="13">
        <v>793.84033652000005</v>
      </c>
      <c r="X29" s="13">
        <v>442.30233759999999</v>
      </c>
      <c r="Y29" s="13">
        <v>422.92212656999999</v>
      </c>
      <c r="Z29" s="13">
        <v>192.29599504000001</v>
      </c>
      <c r="AA29" s="13">
        <v>553.66970700000002</v>
      </c>
      <c r="AB29" s="13">
        <v>600.60699187</v>
      </c>
      <c r="AC29" s="13">
        <v>303.80906372999999</v>
      </c>
      <c r="AD29" s="13">
        <v>333.28333917999998</v>
      </c>
      <c r="AE29" s="13">
        <v>942.81357132000005</v>
      </c>
      <c r="AF29" s="13">
        <v>991.64382782999996</v>
      </c>
      <c r="AG29" s="13">
        <v>1400.1221341</v>
      </c>
      <c r="AH29" s="13">
        <v>1489.7380883000001</v>
      </c>
      <c r="AI29" s="13">
        <v>366.83569748999997</v>
      </c>
      <c r="AJ29" s="13">
        <v>1977.0536889</v>
      </c>
      <c r="AK29" s="13">
        <v>1977.0536889</v>
      </c>
      <c r="AL29" s="13">
        <v>1977.0536889</v>
      </c>
    </row>
    <row r="30" spans="1:38" x14ac:dyDescent="0.2">
      <c r="A30" s="6" t="s">
        <v>17</v>
      </c>
      <c r="B30" s="22"/>
      <c r="C30" s="22"/>
      <c r="D30" s="22"/>
      <c r="E30" s="22"/>
      <c r="F30" s="22"/>
      <c r="G30" s="22"/>
      <c r="H30" s="22"/>
      <c r="I30" s="22"/>
      <c r="J30" s="22"/>
      <c r="K30" s="22"/>
      <c r="L30" s="22"/>
      <c r="M30" s="22"/>
      <c r="N30" s="22"/>
      <c r="O30" s="22"/>
      <c r="P30" s="22"/>
      <c r="Q30" s="22"/>
      <c r="R30" s="19">
        <f t="shared" ref="R30:AA30" si="12">R26 - R29</f>
        <v>16010.8510238995</v>
      </c>
      <c r="S30" s="19">
        <f t="shared" si="12"/>
        <v>16233.534731202501</v>
      </c>
      <c r="T30" s="19">
        <f t="shared" si="12"/>
        <v>16301.220539741402</v>
      </c>
      <c r="U30" s="19">
        <f t="shared" si="12"/>
        <v>16995.308942635398</v>
      </c>
      <c r="V30" s="19">
        <f t="shared" si="12"/>
        <v>16196.7206490434</v>
      </c>
      <c r="W30" s="19">
        <f t="shared" si="12"/>
        <v>16439.908422163</v>
      </c>
      <c r="X30" s="19">
        <f t="shared" si="12"/>
        <v>16293.131307154001</v>
      </c>
      <c r="Y30" s="19">
        <f t="shared" si="12"/>
        <v>15836.044021809401</v>
      </c>
      <c r="Z30" s="19">
        <f t="shared" si="12"/>
        <v>16046.2287748405</v>
      </c>
      <c r="AA30" s="19">
        <f t="shared" si="12"/>
        <v>16137.892416574301</v>
      </c>
      <c r="AB30" s="19">
        <f t="shared" ref="AB30:AG30" si="13">AB26 - AB29</f>
        <v>16235.287102587301</v>
      </c>
      <c r="AC30" s="19">
        <f t="shared" si="13"/>
        <v>15390.9304184253</v>
      </c>
      <c r="AD30" s="19">
        <f t="shared" si="13"/>
        <v>15384.765873905</v>
      </c>
      <c r="AE30" s="19">
        <f t="shared" si="13"/>
        <v>15202.812556524897</v>
      </c>
      <c r="AF30" s="19">
        <f t="shared" si="13"/>
        <v>15742.008866075999</v>
      </c>
      <c r="AG30" s="19">
        <f t="shared" si="13"/>
        <v>16271.848855132002</v>
      </c>
      <c r="AH30" s="19">
        <f t="shared" ref="AH30:AK30" si="14">AH26 - AH29</f>
        <v>15640.313190075001</v>
      </c>
      <c r="AI30" s="19">
        <f t="shared" si="14"/>
        <v>15054.935895012599</v>
      </c>
      <c r="AJ30" s="19">
        <f t="shared" si="14"/>
        <v>14805.365886487001</v>
      </c>
      <c r="AK30" s="19">
        <f t="shared" si="14"/>
        <v>14828.138486288099</v>
      </c>
      <c r="AL30" s="19">
        <f t="shared" ref="AL30" si="15">AL26 - AL29</f>
        <v>14825.907535888098</v>
      </c>
    </row>
    <row r="31" spans="1:38" x14ac:dyDescent="0.2">
      <c r="A31" s="6" t="s">
        <v>18</v>
      </c>
      <c r="B31" s="22"/>
      <c r="C31" s="22"/>
      <c r="D31" s="22"/>
      <c r="E31" s="22"/>
      <c r="F31" s="22"/>
      <c r="G31" s="22"/>
      <c r="H31" s="22"/>
      <c r="I31" s="22"/>
      <c r="J31" s="22"/>
      <c r="K31" s="22"/>
      <c r="L31" s="22"/>
      <c r="M31" s="22"/>
      <c r="N31" s="22"/>
      <c r="O31" s="22"/>
      <c r="P31" s="22"/>
      <c r="Q31" s="22"/>
      <c r="R31" s="19">
        <f t="shared" ref="R31:AA31" si="16">R27 - R29</f>
        <v>12593.381663120001</v>
      </c>
      <c r="S31" s="19">
        <f t="shared" si="16"/>
        <v>12800.12037898</v>
      </c>
      <c r="T31" s="19">
        <f t="shared" si="16"/>
        <v>12847.538259440002</v>
      </c>
      <c r="U31" s="19">
        <f t="shared" si="16"/>
        <v>13543.38887201</v>
      </c>
      <c r="V31" s="19">
        <f t="shared" si="16"/>
        <v>13070.09832073</v>
      </c>
      <c r="W31" s="19">
        <f t="shared" si="16"/>
        <v>13514.068821480001</v>
      </c>
      <c r="X31" s="19">
        <f t="shared" si="16"/>
        <v>13366.5986404</v>
      </c>
      <c r="Y31" s="19">
        <f t="shared" si="16"/>
        <v>13150.097755430001</v>
      </c>
      <c r="Z31" s="19">
        <f t="shared" si="16"/>
        <v>13316.266495960001</v>
      </c>
      <c r="AA31" s="19">
        <f t="shared" si="16"/>
        <v>13487.103676999999</v>
      </c>
      <c r="AB31" s="19">
        <f t="shared" ref="AB31:AG31" si="17">AB27 - AB29</f>
        <v>13728.286573130001</v>
      </c>
      <c r="AC31" s="19">
        <f t="shared" si="17"/>
        <v>12818.86807427</v>
      </c>
      <c r="AD31" s="19">
        <f t="shared" si="17"/>
        <v>12853.07750082</v>
      </c>
      <c r="AE31" s="19">
        <f t="shared" si="17"/>
        <v>12840.251097679999</v>
      </c>
      <c r="AF31" s="19">
        <f t="shared" si="17"/>
        <v>13434.018489170001</v>
      </c>
      <c r="AG31" s="19">
        <f t="shared" si="17"/>
        <v>14036.3881889</v>
      </c>
      <c r="AH31" s="19">
        <f t="shared" ref="AH31:AK31" si="18">AH27 - AH29</f>
        <v>13326.0870397</v>
      </c>
      <c r="AI31" s="19">
        <f t="shared" si="18"/>
        <v>12773.79573751</v>
      </c>
      <c r="AJ31" s="19">
        <f t="shared" si="18"/>
        <v>12463.1953631</v>
      </c>
      <c r="AK31" s="19">
        <f t="shared" si="18"/>
        <v>12463.1953631</v>
      </c>
      <c r="AL31" s="19">
        <f t="shared" ref="AL31" si="19">AL27 - AL29</f>
        <v>12463.1953631</v>
      </c>
    </row>
    <row r="32" spans="1:38" x14ac:dyDescent="0.2">
      <c r="AL32" s="19"/>
    </row>
    <row r="33" spans="38:38" x14ac:dyDescent="0.2">
      <c r="AL33" s="19"/>
    </row>
    <row r="34" spans="38:38" x14ac:dyDescent="0.2">
      <c r="AL34" s="19"/>
    </row>
    <row r="35" spans="38:38" x14ac:dyDescent="0.2">
      <c r="AL35" s="19"/>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31"/>
  <sheetViews>
    <sheetView workbookViewId="0">
      <pane xSplit="1" ySplit="6" topLeftCell="K7" activePane="bottomRight" state="frozen"/>
      <selection pane="topRight" activeCell="B1" sqref="B1"/>
      <selection pane="bottomLeft" activeCell="A2" sqref="A2"/>
      <selection pane="bottomRight" activeCell="S41" sqref="S41"/>
    </sheetView>
  </sheetViews>
  <sheetFormatPr defaultColWidth="9.140625" defaultRowHeight="12.75" x14ac:dyDescent="0.2"/>
  <cols>
    <col min="1" max="1" width="35.42578125" style="17" bestFit="1" customWidth="1"/>
    <col min="2" max="16384" width="9.140625" style="17"/>
  </cols>
  <sheetData>
    <row r="1" spans="1:34" ht="25.5" x14ac:dyDescent="0.2">
      <c r="A1" s="18" t="s">
        <v>28</v>
      </c>
    </row>
    <row r="2" spans="1:34" ht="25.5" x14ac:dyDescent="0.2">
      <c r="A2" s="18" t="s">
        <v>25</v>
      </c>
    </row>
    <row r="3" spans="1:34" x14ac:dyDescent="0.2">
      <c r="A3" s="18"/>
    </row>
    <row r="4" spans="1:34" x14ac:dyDescent="0.2">
      <c r="A4" s="18"/>
    </row>
    <row r="6" spans="1:34" x14ac:dyDescent="0.2">
      <c r="A6" s="3" t="s">
        <v>0</v>
      </c>
      <c r="B6" s="4">
        <v>1990</v>
      </c>
      <c r="C6" s="4">
        <v>1991</v>
      </c>
      <c r="D6" s="4">
        <v>1992</v>
      </c>
      <c r="E6" s="4">
        <v>1993</v>
      </c>
      <c r="F6" s="4">
        <v>1994</v>
      </c>
      <c r="G6" s="4">
        <v>1995</v>
      </c>
      <c r="H6" s="4">
        <v>1996</v>
      </c>
      <c r="I6" s="4">
        <v>1997</v>
      </c>
      <c r="J6" s="4">
        <v>1998</v>
      </c>
      <c r="K6" s="4">
        <v>1999</v>
      </c>
      <c r="L6" s="4">
        <v>2000</v>
      </c>
      <c r="M6" s="4">
        <v>2001</v>
      </c>
      <c r="N6" s="4">
        <v>2002</v>
      </c>
      <c r="O6" s="4">
        <v>2003</v>
      </c>
      <c r="P6" s="4">
        <v>2004</v>
      </c>
      <c r="Q6" s="4">
        <v>2005</v>
      </c>
      <c r="R6" s="4">
        <v>2006</v>
      </c>
      <c r="S6" s="4">
        <v>2007</v>
      </c>
      <c r="T6" s="4">
        <v>2008</v>
      </c>
      <c r="U6" s="4">
        <v>2009</v>
      </c>
      <c r="V6" s="4">
        <v>2010</v>
      </c>
      <c r="W6" s="4">
        <v>2011</v>
      </c>
      <c r="X6" s="4">
        <v>2012</v>
      </c>
      <c r="Y6" s="4">
        <v>2013</v>
      </c>
      <c r="Z6" s="4">
        <v>2014</v>
      </c>
      <c r="AA6" s="4">
        <v>2015</v>
      </c>
      <c r="AB6" s="4">
        <v>2016</v>
      </c>
      <c r="AC6" s="4">
        <v>2017</v>
      </c>
      <c r="AD6" s="23">
        <v>2018</v>
      </c>
      <c r="AE6" s="23">
        <v>2019</v>
      </c>
      <c r="AF6" s="23">
        <v>2020</v>
      </c>
      <c r="AG6" s="23">
        <v>2021</v>
      </c>
      <c r="AH6" s="23">
        <v>2022</v>
      </c>
    </row>
    <row r="7" spans="1:34" x14ac:dyDescent="0.2">
      <c r="A7" s="14" t="s">
        <v>1</v>
      </c>
      <c r="B7" s="22">
        <v>121</v>
      </c>
      <c r="C7" s="22">
        <v>105</v>
      </c>
      <c r="D7" s="22">
        <v>106</v>
      </c>
      <c r="E7" s="22">
        <v>112</v>
      </c>
      <c r="F7" s="22">
        <v>108</v>
      </c>
      <c r="G7" s="22">
        <v>107</v>
      </c>
      <c r="H7" s="22">
        <v>156.839</v>
      </c>
      <c r="I7" s="22">
        <v>160.726</v>
      </c>
      <c r="J7" s="22">
        <v>129.822</v>
      </c>
      <c r="K7" s="22">
        <v>621.18600000000004</v>
      </c>
      <c r="L7" s="22">
        <v>587.48699999999997</v>
      </c>
      <c r="M7" s="22">
        <v>584.02300000000002</v>
      </c>
      <c r="N7" s="13">
        <v>506.19454823000001</v>
      </c>
      <c r="O7" s="13">
        <v>505.74521602999999</v>
      </c>
      <c r="P7" s="13">
        <v>505.75957776000001</v>
      </c>
      <c r="Q7" s="13">
        <v>505.75957776000001</v>
      </c>
      <c r="R7" s="13">
        <v>502.05080815999997</v>
      </c>
      <c r="S7" s="13">
        <v>321.47296208</v>
      </c>
      <c r="T7" s="13">
        <v>321.31354663000002</v>
      </c>
      <c r="U7" s="13">
        <v>211.64705744</v>
      </c>
      <c r="V7" s="13">
        <v>211.03308716000001</v>
      </c>
      <c r="W7" s="13">
        <v>204.85293607</v>
      </c>
      <c r="X7" s="13">
        <v>173.93785069</v>
      </c>
      <c r="Y7" s="13">
        <v>164.58917029</v>
      </c>
      <c r="Z7" s="13">
        <v>182.17031632000001</v>
      </c>
      <c r="AA7" s="13">
        <v>134.03217226999999</v>
      </c>
      <c r="AB7" s="13">
        <v>129.70021141000001</v>
      </c>
      <c r="AC7" s="13">
        <v>107.20334681</v>
      </c>
      <c r="AD7" s="13">
        <v>123.32536654</v>
      </c>
      <c r="AE7" s="13">
        <v>95.415076529999993</v>
      </c>
      <c r="AF7" s="13">
        <v>85.458952690000004</v>
      </c>
      <c r="AG7" s="13">
        <v>85.458952451000002</v>
      </c>
      <c r="AH7" s="13">
        <v>85.458952451000002</v>
      </c>
    </row>
    <row r="8" spans="1:34" x14ac:dyDescent="0.2">
      <c r="A8" s="14" t="s">
        <v>2</v>
      </c>
      <c r="B8" s="22">
        <v>177</v>
      </c>
      <c r="C8" s="22">
        <v>151</v>
      </c>
      <c r="D8" s="22">
        <v>159</v>
      </c>
      <c r="E8" s="22">
        <v>172</v>
      </c>
      <c r="F8" s="22">
        <v>183</v>
      </c>
      <c r="G8" s="22">
        <v>203</v>
      </c>
      <c r="H8" s="22">
        <v>152.239</v>
      </c>
      <c r="I8" s="22">
        <v>148.35</v>
      </c>
      <c r="J8" s="22">
        <v>146.785</v>
      </c>
      <c r="K8" s="22">
        <v>257.72899999999998</v>
      </c>
      <c r="L8" s="22">
        <v>259.91300000000001</v>
      </c>
      <c r="M8" s="22">
        <v>266.58100000000002</v>
      </c>
      <c r="N8" s="13">
        <v>251.89844951000001</v>
      </c>
      <c r="O8" s="13">
        <v>251.09726846000001</v>
      </c>
      <c r="P8" s="13">
        <v>264.99210699999998</v>
      </c>
      <c r="Q8" s="13">
        <v>263.34115514000001</v>
      </c>
      <c r="R8" s="13">
        <v>213.49041930999999</v>
      </c>
      <c r="S8" s="13">
        <v>223.65789187999999</v>
      </c>
      <c r="T8" s="13">
        <v>218.55047974999999</v>
      </c>
      <c r="U8" s="13">
        <v>196.03585623000001</v>
      </c>
      <c r="V8" s="13">
        <v>205.02823192</v>
      </c>
      <c r="W8" s="13">
        <v>208.20126031000001</v>
      </c>
      <c r="X8" s="13">
        <v>210.12098262999999</v>
      </c>
      <c r="Y8" s="13">
        <v>211.53965722000001</v>
      </c>
      <c r="Z8" s="13">
        <v>193.39983655</v>
      </c>
      <c r="AA8" s="13">
        <v>184.02053085</v>
      </c>
      <c r="AB8" s="13">
        <v>186.23511076</v>
      </c>
      <c r="AC8" s="13">
        <v>185.03657304000001</v>
      </c>
      <c r="AD8" s="13">
        <v>177.88242971</v>
      </c>
      <c r="AE8" s="13">
        <v>176.04659003</v>
      </c>
      <c r="AF8" s="13">
        <v>253.47011090999999</v>
      </c>
      <c r="AG8" s="13">
        <v>253.46685991999999</v>
      </c>
      <c r="AH8" s="13">
        <v>253.46685991999999</v>
      </c>
    </row>
    <row r="9" spans="1:34" x14ac:dyDescent="0.2">
      <c r="A9" s="14" t="s">
        <v>3</v>
      </c>
      <c r="B9" s="22">
        <v>611</v>
      </c>
      <c r="C9" s="22">
        <v>638</v>
      </c>
      <c r="D9" s="22">
        <v>662</v>
      </c>
      <c r="E9" s="22">
        <v>568</v>
      </c>
      <c r="F9" s="22">
        <v>550</v>
      </c>
      <c r="G9" s="22">
        <v>589</v>
      </c>
      <c r="H9" s="22">
        <v>355.84699999999998</v>
      </c>
      <c r="I9" s="22">
        <v>355.74400000000003</v>
      </c>
      <c r="J9" s="22">
        <v>354.01600000000002</v>
      </c>
      <c r="K9" s="22">
        <v>400.39400000000001</v>
      </c>
      <c r="L9" s="22">
        <v>446.77199999999999</v>
      </c>
      <c r="M9" s="22">
        <v>448.95499999999998</v>
      </c>
      <c r="N9" s="13">
        <v>345.24093765999999</v>
      </c>
      <c r="O9" s="13">
        <v>361.16606884999999</v>
      </c>
      <c r="P9" s="13">
        <v>368.10954492000002</v>
      </c>
      <c r="Q9" s="13">
        <v>383.97027204</v>
      </c>
      <c r="R9" s="13">
        <v>332.39163560999998</v>
      </c>
      <c r="S9" s="13">
        <v>364.47036052999999</v>
      </c>
      <c r="T9" s="13">
        <v>404.24955383000002</v>
      </c>
      <c r="U9" s="13">
        <v>429.92343576000002</v>
      </c>
      <c r="V9" s="13">
        <v>456.12855576999999</v>
      </c>
      <c r="W9" s="13">
        <v>443.46613208000002</v>
      </c>
      <c r="X9" s="13">
        <v>374.59361512999999</v>
      </c>
      <c r="Y9" s="13">
        <v>480.42797263</v>
      </c>
      <c r="Z9" s="13">
        <v>482.02549453</v>
      </c>
      <c r="AA9" s="13">
        <v>427.91164678000001</v>
      </c>
      <c r="AB9" s="13">
        <v>375.64593258999997</v>
      </c>
      <c r="AC9" s="13">
        <v>364.28369429999998</v>
      </c>
      <c r="AD9" s="13">
        <v>438.43401037000001</v>
      </c>
      <c r="AE9" s="13">
        <v>455.36712849999998</v>
      </c>
      <c r="AF9" s="13">
        <v>513.15528744999995</v>
      </c>
      <c r="AG9" s="13">
        <v>513.15853866999998</v>
      </c>
      <c r="AH9" s="13">
        <v>513.15853866999998</v>
      </c>
    </row>
    <row r="10" spans="1:34" x14ac:dyDescent="0.2">
      <c r="A10" s="14" t="s">
        <v>4</v>
      </c>
      <c r="B10" s="22">
        <v>47</v>
      </c>
      <c r="C10" s="22">
        <v>43</v>
      </c>
      <c r="D10" s="22">
        <v>45</v>
      </c>
      <c r="E10" s="22">
        <v>41</v>
      </c>
      <c r="F10" s="22">
        <v>49</v>
      </c>
      <c r="G10" s="22">
        <v>42</v>
      </c>
      <c r="H10" s="22">
        <v>38.542000000000002</v>
      </c>
      <c r="I10" s="22">
        <v>39.051000000000002</v>
      </c>
      <c r="J10" s="22">
        <v>39.612000000000002</v>
      </c>
      <c r="K10" s="22">
        <v>45.146999999999998</v>
      </c>
      <c r="L10" s="22">
        <v>46.164000000000001</v>
      </c>
      <c r="M10" s="22">
        <v>47.48</v>
      </c>
      <c r="N10" s="13">
        <v>29.737836429000001</v>
      </c>
      <c r="O10" s="13">
        <v>29.737836429000001</v>
      </c>
      <c r="P10" s="13">
        <v>29.200120151</v>
      </c>
      <c r="Q10" s="13">
        <v>29.200120151</v>
      </c>
      <c r="R10" s="13">
        <v>20.678047994</v>
      </c>
      <c r="S10" s="13">
        <v>20.678047994</v>
      </c>
      <c r="T10" s="13">
        <v>20.678047994</v>
      </c>
      <c r="U10" s="13">
        <v>18.918724415</v>
      </c>
      <c r="V10" s="13">
        <v>16.997304695</v>
      </c>
      <c r="W10" s="13">
        <v>16.997314695</v>
      </c>
      <c r="X10" s="13">
        <v>16.997304695</v>
      </c>
      <c r="Y10" s="13">
        <v>14.917745475</v>
      </c>
      <c r="Z10" s="13">
        <v>13.711980684</v>
      </c>
      <c r="AA10" s="13">
        <v>13.558869224</v>
      </c>
      <c r="AB10" s="13">
        <v>14.245421178999999</v>
      </c>
      <c r="AC10" s="13">
        <v>14.552901175000001</v>
      </c>
      <c r="AD10" s="13">
        <v>15.060110622</v>
      </c>
      <c r="AE10" s="13">
        <v>13.768874058</v>
      </c>
      <c r="AF10" s="13">
        <v>13.327579472</v>
      </c>
      <c r="AG10" s="13">
        <v>13.327579472</v>
      </c>
      <c r="AH10" s="13">
        <v>13.327579472</v>
      </c>
    </row>
    <row r="11" spans="1:34" x14ac:dyDescent="0.2">
      <c r="A11" s="14" t="s">
        <v>5</v>
      </c>
      <c r="B11" s="22">
        <v>157</v>
      </c>
      <c r="C11" s="22">
        <v>197</v>
      </c>
      <c r="D11" s="22">
        <v>198</v>
      </c>
      <c r="E11" s="22">
        <v>125</v>
      </c>
      <c r="F11" s="22">
        <v>125</v>
      </c>
      <c r="G11" s="22">
        <v>134</v>
      </c>
      <c r="H11" s="22">
        <v>100.66500000000001</v>
      </c>
      <c r="I11" s="22">
        <v>105.914</v>
      </c>
      <c r="J11" s="22">
        <v>105.32299999999999</v>
      </c>
      <c r="K11" s="22">
        <v>114.739</v>
      </c>
      <c r="L11" s="22">
        <v>118.03700000000001</v>
      </c>
      <c r="M11" s="22">
        <v>124.878</v>
      </c>
      <c r="N11" s="13">
        <v>52.937601250999997</v>
      </c>
      <c r="O11" s="13">
        <v>52.937601250999997</v>
      </c>
      <c r="P11" s="13">
        <v>59.528040482999998</v>
      </c>
      <c r="Q11" s="13">
        <v>59.528040482999998</v>
      </c>
      <c r="R11" s="13">
        <v>63.507938138999997</v>
      </c>
      <c r="S11" s="13">
        <v>63.507938138999997</v>
      </c>
      <c r="T11" s="13">
        <v>63.507938138999997</v>
      </c>
      <c r="U11" s="13">
        <v>47.895893514000001</v>
      </c>
      <c r="V11" s="13">
        <v>48.337724092999999</v>
      </c>
      <c r="W11" s="13">
        <v>48.337724092999999</v>
      </c>
      <c r="X11" s="13">
        <v>48.337724092999999</v>
      </c>
      <c r="Y11" s="13">
        <v>41.358046737000002</v>
      </c>
      <c r="Z11" s="13">
        <v>44.265399164999998</v>
      </c>
      <c r="AA11" s="13">
        <v>39.926553390999999</v>
      </c>
      <c r="AB11" s="13">
        <v>33.945119605000002</v>
      </c>
      <c r="AC11" s="13">
        <v>34.976909755000001</v>
      </c>
      <c r="AD11" s="13">
        <v>35.264868297</v>
      </c>
      <c r="AE11" s="13">
        <v>33.362582416000002</v>
      </c>
      <c r="AF11" s="13">
        <v>26.939059930999999</v>
      </c>
      <c r="AG11" s="13">
        <v>26.939059930999999</v>
      </c>
      <c r="AH11" s="13">
        <v>26.939059930999999</v>
      </c>
    </row>
    <row r="12" spans="1:34" x14ac:dyDescent="0.2">
      <c r="A12" s="14" t="s">
        <v>6</v>
      </c>
      <c r="B12" s="22">
        <v>27</v>
      </c>
      <c r="C12" s="22">
        <v>24</v>
      </c>
      <c r="D12" s="22">
        <v>24</v>
      </c>
      <c r="E12" s="22">
        <v>22</v>
      </c>
      <c r="F12" s="22">
        <v>22</v>
      </c>
      <c r="G12" s="22">
        <v>22</v>
      </c>
      <c r="H12" s="22">
        <v>16.515999999999998</v>
      </c>
      <c r="I12" s="22">
        <v>16.927</v>
      </c>
      <c r="J12" s="22">
        <v>16.766999999999999</v>
      </c>
      <c r="K12" s="22">
        <v>27.05</v>
      </c>
      <c r="L12" s="22">
        <v>27.341999999999999</v>
      </c>
      <c r="M12" s="22">
        <v>27.638000000000002</v>
      </c>
      <c r="N12" s="13">
        <v>31.886524334000001</v>
      </c>
      <c r="O12" s="13">
        <v>34.317410195999997</v>
      </c>
      <c r="P12" s="13">
        <v>34.023451379999997</v>
      </c>
      <c r="Q12" s="13">
        <v>35.499662399999998</v>
      </c>
      <c r="R12" s="13">
        <v>35.965757988</v>
      </c>
      <c r="S12" s="13">
        <v>33.008281052000001</v>
      </c>
      <c r="T12" s="13">
        <v>34.579468103000004</v>
      </c>
      <c r="U12" s="13">
        <v>30.777797218</v>
      </c>
      <c r="V12" s="13">
        <v>27.319845387000001</v>
      </c>
      <c r="W12" s="13">
        <v>28.950038787</v>
      </c>
      <c r="X12" s="13">
        <v>30.654187895</v>
      </c>
      <c r="Y12" s="13">
        <v>26.365716082999999</v>
      </c>
      <c r="Z12" s="13">
        <v>27.604567022000001</v>
      </c>
      <c r="AA12" s="13">
        <v>24.913917013999999</v>
      </c>
      <c r="AB12" s="13">
        <v>25.3007493</v>
      </c>
      <c r="AC12" s="13">
        <v>23.74320307</v>
      </c>
      <c r="AD12" s="13">
        <v>23.439452817999999</v>
      </c>
      <c r="AE12" s="13">
        <v>22.283785052999999</v>
      </c>
      <c r="AF12" s="13">
        <v>21.341325369</v>
      </c>
      <c r="AG12" s="13">
        <v>21.341325369</v>
      </c>
      <c r="AH12" s="13">
        <v>21.341325369</v>
      </c>
    </row>
    <row r="13" spans="1:34" x14ac:dyDescent="0.2">
      <c r="A13" s="14" t="s">
        <v>7</v>
      </c>
      <c r="B13" s="22">
        <v>284</v>
      </c>
      <c r="C13" s="22">
        <v>264</v>
      </c>
      <c r="D13" s="22">
        <v>259</v>
      </c>
      <c r="E13" s="22">
        <v>260</v>
      </c>
      <c r="F13" s="22">
        <v>256</v>
      </c>
      <c r="G13" s="22">
        <v>256</v>
      </c>
      <c r="H13" s="22">
        <v>179.59299999999999</v>
      </c>
      <c r="I13" s="22">
        <v>186.411</v>
      </c>
      <c r="J13" s="22">
        <v>188.989</v>
      </c>
      <c r="K13" s="22">
        <v>244.72399999999999</v>
      </c>
      <c r="L13" s="22">
        <v>253.78899999999999</v>
      </c>
      <c r="M13" s="22">
        <v>263.93099999999998</v>
      </c>
      <c r="N13" s="13">
        <v>293.93759953</v>
      </c>
      <c r="O13" s="13">
        <v>293.93759953</v>
      </c>
      <c r="P13" s="13">
        <v>325.71147431999998</v>
      </c>
      <c r="Q13" s="13">
        <v>325.71147431999998</v>
      </c>
      <c r="R13" s="13">
        <v>316.76538176999998</v>
      </c>
      <c r="S13" s="13">
        <v>316.23144748999999</v>
      </c>
      <c r="T13" s="13">
        <v>316.23144748999999</v>
      </c>
      <c r="U13" s="13">
        <v>290.78444186000002</v>
      </c>
      <c r="V13" s="13">
        <v>281.89381682999999</v>
      </c>
      <c r="W13" s="13">
        <v>281.13106637999999</v>
      </c>
      <c r="X13" s="13">
        <v>280.93746815999998</v>
      </c>
      <c r="Y13" s="13">
        <v>272.94161364000001</v>
      </c>
      <c r="Z13" s="13">
        <v>272.70744171000001</v>
      </c>
      <c r="AA13" s="13">
        <v>272.69068729000003</v>
      </c>
      <c r="AB13" s="13">
        <v>298.83919725999999</v>
      </c>
      <c r="AC13" s="13">
        <v>296.79173823000002</v>
      </c>
      <c r="AD13" s="13">
        <v>296.13193670999999</v>
      </c>
      <c r="AE13" s="13">
        <v>297.14188637000001</v>
      </c>
      <c r="AF13" s="13">
        <v>352.21584812999998</v>
      </c>
      <c r="AG13" s="13">
        <v>352.21584812999998</v>
      </c>
      <c r="AH13" s="13">
        <v>352.21584812999998</v>
      </c>
    </row>
    <row r="14" spans="1:34" x14ac:dyDescent="0.2">
      <c r="A14" s="14" t="s">
        <v>8</v>
      </c>
      <c r="B14" s="22">
        <v>4</v>
      </c>
      <c r="C14" s="22">
        <v>4</v>
      </c>
      <c r="D14" s="22">
        <v>5</v>
      </c>
      <c r="E14" s="22">
        <v>6</v>
      </c>
      <c r="F14" s="22">
        <v>6</v>
      </c>
      <c r="G14" s="22">
        <v>5</v>
      </c>
      <c r="H14" s="22">
        <v>5.1070000000000002</v>
      </c>
      <c r="I14" s="22">
        <v>5.3239999999999998</v>
      </c>
      <c r="J14" s="22">
        <v>5.4710000000000001</v>
      </c>
      <c r="K14" s="22">
        <v>16.61</v>
      </c>
      <c r="L14" s="22">
        <v>16.937999999999999</v>
      </c>
      <c r="M14" s="22">
        <v>17.396000000000001</v>
      </c>
      <c r="N14" s="13">
        <v>7.6504090000000002E-4</v>
      </c>
      <c r="O14" s="13">
        <v>7.6504090000000002E-4</v>
      </c>
      <c r="P14" s="13">
        <v>3.4092554000000001E-3</v>
      </c>
      <c r="Q14" s="13">
        <v>3.4092554000000001E-3</v>
      </c>
      <c r="R14" s="13">
        <v>6.3885401999999999E-3</v>
      </c>
      <c r="S14" s="13">
        <v>6.3891690999999997E-3</v>
      </c>
      <c r="T14" s="13">
        <v>6.3891690999999997E-3</v>
      </c>
      <c r="U14" s="13">
        <v>2.2332701999999999E-3</v>
      </c>
      <c r="V14" s="13">
        <v>5.7766935E-3</v>
      </c>
      <c r="W14" s="13">
        <v>5.7775537000000002E-3</v>
      </c>
      <c r="X14" s="13">
        <v>5.7775537000000002E-3</v>
      </c>
      <c r="Y14" s="13">
        <v>5.6818637999999999E-3</v>
      </c>
      <c r="Z14" s="13">
        <v>5.7833032000000001E-3</v>
      </c>
      <c r="AA14" s="13">
        <v>4.7050852000000004E-3</v>
      </c>
      <c r="AB14" s="13">
        <v>3.9223191184999999</v>
      </c>
      <c r="AC14" s="13">
        <v>1.9456479000000001E-3</v>
      </c>
      <c r="AD14" s="13">
        <v>9.9237159999999991E-4</v>
      </c>
      <c r="AE14" s="13">
        <v>2.3856367999999998E-3</v>
      </c>
      <c r="AF14" s="13">
        <v>3.5846718772999999</v>
      </c>
      <c r="AG14" s="13">
        <v>3.5856354774999999</v>
      </c>
      <c r="AH14" s="13">
        <v>3.5856354774999999</v>
      </c>
    </row>
    <row r="15" spans="1:34" x14ac:dyDescent="0.2">
      <c r="A15" s="14" t="s">
        <v>10</v>
      </c>
      <c r="B15" s="22">
        <v>42</v>
      </c>
      <c r="C15" s="22">
        <v>42</v>
      </c>
      <c r="D15" s="22">
        <v>50</v>
      </c>
      <c r="E15" s="22">
        <v>46</v>
      </c>
      <c r="F15" s="22">
        <v>43</v>
      </c>
      <c r="G15" s="22">
        <v>42</v>
      </c>
      <c r="H15" s="22">
        <v>29.806000000000001</v>
      </c>
      <c r="I15" s="22">
        <v>30.702999999999999</v>
      </c>
      <c r="J15" s="22">
        <v>31.004999999999999</v>
      </c>
      <c r="K15" s="22">
        <v>41.430999999999997</v>
      </c>
      <c r="L15" s="22">
        <v>41.917000000000002</v>
      </c>
      <c r="M15" s="22">
        <v>43.97</v>
      </c>
      <c r="N15" s="13">
        <v>22.877375641</v>
      </c>
      <c r="O15" s="13">
        <v>22.877375641</v>
      </c>
      <c r="P15" s="13">
        <v>24.836933087999999</v>
      </c>
      <c r="Q15" s="13">
        <v>24.836933087999999</v>
      </c>
      <c r="R15" s="13">
        <v>21.954106863</v>
      </c>
      <c r="S15" s="13">
        <v>22.101199899000001</v>
      </c>
      <c r="T15" s="13">
        <v>22.101199899000001</v>
      </c>
      <c r="U15" s="13">
        <v>21.233022298000002</v>
      </c>
      <c r="V15" s="13">
        <v>20.802943405000001</v>
      </c>
      <c r="W15" s="13">
        <v>20.727609278999999</v>
      </c>
      <c r="X15" s="13">
        <v>20.509837997000002</v>
      </c>
      <c r="Y15" s="13">
        <v>20.397250351</v>
      </c>
      <c r="Z15" s="13">
        <v>17.374705423999998</v>
      </c>
      <c r="AA15" s="13">
        <v>16.515023525</v>
      </c>
      <c r="AB15" s="13">
        <v>16.548533446</v>
      </c>
      <c r="AC15" s="13">
        <v>13.397645901000001</v>
      </c>
      <c r="AD15" s="13">
        <v>13.549405928000001</v>
      </c>
      <c r="AE15" s="13">
        <v>13.756922774</v>
      </c>
      <c r="AF15" s="13">
        <v>13.002625921</v>
      </c>
      <c r="AG15" s="13">
        <v>13.002625921</v>
      </c>
      <c r="AH15" s="13">
        <v>13.002625921</v>
      </c>
    </row>
    <row r="16" spans="1:34" x14ac:dyDescent="0.2">
      <c r="A16" s="14" t="s">
        <v>11</v>
      </c>
      <c r="B16" s="22">
        <v>234</v>
      </c>
      <c r="C16" s="22">
        <v>238</v>
      </c>
      <c r="D16" s="22">
        <v>239</v>
      </c>
      <c r="E16" s="22">
        <v>288</v>
      </c>
      <c r="F16" s="22">
        <v>271</v>
      </c>
      <c r="G16" s="22">
        <v>247</v>
      </c>
      <c r="H16" s="22">
        <v>426.75900000000001</v>
      </c>
      <c r="I16" s="22">
        <v>439.11099999999999</v>
      </c>
      <c r="J16" s="22">
        <v>459.29399999999998</v>
      </c>
      <c r="K16" s="22">
        <v>439.798</v>
      </c>
      <c r="L16" s="22">
        <v>333.476</v>
      </c>
      <c r="M16" s="22">
        <v>333.88600000000002</v>
      </c>
      <c r="N16" s="13">
        <v>201.9717953</v>
      </c>
      <c r="O16" s="13">
        <v>201.9717953</v>
      </c>
      <c r="P16" s="13">
        <v>202.43951368</v>
      </c>
      <c r="Q16" s="13">
        <v>202.43951368</v>
      </c>
      <c r="R16" s="13">
        <v>202.07247280999999</v>
      </c>
      <c r="S16" s="13">
        <v>201.99754390000001</v>
      </c>
      <c r="T16" s="13">
        <v>201.99754390000001</v>
      </c>
      <c r="U16" s="13">
        <v>202.00053206999999</v>
      </c>
      <c r="V16" s="13">
        <v>202.14403164999999</v>
      </c>
      <c r="W16" s="13">
        <v>202.63219346</v>
      </c>
      <c r="X16" s="13">
        <v>202.68403162000001</v>
      </c>
      <c r="Y16" s="13">
        <v>202.75769539999999</v>
      </c>
      <c r="Z16" s="13">
        <v>202.52853131000001</v>
      </c>
      <c r="AA16" s="13">
        <v>202.54990863</v>
      </c>
      <c r="AB16" s="13">
        <v>202.08392169999999</v>
      </c>
      <c r="AC16" s="13">
        <v>202.63599765999999</v>
      </c>
      <c r="AD16" s="13">
        <v>202.55594163999999</v>
      </c>
      <c r="AE16" s="13">
        <v>202.66306465</v>
      </c>
      <c r="AF16" s="13">
        <v>227.31135273999999</v>
      </c>
      <c r="AG16" s="13">
        <v>227.31135273999999</v>
      </c>
      <c r="AH16" s="13">
        <v>227.31135273999999</v>
      </c>
    </row>
    <row r="17" spans="1:34" x14ac:dyDescent="0.2">
      <c r="A17" s="14" t="s">
        <v>12</v>
      </c>
      <c r="B17" s="22">
        <v>323</v>
      </c>
      <c r="C17" s="22">
        <v>308</v>
      </c>
      <c r="D17" s="22">
        <v>292</v>
      </c>
      <c r="E17" s="22">
        <v>276</v>
      </c>
      <c r="F17" s="22">
        <v>261</v>
      </c>
      <c r="G17" s="22">
        <v>245</v>
      </c>
      <c r="H17" s="22">
        <v>228.57900000000001</v>
      </c>
      <c r="I17" s="22">
        <v>215.53899999999999</v>
      </c>
      <c r="J17" s="22">
        <v>199.13399999999999</v>
      </c>
      <c r="K17" s="22">
        <v>183.89699999999999</v>
      </c>
      <c r="L17" s="22">
        <v>173.01900000000001</v>
      </c>
      <c r="M17" s="22">
        <v>157.238</v>
      </c>
      <c r="N17" s="13">
        <v>340.35475493000001</v>
      </c>
      <c r="O17" s="13">
        <v>337.36182450000001</v>
      </c>
      <c r="P17" s="13">
        <v>330.59656937</v>
      </c>
      <c r="Q17" s="13">
        <v>317.1681069</v>
      </c>
      <c r="R17" s="13">
        <v>310.56583033999999</v>
      </c>
      <c r="S17" s="13">
        <v>268.24543576000002</v>
      </c>
      <c r="T17" s="13">
        <v>251.81105916000001</v>
      </c>
      <c r="U17" s="13">
        <v>226.72401010999999</v>
      </c>
      <c r="V17" s="13">
        <v>237.12985452999999</v>
      </c>
      <c r="W17" s="13">
        <v>201.20258931000001</v>
      </c>
      <c r="X17" s="13">
        <v>181.75602212000001</v>
      </c>
      <c r="Y17" s="13">
        <v>169.52159470000001</v>
      </c>
      <c r="Z17" s="13">
        <v>150.62417203999999</v>
      </c>
      <c r="AA17" s="13">
        <v>132.45132946999999</v>
      </c>
      <c r="AB17" s="13">
        <v>114.87786435</v>
      </c>
      <c r="AC17" s="13">
        <v>100.93825064000001</v>
      </c>
      <c r="AD17" s="13">
        <v>89.512593745000004</v>
      </c>
      <c r="AE17" s="13">
        <v>95.519725417000004</v>
      </c>
      <c r="AF17" s="13">
        <v>79.261548262999995</v>
      </c>
      <c r="AG17" s="13">
        <v>84.872375418999994</v>
      </c>
      <c r="AH17" s="13">
        <v>79.728632519000001</v>
      </c>
    </row>
    <row r="18" spans="1:34" x14ac:dyDescent="0.2">
      <c r="A18" s="14" t="s">
        <v>13</v>
      </c>
      <c r="B18" s="22">
        <v>300</v>
      </c>
      <c r="C18" s="22">
        <v>303</v>
      </c>
      <c r="D18" s="22">
        <v>305</v>
      </c>
      <c r="E18" s="22">
        <v>307</v>
      </c>
      <c r="F18" s="22">
        <v>309</v>
      </c>
      <c r="G18" s="22">
        <v>311</v>
      </c>
      <c r="H18" s="22">
        <v>312.92500000000001</v>
      </c>
      <c r="I18" s="22">
        <v>308.66199999999998</v>
      </c>
      <c r="J18" s="22">
        <v>304.28899999999999</v>
      </c>
      <c r="K18" s="22">
        <v>307.142</v>
      </c>
      <c r="L18" s="22">
        <v>295.245</v>
      </c>
      <c r="M18" s="22">
        <v>289.99</v>
      </c>
      <c r="N18" s="13">
        <v>272.28293833999999</v>
      </c>
      <c r="O18" s="13">
        <v>269.94972747000003</v>
      </c>
      <c r="P18" s="13">
        <v>258.28444435</v>
      </c>
      <c r="Q18" s="13">
        <v>254.82802552000001</v>
      </c>
      <c r="R18" s="13">
        <v>242.14171339000001</v>
      </c>
      <c r="S18" s="13">
        <v>227.63626596</v>
      </c>
      <c r="T18" s="13">
        <v>213.52419325</v>
      </c>
      <c r="U18" s="13">
        <v>198.88111384000001</v>
      </c>
      <c r="V18" s="13">
        <v>189.88407236</v>
      </c>
      <c r="W18" s="13">
        <v>181.36456666000001</v>
      </c>
      <c r="X18" s="13">
        <v>172.32814934999999</v>
      </c>
      <c r="Y18" s="13">
        <v>165.25918109</v>
      </c>
      <c r="Z18" s="13">
        <v>158.86998194</v>
      </c>
      <c r="AA18" s="13">
        <v>149.95999723</v>
      </c>
      <c r="AB18" s="13">
        <v>137.38373206</v>
      </c>
      <c r="AC18" s="13">
        <v>132.10903150999999</v>
      </c>
      <c r="AD18" s="13">
        <v>126.45148976</v>
      </c>
      <c r="AE18" s="13">
        <v>120.01661661</v>
      </c>
      <c r="AF18" s="13">
        <v>105.19514371</v>
      </c>
      <c r="AG18" s="13">
        <v>105.18627401000001</v>
      </c>
      <c r="AH18" s="13">
        <v>105.17740841</v>
      </c>
    </row>
    <row r="19" spans="1:34" x14ac:dyDescent="0.2">
      <c r="A19" s="14" t="s">
        <v>14</v>
      </c>
      <c r="B19" s="22">
        <v>5233</v>
      </c>
      <c r="C19" s="22">
        <v>5003</v>
      </c>
      <c r="D19" s="22">
        <v>4854</v>
      </c>
      <c r="E19" s="22">
        <v>4926</v>
      </c>
      <c r="F19" s="22">
        <v>5359</v>
      </c>
      <c r="G19" s="22">
        <v>4726</v>
      </c>
      <c r="H19" s="22">
        <v>4720.9269999999997</v>
      </c>
      <c r="I19" s="22">
        <v>4243.9849999999997</v>
      </c>
      <c r="J19" s="22">
        <v>4280.1189999999997</v>
      </c>
      <c r="K19" s="22">
        <v>4510.9210000000003</v>
      </c>
      <c r="L19" s="22">
        <v>4687.9160000000002</v>
      </c>
      <c r="M19" s="22">
        <v>4389.6670000000004</v>
      </c>
      <c r="N19" s="13">
        <v>2650.7687814999999</v>
      </c>
      <c r="O19" s="13">
        <v>3077.6206539</v>
      </c>
      <c r="P19" s="13">
        <v>2903.3441085999998</v>
      </c>
      <c r="Q19" s="13">
        <v>3054.1296634</v>
      </c>
      <c r="R19" s="13">
        <v>2969.3989915000002</v>
      </c>
      <c r="S19" s="13">
        <v>3227.2630832999998</v>
      </c>
      <c r="T19" s="13">
        <v>2923.4177138</v>
      </c>
      <c r="U19" s="13">
        <v>2847.9604813000001</v>
      </c>
      <c r="V19" s="13">
        <v>2719.3817788000001</v>
      </c>
      <c r="W19" s="13">
        <v>3104.8480451999999</v>
      </c>
      <c r="X19" s="13">
        <v>3015.8998468</v>
      </c>
      <c r="Y19" s="13">
        <v>2623.7978214</v>
      </c>
      <c r="Z19" s="13">
        <v>2640.4525905999999</v>
      </c>
      <c r="AA19" s="13">
        <v>3068.2695616000001</v>
      </c>
      <c r="AB19" s="13">
        <v>3333.1960905000001</v>
      </c>
      <c r="AC19" s="13">
        <v>4048.5353927000001</v>
      </c>
      <c r="AD19" s="13">
        <v>4064.0810454000002</v>
      </c>
      <c r="AE19" s="13">
        <v>2914.4012468000001</v>
      </c>
      <c r="AF19" s="13">
        <v>4127.8929460999998</v>
      </c>
      <c r="AG19" s="13">
        <v>4127.8929460999998</v>
      </c>
      <c r="AH19" s="13">
        <v>4127.8929460999998</v>
      </c>
    </row>
    <row r="20" spans="1:34" x14ac:dyDescent="0.2">
      <c r="B20" s="21"/>
      <c r="C20" s="21"/>
      <c r="D20" s="21"/>
      <c r="E20" s="21"/>
      <c r="F20" s="21"/>
      <c r="G20" s="21"/>
      <c r="H20" s="21"/>
      <c r="I20" s="21"/>
      <c r="J20" s="21"/>
      <c r="K20" s="21"/>
      <c r="L20" s="21"/>
      <c r="M20" s="21"/>
      <c r="N20" s="21"/>
      <c r="O20" s="21"/>
      <c r="P20" s="21"/>
      <c r="Q20" s="21"/>
      <c r="R20" s="21"/>
      <c r="S20" s="21"/>
      <c r="T20" s="21"/>
      <c r="U20" s="21"/>
      <c r="V20" s="21"/>
      <c r="W20" s="21"/>
      <c r="X20" s="19"/>
      <c r="Y20" s="19"/>
      <c r="Z20" s="19"/>
      <c r="AA20" s="19"/>
      <c r="AB20" s="19"/>
      <c r="AC20" s="19"/>
      <c r="AD20" s="21"/>
      <c r="AE20" s="21"/>
      <c r="AF20" s="21"/>
      <c r="AG20" s="21"/>
      <c r="AH20" s="21"/>
    </row>
    <row r="21" spans="1:34" x14ac:dyDescent="0.2">
      <c r="B21" s="21"/>
      <c r="C21" s="21"/>
      <c r="D21" s="21"/>
      <c r="E21" s="21"/>
      <c r="F21" s="21"/>
      <c r="G21" s="21"/>
      <c r="H21" s="21"/>
      <c r="I21" s="21"/>
      <c r="J21" s="21"/>
      <c r="K21" s="21"/>
      <c r="L21" s="21"/>
      <c r="M21" s="21"/>
      <c r="N21" s="21"/>
      <c r="O21" s="21"/>
      <c r="P21" s="21"/>
      <c r="Q21" s="21"/>
      <c r="R21" s="21"/>
      <c r="S21" s="21"/>
      <c r="T21" s="21"/>
      <c r="U21" s="21"/>
      <c r="V21" s="21"/>
      <c r="W21" s="21"/>
      <c r="X21" s="19"/>
      <c r="Y21" s="19"/>
      <c r="Z21" s="19"/>
      <c r="AA21" s="19"/>
      <c r="AB21" s="19"/>
      <c r="AC21" s="19"/>
      <c r="AD21" s="21"/>
      <c r="AE21" s="21"/>
      <c r="AF21" s="21"/>
      <c r="AG21" s="21"/>
      <c r="AH21" s="21"/>
    </row>
    <row r="22" spans="1:34" x14ac:dyDescent="0.2">
      <c r="B22" s="21"/>
      <c r="C22" s="21"/>
      <c r="D22" s="21"/>
      <c r="E22" s="21"/>
      <c r="F22" s="21"/>
      <c r="G22" s="21"/>
      <c r="H22" s="21"/>
      <c r="I22" s="21"/>
      <c r="J22" s="21"/>
      <c r="K22" s="21"/>
      <c r="L22" s="21"/>
      <c r="M22" s="21"/>
      <c r="N22" s="21"/>
      <c r="O22" s="21"/>
      <c r="P22" s="21"/>
      <c r="Q22" s="21"/>
      <c r="R22" s="21"/>
      <c r="S22" s="21"/>
      <c r="T22" s="21"/>
      <c r="U22" s="21"/>
      <c r="V22" s="21"/>
      <c r="W22" s="21"/>
      <c r="X22" s="19"/>
      <c r="Y22" s="19"/>
      <c r="Z22" s="19"/>
      <c r="AA22" s="19"/>
      <c r="AB22" s="19"/>
      <c r="AC22" s="19"/>
      <c r="AD22" s="21"/>
      <c r="AE22" s="21"/>
      <c r="AF22" s="21"/>
      <c r="AG22" s="21"/>
      <c r="AH22" s="21"/>
    </row>
    <row r="23" spans="1:34" x14ac:dyDescent="0.2">
      <c r="B23" s="21"/>
      <c r="C23" s="21"/>
      <c r="D23" s="21"/>
      <c r="E23" s="21"/>
      <c r="F23" s="21"/>
      <c r="G23" s="21"/>
      <c r="H23" s="21"/>
      <c r="I23" s="21"/>
      <c r="J23" s="21"/>
      <c r="K23" s="21"/>
      <c r="L23" s="21"/>
      <c r="M23" s="21"/>
      <c r="N23" s="21"/>
      <c r="O23" s="21"/>
      <c r="P23" s="21"/>
      <c r="Q23" s="21"/>
      <c r="R23" s="21"/>
      <c r="S23" s="21"/>
      <c r="T23" s="21"/>
      <c r="U23" s="21"/>
      <c r="V23" s="21"/>
      <c r="W23" s="21"/>
      <c r="X23" s="19"/>
      <c r="Y23" s="19"/>
      <c r="Z23" s="19"/>
      <c r="AA23" s="19"/>
      <c r="AB23" s="19"/>
      <c r="AC23" s="19"/>
      <c r="AD23" s="21"/>
      <c r="AE23" s="21"/>
      <c r="AF23" s="21"/>
      <c r="AG23" s="21"/>
      <c r="AH23" s="21"/>
    </row>
    <row r="24" spans="1:34" x14ac:dyDescent="0.2">
      <c r="B24" s="21"/>
      <c r="C24" s="21"/>
      <c r="D24" s="21"/>
      <c r="E24" s="21"/>
      <c r="F24" s="21"/>
      <c r="G24" s="21"/>
      <c r="H24" s="21"/>
      <c r="I24" s="21"/>
      <c r="J24" s="21"/>
      <c r="K24" s="21"/>
      <c r="L24" s="21"/>
      <c r="M24" s="21"/>
      <c r="N24" s="21"/>
      <c r="O24" s="21"/>
      <c r="P24" s="21"/>
      <c r="Q24" s="21"/>
      <c r="R24" s="21"/>
      <c r="S24" s="21"/>
      <c r="T24" s="21"/>
      <c r="U24" s="21"/>
      <c r="V24" s="21"/>
      <c r="W24" s="21"/>
      <c r="X24" s="19"/>
      <c r="Y24" s="19"/>
      <c r="Z24" s="19"/>
      <c r="AA24" s="19"/>
      <c r="AB24" s="19"/>
      <c r="AC24" s="19"/>
      <c r="AD24" s="21"/>
      <c r="AE24" s="21"/>
      <c r="AF24" s="21"/>
      <c r="AG24" s="21"/>
      <c r="AH24" s="21"/>
    </row>
    <row r="25" spans="1:34" x14ac:dyDescent="0.2">
      <c r="B25" s="21"/>
      <c r="C25" s="21"/>
      <c r="D25" s="21"/>
      <c r="E25" s="21"/>
      <c r="F25" s="21"/>
      <c r="G25" s="21"/>
      <c r="H25" s="21"/>
      <c r="I25" s="21"/>
      <c r="J25" s="21"/>
      <c r="K25" s="21"/>
      <c r="L25" s="21"/>
      <c r="M25" s="21"/>
      <c r="N25" s="21"/>
      <c r="O25" s="21"/>
      <c r="P25" s="21"/>
      <c r="Q25" s="21"/>
      <c r="R25" s="21"/>
      <c r="S25" s="21"/>
      <c r="T25" s="21"/>
      <c r="U25" s="21"/>
      <c r="V25" s="21"/>
      <c r="W25" s="21"/>
      <c r="X25" s="19"/>
      <c r="Y25" s="19"/>
      <c r="Z25" s="19"/>
      <c r="AA25" s="19"/>
      <c r="AB25" s="19"/>
      <c r="AC25" s="19"/>
      <c r="AD25" s="21"/>
      <c r="AE25" s="21"/>
      <c r="AF25" s="21"/>
      <c r="AG25" s="21"/>
      <c r="AH25" s="21"/>
    </row>
    <row r="26" spans="1:34" x14ac:dyDescent="0.2">
      <c r="A26" s="17" t="s">
        <v>15</v>
      </c>
      <c r="B26" s="19">
        <f t="shared" ref="B26:W26" si="0">SUM(B7:B19)</f>
        <v>7560</v>
      </c>
      <c r="C26" s="19">
        <f t="shared" si="0"/>
        <v>7320</v>
      </c>
      <c r="D26" s="19">
        <f t="shared" si="0"/>
        <v>7198</v>
      </c>
      <c r="E26" s="19">
        <f t="shared" si="0"/>
        <v>7149</v>
      </c>
      <c r="F26" s="19">
        <f t="shared" si="0"/>
        <v>7542</v>
      </c>
      <c r="G26" s="19">
        <f t="shared" si="0"/>
        <v>6929</v>
      </c>
      <c r="H26" s="19">
        <f t="shared" si="0"/>
        <v>6724.3439999999991</v>
      </c>
      <c r="I26" s="19">
        <f t="shared" si="0"/>
        <v>6256.4470000000001</v>
      </c>
      <c r="J26" s="19">
        <f t="shared" si="0"/>
        <v>6260.6260000000002</v>
      </c>
      <c r="K26" s="19">
        <f t="shared" si="0"/>
        <v>7210.768</v>
      </c>
      <c r="L26" s="19">
        <f t="shared" si="0"/>
        <v>7288.0150000000003</v>
      </c>
      <c r="M26" s="19">
        <f t="shared" si="0"/>
        <v>6995.6329999999998</v>
      </c>
      <c r="N26" s="19">
        <f t="shared" si="0"/>
        <v>5000.0899076958995</v>
      </c>
      <c r="O26" s="19">
        <f t="shared" si="0"/>
        <v>5438.7211425979003</v>
      </c>
      <c r="P26" s="19">
        <f t="shared" si="0"/>
        <v>5306.8292943573997</v>
      </c>
      <c r="Q26" s="19">
        <f t="shared" si="0"/>
        <v>5456.4159541374001</v>
      </c>
      <c r="R26" s="19">
        <f t="shared" si="0"/>
        <v>5230.9894924142009</v>
      </c>
      <c r="S26" s="19">
        <f t="shared" si="0"/>
        <v>5290.2768471530999</v>
      </c>
      <c r="T26" s="19">
        <f t="shared" si="0"/>
        <v>4991.9685811140998</v>
      </c>
      <c r="U26" s="19">
        <f t="shared" si="0"/>
        <v>4722.7845993252004</v>
      </c>
      <c r="V26" s="19">
        <f t="shared" si="0"/>
        <v>4616.0870232935004</v>
      </c>
      <c r="W26" s="19">
        <f t="shared" si="0"/>
        <v>4942.7172538776995</v>
      </c>
      <c r="X26" s="19">
        <f t="shared" ref="X26:AC26" si="1">SUM(X7:X19)</f>
        <v>4728.7627987337</v>
      </c>
      <c r="Y26" s="19">
        <f t="shared" si="1"/>
        <v>4393.8791468797999</v>
      </c>
      <c r="Z26" s="19">
        <f t="shared" si="1"/>
        <v>4385.7408005981997</v>
      </c>
      <c r="AA26" s="19">
        <f t="shared" si="1"/>
        <v>4666.8049023592002</v>
      </c>
      <c r="AB26" s="19">
        <f t="shared" si="1"/>
        <v>4871.9242032785005</v>
      </c>
      <c r="AC26" s="19">
        <f t="shared" si="1"/>
        <v>5524.2066304389</v>
      </c>
      <c r="AD26" s="19">
        <f t="shared" ref="AD26:AG26" si="2">SUM(AD7:AD19)</f>
        <v>5605.6896439115999</v>
      </c>
      <c r="AE26" s="19">
        <f t="shared" si="2"/>
        <v>4439.7458848448005</v>
      </c>
      <c r="AF26" s="19">
        <f t="shared" si="2"/>
        <v>5822.1564525632994</v>
      </c>
      <c r="AG26" s="19">
        <f t="shared" si="2"/>
        <v>5827.7593736105</v>
      </c>
      <c r="AH26" s="19">
        <f t="shared" ref="AH26" si="3">SUM(AH7:AH19)</f>
        <v>5822.6067651104995</v>
      </c>
    </row>
    <row r="27" spans="1:34" x14ac:dyDescent="0.2">
      <c r="A27" s="17" t="s">
        <v>22</v>
      </c>
      <c r="B27" s="19">
        <f t="shared" ref="B27:W27" si="4">B19</f>
        <v>5233</v>
      </c>
      <c r="C27" s="19">
        <f t="shared" si="4"/>
        <v>5003</v>
      </c>
      <c r="D27" s="19">
        <f t="shared" si="4"/>
        <v>4854</v>
      </c>
      <c r="E27" s="19">
        <f t="shared" si="4"/>
        <v>4926</v>
      </c>
      <c r="F27" s="19">
        <f t="shared" si="4"/>
        <v>5359</v>
      </c>
      <c r="G27" s="19">
        <f t="shared" si="4"/>
        <v>4726</v>
      </c>
      <c r="H27" s="19">
        <f t="shared" si="4"/>
        <v>4720.9269999999997</v>
      </c>
      <c r="I27" s="19">
        <f t="shared" si="4"/>
        <v>4243.9849999999997</v>
      </c>
      <c r="J27" s="19">
        <f t="shared" si="4"/>
        <v>4280.1189999999997</v>
      </c>
      <c r="K27" s="19">
        <f t="shared" si="4"/>
        <v>4510.9210000000003</v>
      </c>
      <c r="L27" s="19">
        <f t="shared" si="4"/>
        <v>4687.9160000000002</v>
      </c>
      <c r="M27" s="19">
        <f t="shared" si="4"/>
        <v>4389.6670000000004</v>
      </c>
      <c r="N27" s="19">
        <f t="shared" si="4"/>
        <v>2650.7687814999999</v>
      </c>
      <c r="O27" s="19">
        <f t="shared" si="4"/>
        <v>3077.6206539</v>
      </c>
      <c r="P27" s="19">
        <f t="shared" si="4"/>
        <v>2903.3441085999998</v>
      </c>
      <c r="Q27" s="19">
        <f t="shared" si="4"/>
        <v>3054.1296634</v>
      </c>
      <c r="R27" s="19">
        <f t="shared" si="4"/>
        <v>2969.3989915000002</v>
      </c>
      <c r="S27" s="19">
        <f t="shared" si="4"/>
        <v>3227.2630832999998</v>
      </c>
      <c r="T27" s="19">
        <f t="shared" si="4"/>
        <v>2923.4177138</v>
      </c>
      <c r="U27" s="19">
        <f t="shared" si="4"/>
        <v>2847.9604813000001</v>
      </c>
      <c r="V27" s="19">
        <f t="shared" si="4"/>
        <v>2719.3817788000001</v>
      </c>
      <c r="W27" s="19">
        <f t="shared" si="4"/>
        <v>3104.8480451999999</v>
      </c>
      <c r="X27" s="19">
        <f t="shared" ref="X27:AC27" si="5">X19</f>
        <v>3015.8998468</v>
      </c>
      <c r="Y27" s="19">
        <f t="shared" si="5"/>
        <v>2623.7978214</v>
      </c>
      <c r="Z27" s="19">
        <f t="shared" si="5"/>
        <v>2640.4525905999999</v>
      </c>
      <c r="AA27" s="19">
        <f t="shared" si="5"/>
        <v>3068.2695616000001</v>
      </c>
      <c r="AB27" s="19">
        <f t="shared" si="5"/>
        <v>3333.1960905000001</v>
      </c>
      <c r="AC27" s="19">
        <f t="shared" si="5"/>
        <v>4048.5353927000001</v>
      </c>
      <c r="AD27" s="19">
        <f t="shared" ref="AD27:AG27" si="6">AD19</f>
        <v>4064.0810454000002</v>
      </c>
      <c r="AE27" s="19">
        <f t="shared" si="6"/>
        <v>2914.4012468000001</v>
      </c>
      <c r="AF27" s="19">
        <f t="shared" si="6"/>
        <v>4127.8929460999998</v>
      </c>
      <c r="AG27" s="19">
        <f t="shared" si="6"/>
        <v>4127.8929460999998</v>
      </c>
      <c r="AH27" s="19">
        <f t="shared" ref="AH27" si="7">AH19</f>
        <v>4127.8929460999998</v>
      </c>
    </row>
    <row r="28" spans="1:34" x14ac:dyDescent="0.2">
      <c r="A28" s="6" t="s">
        <v>23</v>
      </c>
      <c r="B28" s="19">
        <f t="shared" ref="B28:W28" si="8">B26 - B27</f>
        <v>2327</v>
      </c>
      <c r="C28" s="19">
        <f t="shared" si="8"/>
        <v>2317</v>
      </c>
      <c r="D28" s="19">
        <f t="shared" si="8"/>
        <v>2344</v>
      </c>
      <c r="E28" s="19">
        <f t="shared" si="8"/>
        <v>2223</v>
      </c>
      <c r="F28" s="19">
        <f t="shared" si="8"/>
        <v>2183</v>
      </c>
      <c r="G28" s="19">
        <f t="shared" si="8"/>
        <v>2203</v>
      </c>
      <c r="H28" s="19">
        <f t="shared" si="8"/>
        <v>2003.4169999999995</v>
      </c>
      <c r="I28" s="19">
        <f t="shared" si="8"/>
        <v>2012.4620000000004</v>
      </c>
      <c r="J28" s="19">
        <f t="shared" si="8"/>
        <v>1980.5070000000005</v>
      </c>
      <c r="K28" s="19">
        <f t="shared" si="8"/>
        <v>2699.8469999999998</v>
      </c>
      <c r="L28" s="19">
        <f t="shared" si="8"/>
        <v>2600.0990000000002</v>
      </c>
      <c r="M28" s="19">
        <f t="shared" si="8"/>
        <v>2605.9659999999994</v>
      </c>
      <c r="N28" s="19">
        <f t="shared" si="8"/>
        <v>2349.3211261958995</v>
      </c>
      <c r="O28" s="19">
        <f t="shared" si="8"/>
        <v>2361.1004886979003</v>
      </c>
      <c r="P28" s="19">
        <f t="shared" si="8"/>
        <v>2403.4851857573999</v>
      </c>
      <c r="Q28" s="19">
        <f t="shared" si="8"/>
        <v>2402.2862907374001</v>
      </c>
      <c r="R28" s="19">
        <f t="shared" si="8"/>
        <v>2261.5905009142007</v>
      </c>
      <c r="S28" s="19">
        <f t="shared" si="8"/>
        <v>2063.0137638531</v>
      </c>
      <c r="T28" s="19">
        <f t="shared" si="8"/>
        <v>2068.5508673140998</v>
      </c>
      <c r="U28" s="19">
        <f t="shared" si="8"/>
        <v>1874.8241180252003</v>
      </c>
      <c r="V28" s="19">
        <f t="shared" si="8"/>
        <v>1896.7052444935002</v>
      </c>
      <c r="W28" s="19">
        <f t="shared" si="8"/>
        <v>1837.8692086776996</v>
      </c>
      <c r="X28" s="19">
        <f t="shared" ref="X28:AC28" si="9">X26 - X27</f>
        <v>1712.8629519337001</v>
      </c>
      <c r="Y28" s="19">
        <f t="shared" si="9"/>
        <v>1770.0813254797999</v>
      </c>
      <c r="Z28" s="19">
        <f t="shared" si="9"/>
        <v>1745.2882099981998</v>
      </c>
      <c r="AA28" s="19">
        <f t="shared" si="9"/>
        <v>1598.5353407592002</v>
      </c>
      <c r="AB28" s="19">
        <f t="shared" si="9"/>
        <v>1538.7281127785004</v>
      </c>
      <c r="AC28" s="19">
        <f t="shared" si="9"/>
        <v>1475.6712377388999</v>
      </c>
      <c r="AD28" s="19">
        <f t="shared" ref="AD28:AG28" si="10">AD26 - AD27</f>
        <v>1541.6085985115997</v>
      </c>
      <c r="AE28" s="19">
        <f t="shared" si="10"/>
        <v>1525.3446380448004</v>
      </c>
      <c r="AF28" s="19">
        <f t="shared" si="10"/>
        <v>1694.2635064632996</v>
      </c>
      <c r="AG28" s="19">
        <f t="shared" si="10"/>
        <v>1699.8664275105002</v>
      </c>
      <c r="AH28" s="19">
        <f t="shared" ref="AH28" si="11">AH26 - AH27</f>
        <v>1694.7138190104997</v>
      </c>
    </row>
    <row r="29" spans="1:34" x14ac:dyDescent="0.2">
      <c r="A29" s="6" t="s">
        <v>16</v>
      </c>
      <c r="B29" s="22"/>
      <c r="C29" s="22"/>
      <c r="D29" s="22"/>
      <c r="E29" s="22"/>
      <c r="F29" s="22"/>
      <c r="G29" s="22"/>
      <c r="H29" s="22"/>
      <c r="I29" s="22"/>
      <c r="J29" s="22"/>
      <c r="K29" s="22"/>
      <c r="L29" s="22"/>
      <c r="M29" s="22"/>
      <c r="N29" s="13">
        <v>557.07091235999997</v>
      </c>
      <c r="O29" s="13">
        <v>827.81205325999997</v>
      </c>
      <c r="P29" s="13">
        <v>496.90351125000001</v>
      </c>
      <c r="Q29" s="13">
        <v>494.24451957999997</v>
      </c>
      <c r="R29" s="13">
        <v>495.88997346000002</v>
      </c>
      <c r="S29" s="13">
        <v>668.05419247999998</v>
      </c>
      <c r="T29" s="13">
        <v>373.01717915</v>
      </c>
      <c r="U29" s="13">
        <v>354.45665710999998</v>
      </c>
      <c r="V29" s="13">
        <v>160.05097903000001</v>
      </c>
      <c r="W29" s="13">
        <v>467.83593951</v>
      </c>
      <c r="X29" s="13">
        <v>505.51415982999998</v>
      </c>
      <c r="Y29" s="13">
        <v>248.98404565000001</v>
      </c>
      <c r="Z29" s="13">
        <v>272.47017319000003</v>
      </c>
      <c r="AA29" s="13">
        <v>789.42235932999995</v>
      </c>
      <c r="AB29" s="13">
        <v>840.41537206999999</v>
      </c>
      <c r="AC29" s="13">
        <v>1185.5548804</v>
      </c>
      <c r="AD29" s="13">
        <v>1262.4772872999999</v>
      </c>
      <c r="AE29" s="13">
        <v>308.88609086999998</v>
      </c>
      <c r="AF29" s="13">
        <v>1675.5430848999999</v>
      </c>
      <c r="AG29" s="13">
        <v>1675.5430848999999</v>
      </c>
      <c r="AH29" s="13">
        <v>1675.5430848999999</v>
      </c>
    </row>
    <row r="30" spans="1:34" x14ac:dyDescent="0.2">
      <c r="A30" s="6" t="s">
        <v>17</v>
      </c>
      <c r="B30" s="22"/>
      <c r="C30" s="22"/>
      <c r="D30" s="22"/>
      <c r="E30" s="22"/>
      <c r="F30" s="22"/>
      <c r="G30" s="22"/>
      <c r="H30" s="22"/>
      <c r="I30" s="22"/>
      <c r="J30" s="22"/>
      <c r="K30" s="22"/>
      <c r="L30" s="22"/>
      <c r="M30" s="22"/>
      <c r="N30" s="19">
        <f t="shared" ref="N30:W30" si="12">N26 - N29</f>
        <v>4443.0189953358995</v>
      </c>
      <c r="O30" s="19">
        <f t="shared" si="12"/>
        <v>4610.9090893379007</v>
      </c>
      <c r="P30" s="19">
        <f t="shared" si="12"/>
        <v>4809.9257831074001</v>
      </c>
      <c r="Q30" s="19">
        <f t="shared" si="12"/>
        <v>4962.1714345574001</v>
      </c>
      <c r="R30" s="19">
        <f t="shared" si="12"/>
        <v>4735.0995189542009</v>
      </c>
      <c r="S30" s="19">
        <f t="shared" si="12"/>
        <v>4622.2226546730999</v>
      </c>
      <c r="T30" s="19">
        <f t="shared" si="12"/>
        <v>4618.9514019641001</v>
      </c>
      <c r="U30" s="19">
        <f t="shared" si="12"/>
        <v>4368.3279422152</v>
      </c>
      <c r="V30" s="19">
        <f t="shared" si="12"/>
        <v>4456.0360442635001</v>
      </c>
      <c r="W30" s="19">
        <f t="shared" si="12"/>
        <v>4474.8813143676998</v>
      </c>
      <c r="X30" s="19">
        <f t="shared" ref="X30:AC30" si="13">X26 - X29</f>
        <v>4223.2486389037003</v>
      </c>
      <c r="Y30" s="19">
        <f t="shared" si="13"/>
        <v>4144.8951012298003</v>
      </c>
      <c r="Z30" s="19">
        <f t="shared" si="13"/>
        <v>4113.2706274081993</v>
      </c>
      <c r="AA30" s="19">
        <f t="shared" si="13"/>
        <v>3877.3825430292004</v>
      </c>
      <c r="AB30" s="19">
        <f t="shared" si="13"/>
        <v>4031.5088312085004</v>
      </c>
      <c r="AC30" s="19">
        <f t="shared" si="13"/>
        <v>4338.6517500389</v>
      </c>
      <c r="AD30" s="19">
        <f t="shared" ref="AD30:AG30" si="14">AD26 - AD29</f>
        <v>4343.2123566115997</v>
      </c>
      <c r="AE30" s="19">
        <f t="shared" si="14"/>
        <v>4130.8597939748006</v>
      </c>
      <c r="AF30" s="19">
        <f t="shared" si="14"/>
        <v>4146.6133676632999</v>
      </c>
      <c r="AG30" s="19">
        <f t="shared" si="14"/>
        <v>4152.2162887105005</v>
      </c>
      <c r="AH30" s="19">
        <f t="shared" ref="AH30" si="15">AH26 - AH29</f>
        <v>4147.0636802105</v>
      </c>
    </row>
    <row r="31" spans="1:34" x14ac:dyDescent="0.2">
      <c r="A31" s="6" t="s">
        <v>18</v>
      </c>
      <c r="B31" s="22"/>
      <c r="C31" s="22"/>
      <c r="D31" s="22"/>
      <c r="E31" s="22"/>
      <c r="F31" s="22"/>
      <c r="G31" s="22"/>
      <c r="H31" s="22"/>
      <c r="I31" s="22"/>
      <c r="J31" s="22"/>
      <c r="K31" s="22"/>
      <c r="L31" s="22"/>
      <c r="M31" s="22"/>
      <c r="N31" s="19">
        <f t="shared" ref="N31:W31" si="16">N27 - N29</f>
        <v>2093.69786914</v>
      </c>
      <c r="O31" s="19">
        <f t="shared" si="16"/>
        <v>2249.8086006399999</v>
      </c>
      <c r="P31" s="19">
        <f t="shared" si="16"/>
        <v>2406.4405973499997</v>
      </c>
      <c r="Q31" s="19">
        <f t="shared" si="16"/>
        <v>2559.8851438199999</v>
      </c>
      <c r="R31" s="19">
        <f t="shared" si="16"/>
        <v>2473.5090180400002</v>
      </c>
      <c r="S31" s="19">
        <f t="shared" si="16"/>
        <v>2559.2088908199999</v>
      </c>
      <c r="T31" s="19">
        <f t="shared" si="16"/>
        <v>2550.4005346499998</v>
      </c>
      <c r="U31" s="19">
        <f t="shared" si="16"/>
        <v>2493.5038241900002</v>
      </c>
      <c r="V31" s="19">
        <f t="shared" si="16"/>
        <v>2559.3307997700003</v>
      </c>
      <c r="W31" s="19">
        <f t="shared" si="16"/>
        <v>2637.0121056899998</v>
      </c>
      <c r="X31" s="19">
        <f t="shared" ref="X31:AC31" si="17">X27 - X29</f>
        <v>2510.3856869699998</v>
      </c>
      <c r="Y31" s="19">
        <f t="shared" si="17"/>
        <v>2374.8137757499999</v>
      </c>
      <c r="Z31" s="19">
        <f t="shared" si="17"/>
        <v>2367.9824174099999</v>
      </c>
      <c r="AA31" s="19">
        <f t="shared" si="17"/>
        <v>2278.8472022700003</v>
      </c>
      <c r="AB31" s="19">
        <f t="shared" si="17"/>
        <v>2492.78071843</v>
      </c>
      <c r="AC31" s="19">
        <f t="shared" si="17"/>
        <v>2862.9805123000001</v>
      </c>
      <c r="AD31" s="19">
        <f t="shared" ref="AD31:AG31" si="18">AD27 - AD29</f>
        <v>2801.6037581000001</v>
      </c>
      <c r="AE31" s="19">
        <f t="shared" si="18"/>
        <v>2605.5151559300002</v>
      </c>
      <c r="AF31" s="19">
        <f t="shared" si="18"/>
        <v>2452.3498611999999</v>
      </c>
      <c r="AG31" s="19">
        <f t="shared" si="18"/>
        <v>2452.3498611999999</v>
      </c>
      <c r="AH31" s="19">
        <f t="shared" ref="AH31" si="19">AH27 - AH29</f>
        <v>2452.3498611999999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35"/>
  <sheetViews>
    <sheetView workbookViewId="0">
      <pane xSplit="1" ySplit="6" topLeftCell="P7" activePane="bottomRight" state="frozen"/>
      <selection pane="topRight" activeCell="B1" sqref="B1"/>
      <selection pane="bottomLeft" activeCell="A2" sqref="A2"/>
      <selection pane="bottomRight" activeCell="AE14" sqref="AE14"/>
    </sheetView>
  </sheetViews>
  <sheetFormatPr defaultColWidth="9.140625" defaultRowHeight="12.75" x14ac:dyDescent="0.2"/>
  <cols>
    <col min="1" max="1" width="35.42578125" style="17" bestFit="1" customWidth="1"/>
    <col min="2" max="16384" width="9.140625" style="17"/>
  </cols>
  <sheetData>
    <row r="1" spans="1:38" x14ac:dyDescent="0.2">
      <c r="A1" s="16" t="s">
        <v>29</v>
      </c>
    </row>
    <row r="2" spans="1:38" ht="25.5" x14ac:dyDescent="0.2">
      <c r="A2" s="18" t="s">
        <v>25</v>
      </c>
    </row>
    <row r="3" spans="1:38" x14ac:dyDescent="0.2">
      <c r="A3" s="18"/>
    </row>
    <row r="4" spans="1:38" x14ac:dyDescent="0.2">
      <c r="A4" s="18"/>
    </row>
    <row r="6" spans="1:38"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x14ac:dyDescent="0.2">
      <c r="A7" s="14" t="s">
        <v>1</v>
      </c>
      <c r="B7" s="22">
        <v>17398</v>
      </c>
      <c r="C7" s="22">
        <v>18268</v>
      </c>
      <c r="D7" s="22">
        <v>17469</v>
      </c>
      <c r="E7" s="22">
        <v>16272</v>
      </c>
      <c r="F7" s="22">
        <v>15909</v>
      </c>
      <c r="G7" s="22">
        <v>15784</v>
      </c>
      <c r="H7" s="22">
        <v>15416</v>
      </c>
      <c r="I7" s="22">
        <v>15189</v>
      </c>
      <c r="J7" s="22">
        <v>14889</v>
      </c>
      <c r="K7" s="22">
        <v>12080</v>
      </c>
      <c r="L7" s="22">
        <v>12767.18304</v>
      </c>
      <c r="M7" s="22">
        <v>13195.177679999999</v>
      </c>
      <c r="N7" s="22">
        <v>13416.00649</v>
      </c>
      <c r="O7" s="22">
        <v>12583.438165</v>
      </c>
      <c r="P7" s="22">
        <v>11396.178250999999</v>
      </c>
      <c r="Q7" s="22">
        <v>10850.383714</v>
      </c>
      <c r="R7" s="13">
        <v>10425.924895</v>
      </c>
      <c r="S7" s="13">
        <v>10829.739611999999</v>
      </c>
      <c r="T7" s="13">
        <v>10434.900356</v>
      </c>
      <c r="U7" s="13">
        <v>10401.549752000001</v>
      </c>
      <c r="V7" s="13">
        <v>9620.1290836999997</v>
      </c>
      <c r="W7" s="13">
        <v>9029.1659445000005</v>
      </c>
      <c r="X7" s="13">
        <v>7726.9917240000004</v>
      </c>
      <c r="Y7" s="13">
        <v>5898.2683962000001</v>
      </c>
      <c r="Z7" s="13">
        <v>5171.5831264999997</v>
      </c>
      <c r="AA7" s="13">
        <v>4635.5363477999999</v>
      </c>
      <c r="AB7" s="13">
        <v>3412.1995674999998</v>
      </c>
      <c r="AC7" s="13">
        <v>3297.3221294</v>
      </c>
      <c r="AD7" s="13">
        <v>3252.6113598000002</v>
      </c>
      <c r="AE7" s="13">
        <v>2303.7803302000002</v>
      </c>
      <c r="AF7" s="13">
        <v>1562.1094588999999</v>
      </c>
      <c r="AG7" s="13">
        <v>1382.2968136</v>
      </c>
      <c r="AH7" s="13">
        <v>1310.4574732999999</v>
      </c>
      <c r="AI7" s="13">
        <v>1015.4914945</v>
      </c>
      <c r="AJ7" s="13">
        <v>835.62582525000005</v>
      </c>
      <c r="AK7" s="13">
        <v>1004.0101021</v>
      </c>
      <c r="AL7" s="13">
        <v>920.14224525999998</v>
      </c>
    </row>
    <row r="8" spans="1:38" x14ac:dyDescent="0.2">
      <c r="A8" s="14" t="s">
        <v>2</v>
      </c>
      <c r="B8" s="22">
        <v>4568</v>
      </c>
      <c r="C8" s="22">
        <v>3310</v>
      </c>
      <c r="D8" s="22">
        <v>2951</v>
      </c>
      <c r="E8" s="22">
        <v>3169</v>
      </c>
      <c r="F8" s="22">
        <v>3550</v>
      </c>
      <c r="G8" s="22">
        <v>3256</v>
      </c>
      <c r="H8" s="22">
        <v>3292</v>
      </c>
      <c r="I8" s="22">
        <v>3284</v>
      </c>
      <c r="J8" s="22">
        <v>3218</v>
      </c>
      <c r="K8" s="22">
        <v>3357</v>
      </c>
      <c r="L8" s="22">
        <v>2848.7318599999999</v>
      </c>
      <c r="M8" s="22">
        <v>2804.9977999999996</v>
      </c>
      <c r="N8" s="22">
        <v>2740.2197000000001</v>
      </c>
      <c r="O8" s="22">
        <v>2134.9493509999998</v>
      </c>
      <c r="P8" s="22">
        <v>2138.846462</v>
      </c>
      <c r="Q8" s="22">
        <v>2242.8049819999997</v>
      </c>
      <c r="R8" s="13">
        <v>1737.0419162999999</v>
      </c>
      <c r="S8" s="13">
        <v>1776.8904107999999</v>
      </c>
      <c r="T8" s="13">
        <v>1613.6168868</v>
      </c>
      <c r="U8" s="13">
        <v>1613.1002559999999</v>
      </c>
      <c r="V8" s="13">
        <v>848.19688700999995</v>
      </c>
      <c r="W8" s="13">
        <v>1026.1937195</v>
      </c>
      <c r="X8" s="13">
        <v>1000.4750303</v>
      </c>
      <c r="Y8" s="13">
        <v>874.36669504999998</v>
      </c>
      <c r="Z8" s="13">
        <v>691.53348155000003</v>
      </c>
      <c r="AA8" s="13">
        <v>681.69640298000002</v>
      </c>
      <c r="AB8" s="13">
        <v>658.35213294000005</v>
      </c>
      <c r="AC8" s="13">
        <v>613.55069014000003</v>
      </c>
      <c r="AD8" s="13">
        <v>519.92844773000002</v>
      </c>
      <c r="AE8" s="13">
        <v>441.35617323999998</v>
      </c>
      <c r="AF8" s="13">
        <v>433.14241965000002</v>
      </c>
      <c r="AG8" s="13">
        <v>376.36850143999999</v>
      </c>
      <c r="AH8" s="13">
        <v>356.59923672000002</v>
      </c>
      <c r="AI8" s="13">
        <v>330.78900248000002</v>
      </c>
      <c r="AJ8" s="13">
        <v>247.75992787000001</v>
      </c>
      <c r="AK8" s="13">
        <v>248.38637983999999</v>
      </c>
      <c r="AL8" s="13">
        <v>248.99764823999999</v>
      </c>
    </row>
    <row r="9" spans="1:38" x14ac:dyDescent="0.2">
      <c r="A9" s="14" t="s">
        <v>3</v>
      </c>
      <c r="B9" s="22">
        <v>1490</v>
      </c>
      <c r="C9" s="22">
        <v>1082</v>
      </c>
      <c r="D9" s="22">
        <v>971</v>
      </c>
      <c r="E9" s="22">
        <v>579</v>
      </c>
      <c r="F9" s="22">
        <v>831</v>
      </c>
      <c r="G9" s="22">
        <v>755</v>
      </c>
      <c r="H9" s="22">
        <v>784</v>
      </c>
      <c r="I9" s="22">
        <v>772</v>
      </c>
      <c r="J9" s="22">
        <v>780</v>
      </c>
      <c r="K9" s="22">
        <v>793</v>
      </c>
      <c r="L9" s="22">
        <v>635.91254000000004</v>
      </c>
      <c r="M9" s="22">
        <v>648.47557999999992</v>
      </c>
      <c r="N9" s="22">
        <v>586.28953000000001</v>
      </c>
      <c r="O9" s="22">
        <v>620.00053799999989</v>
      </c>
      <c r="P9" s="22">
        <v>627.90006600000004</v>
      </c>
      <c r="Q9" s="22">
        <v>641.95841200000007</v>
      </c>
      <c r="R9" s="13">
        <v>579.44496762000006</v>
      </c>
      <c r="S9" s="13">
        <v>581.87483832999999</v>
      </c>
      <c r="T9" s="13">
        <v>570.44163799</v>
      </c>
      <c r="U9" s="13">
        <v>570.84321848000002</v>
      </c>
      <c r="V9" s="13">
        <v>274.57102463000001</v>
      </c>
      <c r="W9" s="13">
        <v>282.05644488000002</v>
      </c>
      <c r="X9" s="13">
        <v>283.10029615000002</v>
      </c>
      <c r="Y9" s="13">
        <v>275.37134954999999</v>
      </c>
      <c r="Z9" s="13">
        <v>209.99049564000001</v>
      </c>
      <c r="AA9" s="13">
        <v>219.42535817999999</v>
      </c>
      <c r="AB9" s="13">
        <v>210.48132111000001</v>
      </c>
      <c r="AC9" s="13">
        <v>195.65027827</v>
      </c>
      <c r="AD9" s="13">
        <v>119.59204706</v>
      </c>
      <c r="AE9" s="13">
        <v>111.96798204</v>
      </c>
      <c r="AF9" s="13">
        <v>52.229625448999997</v>
      </c>
      <c r="AG9" s="13">
        <v>43.676514355999998</v>
      </c>
      <c r="AH9" s="13">
        <v>43.266199301999997</v>
      </c>
      <c r="AI9" s="13">
        <v>43.709798524999997</v>
      </c>
      <c r="AJ9" s="13">
        <v>28.287684487</v>
      </c>
      <c r="AK9" s="13">
        <v>28.367590754999998</v>
      </c>
      <c r="AL9" s="13">
        <v>28.285304842999999</v>
      </c>
    </row>
    <row r="10" spans="1:38" x14ac:dyDescent="0.2">
      <c r="A10" s="14" t="s">
        <v>4</v>
      </c>
      <c r="B10" s="22">
        <v>591</v>
      </c>
      <c r="C10" s="22">
        <v>367</v>
      </c>
      <c r="D10" s="22">
        <v>280</v>
      </c>
      <c r="E10" s="22">
        <v>456</v>
      </c>
      <c r="F10" s="22">
        <v>297</v>
      </c>
      <c r="G10" s="22">
        <v>280</v>
      </c>
      <c r="H10" s="22">
        <v>278</v>
      </c>
      <c r="I10" s="22">
        <v>269</v>
      </c>
      <c r="J10" s="22">
        <v>275</v>
      </c>
      <c r="K10" s="22">
        <v>286</v>
      </c>
      <c r="L10" s="22">
        <v>255.24694</v>
      </c>
      <c r="M10" s="22">
        <v>259.12139999999999</v>
      </c>
      <c r="N10" s="22">
        <v>261.12200000000001</v>
      </c>
      <c r="O10" s="22">
        <v>325.46336300000002</v>
      </c>
      <c r="P10" s="22">
        <v>338.39419099999998</v>
      </c>
      <c r="Q10" s="22">
        <v>342.200335</v>
      </c>
      <c r="R10" s="13">
        <v>259.09939635000001</v>
      </c>
      <c r="S10" s="13">
        <v>259.09939659000003</v>
      </c>
      <c r="T10" s="13">
        <v>260.14307565000001</v>
      </c>
      <c r="U10" s="13">
        <v>260.14286492000002</v>
      </c>
      <c r="V10" s="13">
        <v>184.75546384</v>
      </c>
      <c r="W10" s="13">
        <v>185.30492340000001</v>
      </c>
      <c r="X10" s="13">
        <v>185.30492340000001</v>
      </c>
      <c r="Y10" s="13">
        <v>138.57739841</v>
      </c>
      <c r="Z10" s="13">
        <v>126.42177771</v>
      </c>
      <c r="AA10" s="13">
        <v>126.42213631</v>
      </c>
      <c r="AB10" s="13">
        <v>126.42177771</v>
      </c>
      <c r="AC10" s="13">
        <v>121.68992962</v>
      </c>
      <c r="AD10" s="13">
        <v>122.97852377</v>
      </c>
      <c r="AE10" s="13">
        <v>113.2040987</v>
      </c>
      <c r="AF10" s="13">
        <v>110.74028659</v>
      </c>
      <c r="AG10" s="13">
        <v>111.10046726</v>
      </c>
      <c r="AH10" s="13">
        <v>105.60132323000001</v>
      </c>
      <c r="AI10" s="13">
        <v>96.374029913000001</v>
      </c>
      <c r="AJ10" s="13">
        <v>82.156800485000005</v>
      </c>
      <c r="AK10" s="13">
        <v>82.156577088000006</v>
      </c>
      <c r="AL10" s="13">
        <v>82.156440188000005</v>
      </c>
    </row>
    <row r="11" spans="1:38" x14ac:dyDescent="0.2">
      <c r="A11" s="14" t="s">
        <v>5</v>
      </c>
      <c r="B11" s="22">
        <v>4775</v>
      </c>
      <c r="C11" s="22">
        <v>2849</v>
      </c>
      <c r="D11" s="22">
        <v>1842</v>
      </c>
      <c r="E11" s="22">
        <v>1042</v>
      </c>
      <c r="F11" s="22">
        <v>726</v>
      </c>
      <c r="G11" s="22">
        <v>612</v>
      </c>
      <c r="H11" s="22">
        <v>615</v>
      </c>
      <c r="I11" s="22">
        <v>603</v>
      </c>
      <c r="J11" s="22">
        <v>562</v>
      </c>
      <c r="K11" s="22">
        <v>530</v>
      </c>
      <c r="L11" s="22">
        <v>388.80621000000002</v>
      </c>
      <c r="M11" s="22">
        <v>407.12083000000001</v>
      </c>
      <c r="N11" s="22">
        <v>405.00171</v>
      </c>
      <c r="O11" s="22">
        <v>303.51133099999998</v>
      </c>
      <c r="P11" s="22">
        <v>312.641367</v>
      </c>
      <c r="Q11" s="22">
        <v>331.756955</v>
      </c>
      <c r="R11" s="13">
        <v>212.94528890000001</v>
      </c>
      <c r="S11" s="13">
        <v>212.94528890000001</v>
      </c>
      <c r="T11" s="13">
        <v>174.59130924999999</v>
      </c>
      <c r="U11" s="13">
        <v>174.59130924999999</v>
      </c>
      <c r="V11" s="13">
        <v>177.17339999999999</v>
      </c>
      <c r="W11" s="13">
        <v>177.17339999999999</v>
      </c>
      <c r="X11" s="13">
        <v>177.17339999999999</v>
      </c>
      <c r="Y11" s="13">
        <v>133.91817997000001</v>
      </c>
      <c r="Z11" s="13">
        <v>144.41047201000001</v>
      </c>
      <c r="AA11" s="13">
        <v>144.41047201000001</v>
      </c>
      <c r="AB11" s="13">
        <v>144.41047201000001</v>
      </c>
      <c r="AC11" s="13">
        <v>114.33649935</v>
      </c>
      <c r="AD11" s="13">
        <v>104.84461410999999</v>
      </c>
      <c r="AE11" s="13">
        <v>99.362385257</v>
      </c>
      <c r="AF11" s="13">
        <v>84.619311886999995</v>
      </c>
      <c r="AG11" s="13">
        <v>84.782114050999994</v>
      </c>
      <c r="AH11" s="13">
        <v>73.739472692000007</v>
      </c>
      <c r="AI11" s="13">
        <v>64.459943175000006</v>
      </c>
      <c r="AJ11" s="13">
        <v>50.258713454999999</v>
      </c>
      <c r="AK11" s="13">
        <v>50.258713454999999</v>
      </c>
      <c r="AL11" s="13">
        <v>50.258713454999999</v>
      </c>
    </row>
    <row r="12" spans="1:38" x14ac:dyDescent="0.2">
      <c r="A12" s="14" t="s">
        <v>6</v>
      </c>
      <c r="B12" s="22">
        <v>881</v>
      </c>
      <c r="C12" s="22">
        <v>727</v>
      </c>
      <c r="D12" s="22">
        <v>734</v>
      </c>
      <c r="E12" s="22">
        <v>505</v>
      </c>
      <c r="F12" s="22">
        <v>430</v>
      </c>
      <c r="G12" s="22">
        <v>378</v>
      </c>
      <c r="H12" s="22">
        <v>416</v>
      </c>
      <c r="I12" s="22">
        <v>383</v>
      </c>
      <c r="J12" s="22">
        <v>379</v>
      </c>
      <c r="K12" s="22">
        <v>369</v>
      </c>
      <c r="L12" s="22">
        <v>335.05935999999997</v>
      </c>
      <c r="M12" s="22">
        <v>344.26492999999999</v>
      </c>
      <c r="N12" s="22">
        <v>342.27257000000003</v>
      </c>
      <c r="O12" s="22">
        <v>311.82537199999996</v>
      </c>
      <c r="P12" s="22">
        <v>315.76159799999999</v>
      </c>
      <c r="Q12" s="22">
        <v>319.01205699999997</v>
      </c>
      <c r="R12" s="13">
        <v>289.98513643000001</v>
      </c>
      <c r="S12" s="13">
        <v>295.74643691</v>
      </c>
      <c r="T12" s="13">
        <v>241.97896537</v>
      </c>
      <c r="U12" s="13">
        <v>252.70017433999999</v>
      </c>
      <c r="V12" s="13">
        <v>205.03529197</v>
      </c>
      <c r="W12" s="13">
        <v>188.21436077000001</v>
      </c>
      <c r="X12" s="13">
        <v>189.14757277000001</v>
      </c>
      <c r="Y12" s="13">
        <v>135.54757262999999</v>
      </c>
      <c r="Z12" s="13">
        <v>121.25928493000001</v>
      </c>
      <c r="AA12" s="13">
        <v>121.96423252</v>
      </c>
      <c r="AB12" s="13">
        <v>120.19109821000001</v>
      </c>
      <c r="AC12" s="13">
        <v>94.497742492</v>
      </c>
      <c r="AD12" s="13">
        <v>86.005995755000001</v>
      </c>
      <c r="AE12" s="13">
        <v>83.613866931999993</v>
      </c>
      <c r="AF12" s="13">
        <v>100.90579903</v>
      </c>
      <c r="AG12" s="13">
        <v>85.899089715000002</v>
      </c>
      <c r="AH12" s="13">
        <v>94.686553094999994</v>
      </c>
      <c r="AI12" s="13">
        <v>90.730705581999999</v>
      </c>
      <c r="AJ12" s="13">
        <v>189.48184366000001</v>
      </c>
      <c r="AK12" s="13">
        <v>189.48184366000001</v>
      </c>
      <c r="AL12" s="13">
        <v>189.48184366000001</v>
      </c>
    </row>
    <row r="13" spans="1:38" x14ac:dyDescent="0.2">
      <c r="A13" s="14" t="s">
        <v>7</v>
      </c>
      <c r="B13" s="22">
        <v>846</v>
      </c>
      <c r="C13" s="22">
        <v>740</v>
      </c>
      <c r="D13" s="22">
        <v>918</v>
      </c>
      <c r="E13" s="22">
        <v>425</v>
      </c>
      <c r="F13" s="22">
        <v>399</v>
      </c>
      <c r="G13" s="22">
        <v>396</v>
      </c>
      <c r="H13" s="22">
        <v>396</v>
      </c>
      <c r="I13" s="22">
        <v>392</v>
      </c>
      <c r="J13" s="22">
        <v>398</v>
      </c>
      <c r="K13" s="22">
        <v>403</v>
      </c>
      <c r="L13" s="22">
        <v>385.99396000000002</v>
      </c>
      <c r="M13" s="22">
        <v>409.09528</v>
      </c>
      <c r="N13" s="22">
        <v>414.8843</v>
      </c>
      <c r="O13" s="22">
        <v>382.06110999999999</v>
      </c>
      <c r="P13" s="22">
        <v>409.65949899999998</v>
      </c>
      <c r="Q13" s="22">
        <v>429.00187900000003</v>
      </c>
      <c r="R13" s="13">
        <v>326.53275712999999</v>
      </c>
      <c r="S13" s="13">
        <v>328.43127258999999</v>
      </c>
      <c r="T13" s="13">
        <v>349.86948687</v>
      </c>
      <c r="U13" s="13">
        <v>350.57060583999998</v>
      </c>
      <c r="V13" s="13">
        <v>264.09994584999998</v>
      </c>
      <c r="W13" s="13">
        <v>261.06766082000001</v>
      </c>
      <c r="X13" s="13">
        <v>261.06844139999998</v>
      </c>
      <c r="Y13" s="13">
        <v>222.30555756999999</v>
      </c>
      <c r="Z13" s="13">
        <v>185.12049772</v>
      </c>
      <c r="AA13" s="13">
        <v>188.42945793999999</v>
      </c>
      <c r="AB13" s="13">
        <v>188.33013940000001</v>
      </c>
      <c r="AC13" s="13">
        <v>185.64060875999999</v>
      </c>
      <c r="AD13" s="13">
        <v>166.84639462000001</v>
      </c>
      <c r="AE13" s="13">
        <v>153.03606267999999</v>
      </c>
      <c r="AF13" s="13">
        <v>138.93404555999999</v>
      </c>
      <c r="AG13" s="13">
        <v>145.91292891000001</v>
      </c>
      <c r="AH13" s="13">
        <v>145.29731691000001</v>
      </c>
      <c r="AI13" s="13">
        <v>135.68468958</v>
      </c>
      <c r="AJ13" s="13">
        <v>125.1910759</v>
      </c>
      <c r="AK13" s="13">
        <v>125.16126413000001</v>
      </c>
      <c r="AL13" s="13">
        <v>125.09096466</v>
      </c>
    </row>
    <row r="14" spans="1:38" x14ac:dyDescent="0.2">
      <c r="A14" s="14" t="s">
        <v>8</v>
      </c>
      <c r="B14" s="22" t="s">
        <v>9</v>
      </c>
      <c r="C14" s="22" t="s">
        <v>9</v>
      </c>
      <c r="D14" s="22" t="s">
        <v>9</v>
      </c>
      <c r="E14" s="22">
        <v>1</v>
      </c>
      <c r="F14" s="22">
        <v>0</v>
      </c>
      <c r="G14" s="22">
        <v>0</v>
      </c>
      <c r="H14" s="22">
        <v>1</v>
      </c>
      <c r="I14" s="22">
        <v>1</v>
      </c>
      <c r="J14" s="22">
        <v>1</v>
      </c>
      <c r="K14" s="22">
        <v>1</v>
      </c>
      <c r="L14" s="22">
        <v>1.0341300000000002</v>
      </c>
      <c r="M14" s="22">
        <v>1.0794900000000001</v>
      </c>
      <c r="N14" s="22">
        <v>1.09717</v>
      </c>
      <c r="O14" s="22">
        <v>1.130239</v>
      </c>
      <c r="P14" s="22">
        <v>1.1496679999999999</v>
      </c>
      <c r="Q14" s="22">
        <v>1.1772529999999999</v>
      </c>
      <c r="R14" s="13">
        <v>0</v>
      </c>
      <c r="S14" s="13">
        <v>0</v>
      </c>
      <c r="T14" s="13">
        <v>1.301635E-3</v>
      </c>
      <c r="U14" s="13">
        <v>1.301635E-3</v>
      </c>
      <c r="V14" s="13">
        <v>7.2652799999999997E-5</v>
      </c>
      <c r="W14" s="13">
        <v>7.2652799999999997E-5</v>
      </c>
      <c r="X14" s="13">
        <v>7.2652799999999997E-5</v>
      </c>
      <c r="Y14" s="13">
        <v>7.2652799999999997E-5</v>
      </c>
      <c r="Z14" s="13">
        <v>4.8600000000000002E-5</v>
      </c>
      <c r="AA14" s="13">
        <v>3.2513820000000001E-3</v>
      </c>
      <c r="AB14" s="13">
        <v>6.0363272999999999E-3</v>
      </c>
      <c r="AC14" s="13">
        <v>3.9996175999999998E-3</v>
      </c>
      <c r="AD14" s="13">
        <v>1.8145600000000001E-5</v>
      </c>
      <c r="AE14" s="13">
        <v>1.9007600000000001E-5</v>
      </c>
      <c r="AF14" s="13">
        <v>7.1595759499999995E-2</v>
      </c>
      <c r="AG14" s="13">
        <v>2.0716235E-3</v>
      </c>
      <c r="AH14" s="13">
        <v>2.842523E-3</v>
      </c>
      <c r="AI14" s="13">
        <v>3.2430877999999998E-3</v>
      </c>
      <c r="AJ14" s="13">
        <v>4.34500102E-2</v>
      </c>
      <c r="AK14" s="13">
        <v>4.2786510299999997E-2</v>
      </c>
      <c r="AL14" s="13">
        <v>4.2911210300000002E-2</v>
      </c>
    </row>
    <row r="15" spans="1:38" x14ac:dyDescent="0.2">
      <c r="A15" s="14" t="s">
        <v>10</v>
      </c>
      <c r="B15" s="22" t="s">
        <v>9</v>
      </c>
      <c r="C15" s="22" t="s">
        <v>9</v>
      </c>
      <c r="D15" s="22" t="s">
        <v>9</v>
      </c>
      <c r="E15" s="22">
        <v>4</v>
      </c>
      <c r="F15" s="22">
        <v>7</v>
      </c>
      <c r="G15" s="22">
        <v>10</v>
      </c>
      <c r="H15" s="22">
        <v>9</v>
      </c>
      <c r="I15" s="22">
        <v>5</v>
      </c>
      <c r="J15" s="22">
        <v>2</v>
      </c>
      <c r="K15" s="22">
        <v>2</v>
      </c>
      <c r="L15" s="22">
        <v>4.9860200000000008</v>
      </c>
      <c r="M15" s="22">
        <v>5.2165799999999996</v>
      </c>
      <c r="N15" s="22">
        <v>5.2868199999999996</v>
      </c>
      <c r="O15" s="22">
        <v>5.9249520000000002</v>
      </c>
      <c r="P15" s="22">
        <v>6.4347529999999997</v>
      </c>
      <c r="Q15" s="22">
        <v>6.6302989999999999</v>
      </c>
      <c r="R15" s="13">
        <v>4.6046159550999999</v>
      </c>
      <c r="S15" s="13">
        <v>4.6046159550999999</v>
      </c>
      <c r="T15" s="13">
        <v>2.6966439975999998</v>
      </c>
      <c r="U15" s="13">
        <v>2.6966435121000001</v>
      </c>
      <c r="V15" s="13">
        <v>5.5225917481</v>
      </c>
      <c r="W15" s="13">
        <v>5.5266890844000001</v>
      </c>
      <c r="X15" s="13">
        <v>5.5258740263000004</v>
      </c>
      <c r="Y15" s="13">
        <v>6.5537405179999997</v>
      </c>
      <c r="Z15" s="13">
        <v>9.2779066870999998</v>
      </c>
      <c r="AA15" s="13">
        <v>9.2793976876999995</v>
      </c>
      <c r="AB15" s="13">
        <v>9.2791982598999994</v>
      </c>
      <c r="AC15" s="13">
        <v>7.0264446973999997</v>
      </c>
      <c r="AD15" s="13">
        <v>3.3013541837</v>
      </c>
      <c r="AE15" s="13">
        <v>1.0235341549999999</v>
      </c>
      <c r="AF15" s="13">
        <v>3.6364003089999999</v>
      </c>
      <c r="AG15" s="13">
        <v>1.020885686</v>
      </c>
      <c r="AH15" s="13">
        <v>0.84024559219999995</v>
      </c>
      <c r="AI15" s="13">
        <v>0.85058899570000002</v>
      </c>
      <c r="AJ15" s="13">
        <v>0.70914895840000003</v>
      </c>
      <c r="AK15" s="13">
        <v>0.70957295850000002</v>
      </c>
      <c r="AL15" s="13">
        <v>0.70924105849999997</v>
      </c>
    </row>
    <row r="16" spans="1:38" x14ac:dyDescent="0.2">
      <c r="A16" s="14" t="s">
        <v>11</v>
      </c>
      <c r="B16" s="22">
        <v>8</v>
      </c>
      <c r="C16" s="22">
        <v>46</v>
      </c>
      <c r="D16" s="22">
        <v>33</v>
      </c>
      <c r="E16" s="22">
        <v>34</v>
      </c>
      <c r="F16" s="22">
        <v>42</v>
      </c>
      <c r="G16" s="22">
        <v>44</v>
      </c>
      <c r="H16" s="22">
        <v>44</v>
      </c>
      <c r="I16" s="22">
        <v>71</v>
      </c>
      <c r="J16" s="22">
        <v>59</v>
      </c>
      <c r="K16" s="22">
        <v>47</v>
      </c>
      <c r="L16" s="22">
        <v>32.31973</v>
      </c>
      <c r="M16" s="22">
        <v>33.307589999999998</v>
      </c>
      <c r="N16" s="22">
        <v>34.030680000000004</v>
      </c>
      <c r="O16" s="22">
        <v>33.938901999999999</v>
      </c>
      <c r="P16" s="22">
        <v>33.938758</v>
      </c>
      <c r="Q16" s="22">
        <v>34.645608999999993</v>
      </c>
      <c r="R16" s="13">
        <v>23.336211192</v>
      </c>
      <c r="S16" s="13">
        <v>23.336211192</v>
      </c>
      <c r="T16" s="13">
        <v>22.546469199000001</v>
      </c>
      <c r="U16" s="13">
        <v>22.546286666</v>
      </c>
      <c r="V16" s="13">
        <v>22.640772070000001</v>
      </c>
      <c r="W16" s="13">
        <v>22.543124058</v>
      </c>
      <c r="X16" s="13">
        <v>22.543124058</v>
      </c>
      <c r="Y16" s="13">
        <v>22.437580445999998</v>
      </c>
      <c r="Z16" s="13">
        <v>22.427171904000001</v>
      </c>
      <c r="AA16" s="13">
        <v>24.98430287</v>
      </c>
      <c r="AB16" s="13">
        <v>25.066981126999998</v>
      </c>
      <c r="AC16" s="13">
        <v>25.047092737</v>
      </c>
      <c r="AD16" s="13">
        <v>25.029531407</v>
      </c>
      <c r="AE16" s="13">
        <v>24.778106820000001</v>
      </c>
      <c r="AF16" s="13">
        <v>24.424608601999999</v>
      </c>
      <c r="AG16" s="13">
        <v>25.338544354</v>
      </c>
      <c r="AH16" s="13">
        <v>25.244451156</v>
      </c>
      <c r="AI16" s="13">
        <v>25.356341295</v>
      </c>
      <c r="AJ16" s="13">
        <v>36.154586317000003</v>
      </c>
      <c r="AK16" s="13">
        <v>36.154586317000003</v>
      </c>
      <c r="AL16" s="13">
        <v>36.154586317000003</v>
      </c>
    </row>
    <row r="17" spans="1:38" x14ac:dyDescent="0.2">
      <c r="A17" s="14" t="s">
        <v>12</v>
      </c>
      <c r="B17" s="22">
        <v>273</v>
      </c>
      <c r="C17" s="22">
        <v>334</v>
      </c>
      <c r="D17" s="22">
        <v>394</v>
      </c>
      <c r="E17" s="22">
        <v>455</v>
      </c>
      <c r="F17" s="22">
        <v>503</v>
      </c>
      <c r="G17" s="22">
        <v>469</v>
      </c>
      <c r="H17" s="22">
        <v>436</v>
      </c>
      <c r="I17" s="22">
        <v>402</v>
      </c>
      <c r="J17" s="22">
        <v>369</v>
      </c>
      <c r="K17" s="22">
        <v>335</v>
      </c>
      <c r="L17" s="22">
        <v>301.66485999999998</v>
      </c>
      <c r="M17" s="22">
        <v>303.66233</v>
      </c>
      <c r="N17" s="22">
        <v>300.39059999999995</v>
      </c>
      <c r="O17" s="22">
        <v>300.43069000000003</v>
      </c>
      <c r="P17" s="22">
        <v>259.57540999999998</v>
      </c>
      <c r="Q17" s="22">
        <v>247.74441000000002</v>
      </c>
      <c r="R17" s="13">
        <v>243.52587204</v>
      </c>
      <c r="S17" s="13">
        <v>246.76255609</v>
      </c>
      <c r="T17" s="13">
        <v>181.8033829</v>
      </c>
      <c r="U17" s="13">
        <v>117.26998902</v>
      </c>
      <c r="V17" s="13">
        <v>107.72462432</v>
      </c>
      <c r="W17" s="13">
        <v>38.452949902</v>
      </c>
      <c r="X17" s="13">
        <v>36.157294506</v>
      </c>
      <c r="Y17" s="13">
        <v>34.353475082000003</v>
      </c>
      <c r="Z17" s="13">
        <v>35.387409269999999</v>
      </c>
      <c r="AA17" s="13">
        <v>27.247588214</v>
      </c>
      <c r="AB17" s="13">
        <v>27.890823864000001</v>
      </c>
      <c r="AC17" s="13">
        <v>27.431869605999999</v>
      </c>
      <c r="AD17" s="13">
        <v>27.763003034</v>
      </c>
      <c r="AE17" s="13">
        <v>26.515952532</v>
      </c>
      <c r="AF17" s="13">
        <v>26.153861798000001</v>
      </c>
      <c r="AG17" s="13">
        <v>23.565360106</v>
      </c>
      <c r="AH17" s="13">
        <v>22.788507231000001</v>
      </c>
      <c r="AI17" s="13">
        <v>16.771441446000001</v>
      </c>
      <c r="AJ17" s="13">
        <v>9.8707804774000003</v>
      </c>
      <c r="AK17" s="13">
        <v>14.437870168</v>
      </c>
      <c r="AL17" s="13">
        <v>13.231177768</v>
      </c>
    </row>
    <row r="18" spans="1:38" x14ac:dyDescent="0.2">
      <c r="A18" s="14" t="s">
        <v>13</v>
      </c>
      <c r="B18" s="22">
        <v>278</v>
      </c>
      <c r="C18" s="22">
        <v>301</v>
      </c>
      <c r="D18" s="22">
        <v>323</v>
      </c>
      <c r="E18" s="22">
        <v>354</v>
      </c>
      <c r="F18" s="22">
        <v>371</v>
      </c>
      <c r="G18" s="22">
        <v>379</v>
      </c>
      <c r="H18" s="22">
        <v>385</v>
      </c>
      <c r="I18" s="22">
        <v>392</v>
      </c>
      <c r="J18" s="22">
        <v>399</v>
      </c>
      <c r="K18" s="22">
        <v>406</v>
      </c>
      <c r="L18" s="22">
        <v>413.12122999999997</v>
      </c>
      <c r="M18" s="22">
        <v>421.73505999999998</v>
      </c>
      <c r="N18" s="22">
        <v>431.67328000000003</v>
      </c>
      <c r="O18" s="22">
        <v>475.375519</v>
      </c>
      <c r="P18" s="22">
        <v>436.97895500000004</v>
      </c>
      <c r="Q18" s="22">
        <v>440.08677</v>
      </c>
      <c r="R18" s="13">
        <v>660.08195609999996</v>
      </c>
      <c r="S18" s="13">
        <v>699.21803563000003</v>
      </c>
      <c r="T18" s="13">
        <v>674.74803353000004</v>
      </c>
      <c r="U18" s="13">
        <v>681.11055982000005</v>
      </c>
      <c r="V18" s="13">
        <v>617.29782181999997</v>
      </c>
      <c r="W18" s="13">
        <v>250.96246436999999</v>
      </c>
      <c r="X18" s="13">
        <v>183.77912443</v>
      </c>
      <c r="Y18" s="13">
        <v>163.96500306999999</v>
      </c>
      <c r="Z18" s="13">
        <v>129.69642077</v>
      </c>
      <c r="AA18" s="13">
        <v>118.96586421000001</v>
      </c>
      <c r="AB18" s="13">
        <v>82.612196014000006</v>
      </c>
      <c r="AC18" s="13">
        <v>83.120007713000007</v>
      </c>
      <c r="AD18" s="13">
        <v>84.395830685000007</v>
      </c>
      <c r="AE18" s="13">
        <v>26.42675165</v>
      </c>
      <c r="AF18" s="13">
        <v>23.712814059999999</v>
      </c>
      <c r="AG18" s="13">
        <v>27.151388784000002</v>
      </c>
      <c r="AH18" s="13">
        <v>27.125179111000001</v>
      </c>
      <c r="AI18" s="13">
        <v>27.439129748999999</v>
      </c>
      <c r="AJ18" s="13">
        <v>15.440410075000001</v>
      </c>
      <c r="AK18" s="13">
        <v>15.440430363000001</v>
      </c>
      <c r="AL18" s="13">
        <v>15.440451863</v>
      </c>
    </row>
    <row r="19" spans="1:38" x14ac:dyDescent="0.2">
      <c r="A19" s="14" t="s">
        <v>14</v>
      </c>
      <c r="B19" s="22">
        <v>110</v>
      </c>
      <c r="C19" s="22">
        <v>20</v>
      </c>
      <c r="D19" s="22">
        <v>11</v>
      </c>
      <c r="E19" s="22">
        <v>11</v>
      </c>
      <c r="F19" s="22">
        <v>12</v>
      </c>
      <c r="G19" s="22">
        <v>11.85075</v>
      </c>
      <c r="H19" s="22">
        <v>10</v>
      </c>
      <c r="I19" s="22">
        <v>10</v>
      </c>
      <c r="J19" s="22">
        <v>15</v>
      </c>
      <c r="K19" s="22">
        <v>10</v>
      </c>
      <c r="L19" s="22">
        <v>15.20858</v>
      </c>
      <c r="M19" s="22">
        <v>6.6106699999999998</v>
      </c>
      <c r="N19" s="22">
        <v>6.1332200000000006</v>
      </c>
      <c r="O19" s="22">
        <v>67.435986999999997</v>
      </c>
      <c r="P19" s="22">
        <v>69.539186999999998</v>
      </c>
      <c r="Q19" s="22">
        <v>44.252963000000001</v>
      </c>
      <c r="R19" s="13">
        <v>82.960585494</v>
      </c>
      <c r="S19" s="13">
        <v>114.28334681</v>
      </c>
      <c r="T19" s="13">
        <v>103.53017317</v>
      </c>
      <c r="U19" s="13">
        <v>115.44240560999999</v>
      </c>
      <c r="V19" s="13">
        <v>113.52077539</v>
      </c>
      <c r="W19" s="13">
        <v>130.80609303</v>
      </c>
      <c r="X19" s="13">
        <v>106.48125315</v>
      </c>
      <c r="Y19" s="13">
        <v>98.608015656000006</v>
      </c>
      <c r="Z19" s="13">
        <v>91.141642593</v>
      </c>
      <c r="AA19" s="13">
        <v>129.89852758000001</v>
      </c>
      <c r="AB19" s="13">
        <v>111.72368819</v>
      </c>
      <c r="AC19" s="13">
        <v>85.104249818</v>
      </c>
      <c r="AD19" s="13">
        <v>85.023124523999996</v>
      </c>
      <c r="AE19" s="13">
        <v>117.36755995</v>
      </c>
      <c r="AF19" s="13">
        <v>135.00524267</v>
      </c>
      <c r="AG19" s="13">
        <v>201.23546454999999</v>
      </c>
      <c r="AH19" s="13">
        <v>205.31771391999999</v>
      </c>
      <c r="AI19" s="13">
        <v>117.68795695999999</v>
      </c>
      <c r="AJ19" s="13">
        <v>223.57992616999999</v>
      </c>
      <c r="AK19" s="13">
        <v>223.57992616999999</v>
      </c>
      <c r="AL19" s="13">
        <v>223.57992616999999</v>
      </c>
    </row>
    <row r="20" spans="1:38"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row>
    <row r="21" spans="1:38"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row>
    <row r="22" spans="1:38"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row>
    <row r="23" spans="1:38"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row>
    <row r="24" spans="1:38"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19"/>
      <c r="AC24" s="19"/>
      <c r="AD24" s="19"/>
      <c r="AE24" s="19"/>
      <c r="AF24" s="19"/>
      <c r="AG24" s="19"/>
      <c r="AH24" s="21"/>
      <c r="AI24" s="21"/>
      <c r="AJ24" s="21"/>
      <c r="AK24" s="21"/>
      <c r="AL24" s="21"/>
    </row>
    <row r="25" spans="1:38" x14ac:dyDescent="0.2">
      <c r="A25" s="14" t="s">
        <v>15</v>
      </c>
      <c r="B25" s="19">
        <f t="shared" ref="B25:AA25" si="0">SUM(B7:B19)</f>
        <v>31218</v>
      </c>
      <c r="C25" s="19">
        <f t="shared" si="0"/>
        <v>28044</v>
      </c>
      <c r="D25" s="19">
        <f t="shared" si="0"/>
        <v>25926</v>
      </c>
      <c r="E25" s="19">
        <f t="shared" si="0"/>
        <v>23307</v>
      </c>
      <c r="F25" s="19">
        <f t="shared" si="0"/>
        <v>23077</v>
      </c>
      <c r="G25" s="19">
        <f t="shared" si="0"/>
        <v>22374.850750000001</v>
      </c>
      <c r="H25" s="19">
        <f t="shared" si="0"/>
        <v>22082</v>
      </c>
      <c r="I25" s="19">
        <f t="shared" si="0"/>
        <v>21773</v>
      </c>
      <c r="J25" s="19">
        <f t="shared" si="0"/>
        <v>21346</v>
      </c>
      <c r="K25" s="19">
        <f t="shared" si="0"/>
        <v>18619</v>
      </c>
      <c r="L25" s="19">
        <f t="shared" si="0"/>
        <v>18385.268459999996</v>
      </c>
      <c r="M25" s="19">
        <f t="shared" si="0"/>
        <v>18839.865219999996</v>
      </c>
      <c r="N25" s="19">
        <f t="shared" si="0"/>
        <v>18944.408070000001</v>
      </c>
      <c r="O25" s="19">
        <f t="shared" si="0"/>
        <v>17545.485519000002</v>
      </c>
      <c r="P25" s="19">
        <f t="shared" si="0"/>
        <v>16346.998164999997</v>
      </c>
      <c r="Q25" s="19">
        <f t="shared" si="0"/>
        <v>15931.655637999998</v>
      </c>
      <c r="R25" s="19">
        <f t="shared" si="0"/>
        <v>14845.483598511102</v>
      </c>
      <c r="S25" s="19">
        <f t="shared" si="0"/>
        <v>15372.9320217971</v>
      </c>
      <c r="T25" s="19">
        <f t="shared" si="0"/>
        <v>14630.867722361601</v>
      </c>
      <c r="U25" s="19">
        <f t="shared" si="0"/>
        <v>14562.565367093099</v>
      </c>
      <c r="V25" s="19">
        <f t="shared" si="0"/>
        <v>12440.667755000901</v>
      </c>
      <c r="W25" s="19">
        <f t="shared" si="0"/>
        <v>11597.467846967198</v>
      </c>
      <c r="X25" s="19">
        <f t="shared" si="0"/>
        <v>10177.7481308431</v>
      </c>
      <c r="Y25" s="19">
        <f t="shared" si="0"/>
        <v>8004.2730368047996</v>
      </c>
      <c r="Z25" s="19">
        <f t="shared" si="0"/>
        <v>6938.2497358840992</v>
      </c>
      <c r="AA25" s="19">
        <f t="shared" si="0"/>
        <v>6428.2633396837</v>
      </c>
      <c r="AB25" s="19">
        <f t="shared" ref="AB25:AG25" si="1">SUM(AB7:AB19)</f>
        <v>5116.9654326621994</v>
      </c>
      <c r="AC25" s="19">
        <f t="shared" si="1"/>
        <v>4850.4215422209991</v>
      </c>
      <c r="AD25" s="19">
        <f t="shared" si="1"/>
        <v>4598.3202448242992</v>
      </c>
      <c r="AE25" s="19">
        <f t="shared" si="1"/>
        <v>3502.4328231636005</v>
      </c>
      <c r="AF25" s="19">
        <f t="shared" si="1"/>
        <v>2695.6854702644987</v>
      </c>
      <c r="AG25" s="19">
        <f t="shared" si="1"/>
        <v>2508.3501444355002</v>
      </c>
      <c r="AH25" s="19">
        <f t="shared" ref="AH25:AK25" si="2">SUM(AH7:AH19)</f>
        <v>2410.9665147821997</v>
      </c>
      <c r="AI25" s="19">
        <f t="shared" si="2"/>
        <v>1965.3483652884997</v>
      </c>
      <c r="AJ25" s="19">
        <f t="shared" si="2"/>
        <v>1844.5601731150002</v>
      </c>
      <c r="AK25" s="19">
        <f t="shared" si="2"/>
        <v>2018.1876435147999</v>
      </c>
      <c r="AL25" s="19">
        <f t="shared" ref="AL25" si="3">SUM(AL7:AL19)</f>
        <v>1933.5714546927998</v>
      </c>
    </row>
    <row r="26" spans="1:38" x14ac:dyDescent="0.2">
      <c r="A26" s="14" t="s">
        <v>16</v>
      </c>
      <c r="B26" s="22" t="s">
        <v>9</v>
      </c>
      <c r="C26" s="22" t="s">
        <v>9</v>
      </c>
      <c r="D26" s="22" t="s">
        <v>9</v>
      </c>
      <c r="E26" s="22" t="s">
        <v>9</v>
      </c>
      <c r="F26" s="22">
        <v>11.85075</v>
      </c>
      <c r="G26" s="22">
        <v>11.85075</v>
      </c>
      <c r="H26" s="22">
        <v>9.2590699999999995</v>
      </c>
      <c r="I26" s="22">
        <v>8.7270199999999996</v>
      </c>
      <c r="J26" s="22">
        <v>14.49113</v>
      </c>
      <c r="K26" s="22">
        <v>9.652610000000001</v>
      </c>
      <c r="L26" s="22">
        <v>14.793959999999998</v>
      </c>
      <c r="M26" s="22">
        <v>6.1855000000000002</v>
      </c>
      <c r="N26" s="22">
        <v>5.7008000000000001</v>
      </c>
      <c r="O26" s="22">
        <v>67.219254000000006</v>
      </c>
      <c r="P26" s="22">
        <v>69.321860000000001</v>
      </c>
      <c r="Q26" s="22">
        <v>44.031129999999997</v>
      </c>
      <c r="R26" s="13">
        <v>46.930251857000002</v>
      </c>
      <c r="S26" s="13">
        <v>64.528936303999998</v>
      </c>
      <c r="T26" s="13">
        <v>38.159610200000003</v>
      </c>
      <c r="U26" s="13">
        <v>41.009977343000003</v>
      </c>
      <c r="V26" s="13">
        <v>45.384843015000001</v>
      </c>
      <c r="W26" s="13">
        <v>59.833890408999999</v>
      </c>
      <c r="X26" s="13">
        <v>33.169470021000002</v>
      </c>
      <c r="Y26" s="13">
        <v>28.609043489000001</v>
      </c>
      <c r="Z26" s="13">
        <v>13.662237273000001</v>
      </c>
      <c r="AA26" s="13">
        <v>44.823461547000001</v>
      </c>
      <c r="AB26" s="13">
        <v>44.366767031999998</v>
      </c>
      <c r="AC26" s="13">
        <v>20.651275416000001</v>
      </c>
      <c r="AD26" s="13">
        <v>23.712506694000002</v>
      </c>
      <c r="AE26" s="13">
        <v>65.544149653999995</v>
      </c>
      <c r="AF26" s="13">
        <v>72.138123457000006</v>
      </c>
      <c r="AG26" s="13">
        <v>101.68065203</v>
      </c>
      <c r="AH26" s="13">
        <v>104.17019313</v>
      </c>
      <c r="AI26" s="13">
        <v>25.988826250999999</v>
      </c>
      <c r="AJ26" s="13">
        <v>140.86223100000001</v>
      </c>
      <c r="AK26" s="13">
        <v>140.86223100000001</v>
      </c>
      <c r="AL26" s="13">
        <v>140.86223100000001</v>
      </c>
    </row>
    <row r="27" spans="1:38" x14ac:dyDescent="0.2">
      <c r="A27" s="6" t="s">
        <v>17</v>
      </c>
      <c r="B27" s="22">
        <v>31218</v>
      </c>
      <c r="C27" s="22">
        <v>28044</v>
      </c>
      <c r="D27" s="22">
        <v>25926</v>
      </c>
      <c r="E27" s="22">
        <v>23307</v>
      </c>
      <c r="F27" s="19">
        <f t="shared" ref="F27:AA27" si="4">F25 - F26</f>
        <v>23065.149249999999</v>
      </c>
      <c r="G27" s="19">
        <f t="shared" si="4"/>
        <v>22363</v>
      </c>
      <c r="H27" s="19">
        <f t="shared" si="4"/>
        <v>22072.74093</v>
      </c>
      <c r="I27" s="19">
        <f t="shared" si="4"/>
        <v>21764.272980000002</v>
      </c>
      <c r="J27" s="19">
        <f t="shared" si="4"/>
        <v>21331.508870000001</v>
      </c>
      <c r="K27" s="19">
        <f t="shared" si="4"/>
        <v>18609.347389999999</v>
      </c>
      <c r="L27" s="19">
        <f t="shared" si="4"/>
        <v>18370.474499999997</v>
      </c>
      <c r="M27" s="19">
        <f t="shared" si="4"/>
        <v>18833.679719999996</v>
      </c>
      <c r="N27" s="19">
        <f t="shared" si="4"/>
        <v>18938.707270000003</v>
      </c>
      <c r="O27" s="19">
        <f t="shared" si="4"/>
        <v>17478.266265000002</v>
      </c>
      <c r="P27" s="19">
        <f t="shared" si="4"/>
        <v>16277.676304999997</v>
      </c>
      <c r="Q27" s="19">
        <f t="shared" si="4"/>
        <v>15887.624507999999</v>
      </c>
      <c r="R27" s="19">
        <f t="shared" si="4"/>
        <v>14798.553346654102</v>
      </c>
      <c r="S27" s="19">
        <f t="shared" si="4"/>
        <v>15308.403085493101</v>
      </c>
      <c r="T27" s="19">
        <f t="shared" si="4"/>
        <v>14592.708112161601</v>
      </c>
      <c r="U27" s="19">
        <f t="shared" si="4"/>
        <v>14521.555389750099</v>
      </c>
      <c r="V27" s="19">
        <f t="shared" si="4"/>
        <v>12395.282911985902</v>
      </c>
      <c r="W27" s="19">
        <f t="shared" si="4"/>
        <v>11537.633956558198</v>
      </c>
      <c r="X27" s="19">
        <f t="shared" si="4"/>
        <v>10144.578660822101</v>
      </c>
      <c r="Y27" s="19">
        <f t="shared" si="4"/>
        <v>7975.6639933157994</v>
      </c>
      <c r="Z27" s="19">
        <f t="shared" si="4"/>
        <v>6924.5874986110994</v>
      </c>
      <c r="AA27" s="19">
        <f t="shared" si="4"/>
        <v>6383.4398781366999</v>
      </c>
      <c r="AB27" s="19">
        <f t="shared" ref="AB27:AG27" si="5">AB25 - AB26</f>
        <v>5072.5986656301993</v>
      </c>
      <c r="AC27" s="19">
        <f t="shared" si="5"/>
        <v>4829.7702668049988</v>
      </c>
      <c r="AD27" s="19">
        <f t="shared" si="5"/>
        <v>4574.6077381302994</v>
      </c>
      <c r="AE27" s="19">
        <f t="shared" si="5"/>
        <v>3436.8886735096003</v>
      </c>
      <c r="AF27" s="19">
        <f t="shared" si="5"/>
        <v>2623.5473468074988</v>
      </c>
      <c r="AG27" s="19">
        <f t="shared" si="5"/>
        <v>2406.6694924055</v>
      </c>
      <c r="AH27" s="19">
        <f t="shared" ref="AH27:AK27" si="6">AH25 - AH26</f>
        <v>2306.7963216521998</v>
      </c>
      <c r="AI27" s="19">
        <f t="shared" si="6"/>
        <v>1939.3595390374996</v>
      </c>
      <c r="AJ27" s="19">
        <f t="shared" si="6"/>
        <v>1703.6979421150002</v>
      </c>
      <c r="AK27" s="19">
        <f t="shared" si="6"/>
        <v>1877.3254125147998</v>
      </c>
      <c r="AL27" s="19">
        <f t="shared" ref="AL27" si="7">AL25 - AL26</f>
        <v>1792.7092236927997</v>
      </c>
    </row>
    <row r="28" spans="1:38" x14ac:dyDescent="0.2">
      <c r="A28" s="6" t="s">
        <v>18</v>
      </c>
      <c r="B28" s="22">
        <v>110</v>
      </c>
      <c r="C28" s="22">
        <v>20</v>
      </c>
      <c r="D28" s="22">
        <v>11</v>
      </c>
      <c r="E28" s="22">
        <v>11</v>
      </c>
      <c r="F28" s="19">
        <f t="shared" ref="F28:AA28" si="8">F19 - F26</f>
        <v>0.14925000000000033</v>
      </c>
      <c r="G28" s="19">
        <f t="shared" si="8"/>
        <v>0</v>
      </c>
      <c r="H28" s="19">
        <f t="shared" si="8"/>
        <v>0.74093000000000053</v>
      </c>
      <c r="I28" s="19">
        <f t="shared" si="8"/>
        <v>1.2729800000000004</v>
      </c>
      <c r="J28" s="19">
        <f t="shared" si="8"/>
        <v>0.50886999999999993</v>
      </c>
      <c r="K28" s="19">
        <f t="shared" si="8"/>
        <v>0.34738999999999898</v>
      </c>
      <c r="L28" s="19">
        <f t="shared" si="8"/>
        <v>0.4146200000000011</v>
      </c>
      <c r="M28" s="19">
        <f t="shared" si="8"/>
        <v>0.4251699999999996</v>
      </c>
      <c r="N28" s="19">
        <f t="shared" si="8"/>
        <v>0.43242000000000047</v>
      </c>
      <c r="O28" s="19">
        <f t="shared" si="8"/>
        <v>0.21673299999999074</v>
      </c>
      <c r="P28" s="19">
        <f t="shared" si="8"/>
        <v>0.21732699999999738</v>
      </c>
      <c r="Q28" s="19">
        <f t="shared" si="8"/>
        <v>0.22183300000000372</v>
      </c>
      <c r="R28" s="19">
        <f t="shared" si="8"/>
        <v>36.030333636999998</v>
      </c>
      <c r="S28" s="19">
        <f t="shared" si="8"/>
        <v>49.754410505999999</v>
      </c>
      <c r="T28" s="19">
        <f t="shared" si="8"/>
        <v>65.370562969999995</v>
      </c>
      <c r="U28" s="19">
        <f t="shared" si="8"/>
        <v>74.432428266999992</v>
      </c>
      <c r="V28" s="19">
        <f t="shared" si="8"/>
        <v>68.135932374999996</v>
      </c>
      <c r="W28" s="19">
        <f t="shared" si="8"/>
        <v>70.972202621000008</v>
      </c>
      <c r="X28" s="19">
        <f t="shared" si="8"/>
        <v>73.311783128999991</v>
      </c>
      <c r="Y28" s="19">
        <f t="shared" si="8"/>
        <v>69.998972167000005</v>
      </c>
      <c r="Z28" s="19">
        <f t="shared" si="8"/>
        <v>77.479405319999998</v>
      </c>
      <c r="AA28" s="19">
        <f t="shared" si="8"/>
        <v>85.075066033000013</v>
      </c>
      <c r="AB28" s="19">
        <f t="shared" ref="AB28:AG28" si="9">AB19 - AB26</f>
        <v>67.356921158000006</v>
      </c>
      <c r="AC28" s="19">
        <f t="shared" si="9"/>
        <v>64.452974401999995</v>
      </c>
      <c r="AD28" s="19">
        <f t="shared" si="9"/>
        <v>61.310617829999998</v>
      </c>
      <c r="AE28" s="19">
        <f t="shared" si="9"/>
        <v>51.823410296000006</v>
      </c>
      <c r="AF28" s="19">
        <f t="shared" si="9"/>
        <v>62.867119212999995</v>
      </c>
      <c r="AG28" s="19">
        <f t="shared" si="9"/>
        <v>99.554812519999984</v>
      </c>
      <c r="AH28" s="19">
        <f t="shared" ref="AH28:AK28" si="10">AH19 - AH26</f>
        <v>101.14752078999999</v>
      </c>
      <c r="AI28" s="19">
        <f t="shared" si="10"/>
        <v>91.699130709000002</v>
      </c>
      <c r="AJ28" s="19">
        <f t="shared" si="10"/>
        <v>82.717695169999985</v>
      </c>
      <c r="AK28" s="19">
        <f t="shared" si="10"/>
        <v>82.717695169999985</v>
      </c>
      <c r="AL28" s="19">
        <f t="shared" ref="AL28" si="11">AL19 - AL26</f>
        <v>82.717695169999985</v>
      </c>
    </row>
    <row r="29" spans="1:38" x14ac:dyDescent="0.2">
      <c r="A29" s="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19"/>
      <c r="AC29" s="19"/>
      <c r="AD29" s="19"/>
      <c r="AE29" s="19"/>
      <c r="AF29" s="19"/>
      <c r="AG29" s="19"/>
      <c r="AH29" s="21"/>
      <c r="AI29" s="21"/>
      <c r="AJ29" s="21"/>
      <c r="AK29" s="21"/>
      <c r="AL29" s="21"/>
    </row>
    <row r="30" spans="1:38" x14ac:dyDescent="0.2">
      <c r="A30" s="6"/>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19"/>
      <c r="AC30" s="19"/>
      <c r="AD30" s="19"/>
      <c r="AE30" s="19"/>
      <c r="AF30" s="19"/>
      <c r="AG30" s="19"/>
      <c r="AH30" s="21"/>
      <c r="AI30" s="21"/>
      <c r="AJ30" s="21"/>
      <c r="AK30" s="21"/>
      <c r="AL30" s="21"/>
    </row>
    <row r="31" spans="1:38" x14ac:dyDescent="0.2">
      <c r="A31" s="6" t="s">
        <v>19</v>
      </c>
      <c r="B31" s="19">
        <f t="shared" ref="B31:AA31" si="12">SUM(B7:B9)</f>
        <v>23456</v>
      </c>
      <c r="C31" s="19">
        <f t="shared" si="12"/>
        <v>22660</v>
      </c>
      <c r="D31" s="19">
        <f t="shared" si="12"/>
        <v>21391</v>
      </c>
      <c r="E31" s="19">
        <f t="shared" si="12"/>
        <v>20020</v>
      </c>
      <c r="F31" s="19">
        <f t="shared" si="12"/>
        <v>20290</v>
      </c>
      <c r="G31" s="19">
        <f t="shared" si="12"/>
        <v>19795</v>
      </c>
      <c r="H31" s="19">
        <f t="shared" si="12"/>
        <v>19492</v>
      </c>
      <c r="I31" s="19">
        <f t="shared" si="12"/>
        <v>19245</v>
      </c>
      <c r="J31" s="19">
        <f t="shared" si="12"/>
        <v>18887</v>
      </c>
      <c r="K31" s="19">
        <f t="shared" si="12"/>
        <v>16230</v>
      </c>
      <c r="L31" s="19">
        <f t="shared" si="12"/>
        <v>16251.827439999999</v>
      </c>
      <c r="M31" s="19">
        <f t="shared" si="12"/>
        <v>16648.651059999997</v>
      </c>
      <c r="N31" s="19">
        <f t="shared" si="12"/>
        <v>16742.515719999999</v>
      </c>
      <c r="O31" s="19">
        <f t="shared" si="12"/>
        <v>15338.388053999999</v>
      </c>
      <c r="P31" s="19">
        <f t="shared" si="12"/>
        <v>14162.924778999999</v>
      </c>
      <c r="Q31" s="19">
        <f t="shared" si="12"/>
        <v>13735.147107999999</v>
      </c>
      <c r="R31" s="19">
        <f t="shared" si="12"/>
        <v>12742.411778920001</v>
      </c>
      <c r="S31" s="19">
        <f t="shared" si="12"/>
        <v>13188.504861130001</v>
      </c>
      <c r="T31" s="19">
        <f t="shared" si="12"/>
        <v>12618.95888079</v>
      </c>
      <c r="U31" s="19">
        <f t="shared" si="12"/>
        <v>12585.493226480001</v>
      </c>
      <c r="V31" s="19">
        <f t="shared" si="12"/>
        <v>10742.896995340001</v>
      </c>
      <c r="W31" s="19">
        <f t="shared" si="12"/>
        <v>10337.416108879999</v>
      </c>
      <c r="X31" s="19">
        <f t="shared" si="12"/>
        <v>9010.5670504499994</v>
      </c>
      <c r="Y31" s="19">
        <f t="shared" si="12"/>
        <v>7048.0064407999998</v>
      </c>
      <c r="Z31" s="19">
        <f t="shared" si="12"/>
        <v>6073.1071036899993</v>
      </c>
      <c r="AA31" s="19">
        <f t="shared" si="12"/>
        <v>5536.6581089600004</v>
      </c>
      <c r="AB31" s="19">
        <f t="shared" ref="AB31:AG31" si="13">SUM(AB7:AB9)</f>
        <v>4281.0330215499998</v>
      </c>
      <c r="AC31" s="19">
        <f t="shared" si="13"/>
        <v>4106.5230978099999</v>
      </c>
      <c r="AD31" s="19">
        <f t="shared" si="13"/>
        <v>3892.1318545899999</v>
      </c>
      <c r="AE31" s="19">
        <f t="shared" si="13"/>
        <v>2857.1044854800002</v>
      </c>
      <c r="AF31" s="19">
        <f t="shared" si="13"/>
        <v>2047.4815039989999</v>
      </c>
      <c r="AG31" s="19">
        <f t="shared" si="13"/>
        <v>1802.3418293960001</v>
      </c>
      <c r="AH31" s="19">
        <f t="shared" ref="AH31:AK31" si="14">SUM(AH7:AH9)</f>
        <v>1710.322909322</v>
      </c>
      <c r="AI31" s="19">
        <f t="shared" si="14"/>
        <v>1389.9902955049999</v>
      </c>
      <c r="AJ31" s="19">
        <f t="shared" si="14"/>
        <v>1111.6734376070001</v>
      </c>
      <c r="AK31" s="19">
        <f t="shared" si="14"/>
        <v>1280.7640726950001</v>
      </c>
      <c r="AL31" s="19">
        <f t="shared" ref="AL31" si="15">SUM(AL7:AL9)</f>
        <v>1197.4251983429999</v>
      </c>
    </row>
    <row r="32" spans="1:38" x14ac:dyDescent="0.2">
      <c r="A32" s="6" t="s">
        <v>20</v>
      </c>
      <c r="B32" s="19">
        <f t="shared" ref="B32:AA32" si="16">SUM(B10:B16)</f>
        <v>7101</v>
      </c>
      <c r="C32" s="19">
        <f t="shared" si="16"/>
        <v>4729</v>
      </c>
      <c r="D32" s="19">
        <f t="shared" si="16"/>
        <v>3807</v>
      </c>
      <c r="E32" s="19">
        <f t="shared" si="16"/>
        <v>2467</v>
      </c>
      <c r="F32" s="19">
        <f t="shared" si="16"/>
        <v>1901</v>
      </c>
      <c r="G32" s="19">
        <f t="shared" si="16"/>
        <v>1720</v>
      </c>
      <c r="H32" s="19">
        <f t="shared" si="16"/>
        <v>1759</v>
      </c>
      <c r="I32" s="19">
        <f t="shared" si="16"/>
        <v>1724</v>
      </c>
      <c r="J32" s="19">
        <f t="shared" si="16"/>
        <v>1676</v>
      </c>
      <c r="K32" s="19">
        <f t="shared" si="16"/>
        <v>1638</v>
      </c>
      <c r="L32" s="19">
        <f t="shared" si="16"/>
        <v>1403.4463499999999</v>
      </c>
      <c r="M32" s="19">
        <f t="shared" si="16"/>
        <v>1459.2061000000001</v>
      </c>
      <c r="N32" s="19">
        <f t="shared" si="16"/>
        <v>1463.6952500000002</v>
      </c>
      <c r="O32" s="19">
        <f t="shared" si="16"/>
        <v>1363.8552690000001</v>
      </c>
      <c r="P32" s="19">
        <f t="shared" si="16"/>
        <v>1417.979834</v>
      </c>
      <c r="Q32" s="19">
        <f t="shared" si="16"/>
        <v>1464.424387</v>
      </c>
      <c r="R32" s="19">
        <f t="shared" si="16"/>
        <v>1116.5034059571001</v>
      </c>
      <c r="S32" s="19">
        <f t="shared" si="16"/>
        <v>1124.1632221370999</v>
      </c>
      <c r="T32" s="19">
        <f t="shared" si="16"/>
        <v>1051.8272519715999</v>
      </c>
      <c r="U32" s="19">
        <f t="shared" si="16"/>
        <v>1063.2491861630999</v>
      </c>
      <c r="V32" s="19">
        <f t="shared" si="16"/>
        <v>859.22753813090003</v>
      </c>
      <c r="W32" s="19">
        <f t="shared" si="16"/>
        <v>839.8302307852</v>
      </c>
      <c r="X32" s="19">
        <f t="shared" si="16"/>
        <v>840.76340830710001</v>
      </c>
      <c r="Y32" s="19">
        <f t="shared" si="16"/>
        <v>659.34010219679999</v>
      </c>
      <c r="Z32" s="19">
        <f t="shared" si="16"/>
        <v>608.91715956109999</v>
      </c>
      <c r="AA32" s="19">
        <f t="shared" si="16"/>
        <v>615.49325071969997</v>
      </c>
      <c r="AB32" s="19">
        <f t="shared" ref="AB32:AG32" si="17">SUM(AB10:AB16)</f>
        <v>613.70570304419994</v>
      </c>
      <c r="AC32" s="19">
        <f t="shared" si="17"/>
        <v>548.24231727400002</v>
      </c>
      <c r="AD32" s="19">
        <f t="shared" si="17"/>
        <v>509.00643199130002</v>
      </c>
      <c r="AE32" s="19">
        <f t="shared" si="17"/>
        <v>475.01807355159997</v>
      </c>
      <c r="AF32" s="19">
        <f t="shared" si="17"/>
        <v>463.33204773749992</v>
      </c>
      <c r="AG32" s="19">
        <f t="shared" si="17"/>
        <v>454.05610159950004</v>
      </c>
      <c r="AH32" s="19">
        <f t="shared" ref="AH32:AK32" si="18">SUM(AH10:AH16)</f>
        <v>445.41220519820007</v>
      </c>
      <c r="AI32" s="19">
        <f t="shared" si="18"/>
        <v>413.45954162849995</v>
      </c>
      <c r="AJ32" s="19">
        <f t="shared" si="18"/>
        <v>483.99561878560002</v>
      </c>
      <c r="AK32" s="19">
        <f t="shared" si="18"/>
        <v>483.96534411880003</v>
      </c>
      <c r="AL32" s="19">
        <f t="shared" ref="AL32" si="19">SUM(AL10:AL16)</f>
        <v>483.89470054880007</v>
      </c>
    </row>
    <row r="33" spans="1:38" x14ac:dyDescent="0.2">
      <c r="A33" s="6" t="s">
        <v>21</v>
      </c>
      <c r="B33" s="19">
        <f t="shared" ref="B33:AA33" si="20">B17+B18</f>
        <v>551</v>
      </c>
      <c r="C33" s="19">
        <f t="shared" si="20"/>
        <v>635</v>
      </c>
      <c r="D33" s="19">
        <f t="shared" si="20"/>
        <v>717</v>
      </c>
      <c r="E33" s="19">
        <f t="shared" si="20"/>
        <v>809</v>
      </c>
      <c r="F33" s="19">
        <f t="shared" si="20"/>
        <v>874</v>
      </c>
      <c r="G33" s="19">
        <f t="shared" si="20"/>
        <v>848</v>
      </c>
      <c r="H33" s="19">
        <f t="shared" si="20"/>
        <v>821</v>
      </c>
      <c r="I33" s="19">
        <f t="shared" si="20"/>
        <v>794</v>
      </c>
      <c r="J33" s="19">
        <f t="shared" si="20"/>
        <v>768</v>
      </c>
      <c r="K33" s="19">
        <f t="shared" si="20"/>
        <v>741</v>
      </c>
      <c r="L33" s="19">
        <f t="shared" si="20"/>
        <v>714.78608999999994</v>
      </c>
      <c r="M33" s="19">
        <f t="shared" si="20"/>
        <v>725.39738999999997</v>
      </c>
      <c r="N33" s="19">
        <f t="shared" si="20"/>
        <v>732.06387999999993</v>
      </c>
      <c r="O33" s="19">
        <f t="shared" si="20"/>
        <v>775.80620900000008</v>
      </c>
      <c r="P33" s="19">
        <f t="shared" si="20"/>
        <v>696.55436499999996</v>
      </c>
      <c r="Q33" s="19">
        <f t="shared" si="20"/>
        <v>687.83118000000002</v>
      </c>
      <c r="R33" s="19">
        <f t="shared" si="20"/>
        <v>903.60782813999992</v>
      </c>
      <c r="S33" s="19">
        <f t="shared" si="20"/>
        <v>945.98059172000001</v>
      </c>
      <c r="T33" s="19">
        <f t="shared" si="20"/>
        <v>856.55141643000002</v>
      </c>
      <c r="U33" s="19">
        <f t="shared" si="20"/>
        <v>798.38054884000007</v>
      </c>
      <c r="V33" s="19">
        <f t="shared" si="20"/>
        <v>725.02244613999994</v>
      </c>
      <c r="W33" s="19">
        <f t="shared" si="20"/>
        <v>289.41541427200002</v>
      </c>
      <c r="X33" s="19">
        <f t="shared" si="20"/>
        <v>219.936418936</v>
      </c>
      <c r="Y33" s="19">
        <f t="shared" si="20"/>
        <v>198.31847815200001</v>
      </c>
      <c r="Z33" s="19">
        <f t="shared" si="20"/>
        <v>165.08383004000001</v>
      </c>
      <c r="AA33" s="19">
        <f t="shared" si="20"/>
        <v>146.213452424</v>
      </c>
      <c r="AB33" s="19">
        <f t="shared" ref="AB33:AG33" si="21">AB17+AB18</f>
        <v>110.503019878</v>
      </c>
      <c r="AC33" s="19">
        <f t="shared" si="21"/>
        <v>110.551877319</v>
      </c>
      <c r="AD33" s="19">
        <f t="shared" si="21"/>
        <v>112.158833719</v>
      </c>
      <c r="AE33" s="19">
        <f t="shared" si="21"/>
        <v>52.942704182</v>
      </c>
      <c r="AF33" s="19">
        <f t="shared" si="21"/>
        <v>49.866675858000001</v>
      </c>
      <c r="AG33" s="19">
        <f t="shared" si="21"/>
        <v>50.716748890000005</v>
      </c>
      <c r="AH33" s="19">
        <f t="shared" ref="AH33:AK33" si="22">AH17+AH18</f>
        <v>49.913686342000005</v>
      </c>
      <c r="AI33" s="19">
        <f t="shared" si="22"/>
        <v>44.210571195</v>
      </c>
      <c r="AJ33" s="19">
        <f t="shared" si="22"/>
        <v>25.311190552399999</v>
      </c>
      <c r="AK33" s="19">
        <f t="shared" si="22"/>
        <v>29.878300531000001</v>
      </c>
      <c r="AL33" s="19">
        <f t="shared" ref="AL33" si="23">AL17+AL18</f>
        <v>28.671629631000002</v>
      </c>
    </row>
    <row r="34" spans="1:38" x14ac:dyDescent="0.2">
      <c r="A34" s="6" t="s">
        <v>22</v>
      </c>
      <c r="B34" s="19">
        <f t="shared" ref="B34:AA34" si="24">B19</f>
        <v>110</v>
      </c>
      <c r="C34" s="19">
        <f t="shared" si="24"/>
        <v>20</v>
      </c>
      <c r="D34" s="19">
        <f t="shared" si="24"/>
        <v>11</v>
      </c>
      <c r="E34" s="19">
        <f t="shared" si="24"/>
        <v>11</v>
      </c>
      <c r="F34" s="19">
        <f t="shared" si="24"/>
        <v>12</v>
      </c>
      <c r="G34" s="19">
        <f t="shared" si="24"/>
        <v>11.85075</v>
      </c>
      <c r="H34" s="19">
        <f t="shared" si="24"/>
        <v>10</v>
      </c>
      <c r="I34" s="19">
        <f t="shared" si="24"/>
        <v>10</v>
      </c>
      <c r="J34" s="19">
        <f t="shared" si="24"/>
        <v>15</v>
      </c>
      <c r="K34" s="19">
        <f t="shared" si="24"/>
        <v>10</v>
      </c>
      <c r="L34" s="19">
        <f t="shared" si="24"/>
        <v>15.20858</v>
      </c>
      <c r="M34" s="19">
        <f t="shared" si="24"/>
        <v>6.6106699999999998</v>
      </c>
      <c r="N34" s="19">
        <f t="shared" si="24"/>
        <v>6.1332200000000006</v>
      </c>
      <c r="O34" s="19">
        <f t="shared" si="24"/>
        <v>67.435986999999997</v>
      </c>
      <c r="P34" s="19">
        <f t="shared" si="24"/>
        <v>69.539186999999998</v>
      </c>
      <c r="Q34" s="19">
        <f t="shared" si="24"/>
        <v>44.252963000000001</v>
      </c>
      <c r="R34" s="19">
        <f t="shared" si="24"/>
        <v>82.960585494</v>
      </c>
      <c r="S34" s="19">
        <f t="shared" si="24"/>
        <v>114.28334681</v>
      </c>
      <c r="T34" s="19">
        <f t="shared" si="24"/>
        <v>103.53017317</v>
      </c>
      <c r="U34" s="19">
        <f t="shared" si="24"/>
        <v>115.44240560999999</v>
      </c>
      <c r="V34" s="19">
        <f t="shared" si="24"/>
        <v>113.52077539</v>
      </c>
      <c r="W34" s="19">
        <f t="shared" si="24"/>
        <v>130.80609303</v>
      </c>
      <c r="X34" s="19">
        <f t="shared" si="24"/>
        <v>106.48125315</v>
      </c>
      <c r="Y34" s="19">
        <f t="shared" si="24"/>
        <v>98.608015656000006</v>
      </c>
      <c r="Z34" s="19">
        <f t="shared" si="24"/>
        <v>91.141642593</v>
      </c>
      <c r="AA34" s="19">
        <f t="shared" si="24"/>
        <v>129.89852758000001</v>
      </c>
      <c r="AB34" s="19">
        <f t="shared" ref="AB34:AG34" si="25">AB19</f>
        <v>111.72368819</v>
      </c>
      <c r="AC34" s="19">
        <f t="shared" si="25"/>
        <v>85.104249818</v>
      </c>
      <c r="AD34" s="19">
        <f t="shared" si="25"/>
        <v>85.023124523999996</v>
      </c>
      <c r="AE34" s="19">
        <f t="shared" si="25"/>
        <v>117.36755995</v>
      </c>
      <c r="AF34" s="19">
        <f t="shared" si="25"/>
        <v>135.00524267</v>
      </c>
      <c r="AG34" s="19">
        <f t="shared" si="25"/>
        <v>201.23546454999999</v>
      </c>
      <c r="AH34" s="19">
        <f t="shared" ref="AH34:AK34" si="26">AH19</f>
        <v>205.31771391999999</v>
      </c>
      <c r="AI34" s="19">
        <f t="shared" si="26"/>
        <v>117.68795695999999</v>
      </c>
      <c r="AJ34" s="19">
        <f t="shared" si="26"/>
        <v>223.57992616999999</v>
      </c>
      <c r="AK34" s="19">
        <f t="shared" si="26"/>
        <v>223.57992616999999</v>
      </c>
      <c r="AL34" s="19">
        <f t="shared" ref="AL34" si="27">AL19</f>
        <v>223.57992616999999</v>
      </c>
    </row>
    <row r="35" spans="1:38" x14ac:dyDescent="0.2">
      <c r="A35" s="6" t="s">
        <v>15</v>
      </c>
      <c r="B35" s="19">
        <f t="shared" ref="B35:AA35" si="28">SUM(B31:B34)</f>
        <v>31218</v>
      </c>
      <c r="C35" s="19">
        <f t="shared" si="28"/>
        <v>28044</v>
      </c>
      <c r="D35" s="19">
        <f t="shared" si="28"/>
        <v>25926</v>
      </c>
      <c r="E35" s="19">
        <f t="shared" si="28"/>
        <v>23307</v>
      </c>
      <c r="F35" s="19">
        <f t="shared" si="28"/>
        <v>23077</v>
      </c>
      <c r="G35" s="19">
        <f t="shared" si="28"/>
        <v>22374.850750000001</v>
      </c>
      <c r="H35" s="19">
        <f t="shared" si="28"/>
        <v>22082</v>
      </c>
      <c r="I35" s="19">
        <f t="shared" si="28"/>
        <v>21773</v>
      </c>
      <c r="J35" s="19">
        <f t="shared" si="28"/>
        <v>21346</v>
      </c>
      <c r="K35" s="19">
        <f t="shared" si="28"/>
        <v>18619</v>
      </c>
      <c r="L35" s="19">
        <f t="shared" si="28"/>
        <v>18385.268459999999</v>
      </c>
      <c r="M35" s="19">
        <f t="shared" si="28"/>
        <v>18839.865219999992</v>
      </c>
      <c r="N35" s="19">
        <f t="shared" si="28"/>
        <v>18944.408070000001</v>
      </c>
      <c r="O35" s="19">
        <f t="shared" si="28"/>
        <v>17545.485518999998</v>
      </c>
      <c r="P35" s="19">
        <f t="shared" si="28"/>
        <v>16346.998164999999</v>
      </c>
      <c r="Q35" s="19">
        <f t="shared" si="28"/>
        <v>15931.655638</v>
      </c>
      <c r="R35" s="19">
        <f t="shared" si="28"/>
        <v>14845.483598511102</v>
      </c>
      <c r="S35" s="19">
        <f t="shared" si="28"/>
        <v>15372.9320217971</v>
      </c>
      <c r="T35" s="19">
        <f t="shared" si="28"/>
        <v>14630.8677223616</v>
      </c>
      <c r="U35" s="19">
        <f t="shared" si="28"/>
        <v>14562.565367093101</v>
      </c>
      <c r="V35" s="19">
        <f t="shared" si="28"/>
        <v>12440.667755000901</v>
      </c>
      <c r="W35" s="19">
        <f t="shared" si="28"/>
        <v>11597.467846967198</v>
      </c>
      <c r="X35" s="19">
        <f t="shared" si="28"/>
        <v>10177.7481308431</v>
      </c>
      <c r="Y35" s="19">
        <f t="shared" si="28"/>
        <v>8004.2730368048005</v>
      </c>
      <c r="Z35" s="19">
        <f t="shared" si="28"/>
        <v>6938.2497358840992</v>
      </c>
      <c r="AA35" s="19">
        <f t="shared" si="28"/>
        <v>6428.2633396837</v>
      </c>
      <c r="AB35" s="19">
        <f t="shared" ref="AB35:AG35" si="29">SUM(AB31:AB34)</f>
        <v>5116.9654326621994</v>
      </c>
      <c r="AC35" s="19">
        <f t="shared" si="29"/>
        <v>4850.421542221</v>
      </c>
      <c r="AD35" s="19">
        <f t="shared" si="29"/>
        <v>4598.3202448243001</v>
      </c>
      <c r="AE35" s="19">
        <f t="shared" si="29"/>
        <v>3502.4328231636005</v>
      </c>
      <c r="AF35" s="19">
        <f t="shared" si="29"/>
        <v>2695.6854702644996</v>
      </c>
      <c r="AG35" s="19">
        <f t="shared" si="29"/>
        <v>2508.3501444355002</v>
      </c>
      <c r="AH35" s="19">
        <f t="shared" ref="AH35:AK35" si="30">SUM(AH31:AH34)</f>
        <v>2410.9665147822002</v>
      </c>
      <c r="AI35" s="19">
        <f t="shared" si="30"/>
        <v>1965.3483652885</v>
      </c>
      <c r="AJ35" s="19">
        <f t="shared" si="30"/>
        <v>1844.560173115</v>
      </c>
      <c r="AK35" s="19">
        <f t="shared" si="30"/>
        <v>2018.1876435147999</v>
      </c>
      <c r="AL35" s="19">
        <f t="shared" ref="AL35" si="31">SUM(AL31:AL34)</f>
        <v>1933.5714546928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34"/>
  <sheetViews>
    <sheetView workbookViewId="0">
      <pane xSplit="1" ySplit="6" topLeftCell="B7" activePane="bottomRight" state="frozen"/>
      <selection pane="topRight" activeCell="B1" sqref="B1"/>
      <selection pane="bottomLeft" activeCell="A2" sqref="A2"/>
      <selection pane="bottomRight" activeCell="C7" sqref="C7:Q19"/>
    </sheetView>
  </sheetViews>
  <sheetFormatPr defaultColWidth="9.140625" defaultRowHeight="12.75" x14ac:dyDescent="0.2"/>
  <cols>
    <col min="1" max="1" width="35.42578125" style="17" bestFit="1" customWidth="1"/>
    <col min="2" max="16384" width="9.140625" style="17"/>
  </cols>
  <sheetData>
    <row r="1" spans="1:38" x14ac:dyDescent="0.2">
      <c r="A1" s="16" t="s">
        <v>30</v>
      </c>
    </row>
    <row r="2" spans="1:38" ht="25.5" x14ac:dyDescent="0.2">
      <c r="A2" s="18" t="s">
        <v>25</v>
      </c>
    </row>
    <row r="3" spans="1:38" x14ac:dyDescent="0.2">
      <c r="A3" s="18"/>
    </row>
    <row r="4" spans="1:38" x14ac:dyDescent="0.2">
      <c r="A4" s="18"/>
    </row>
    <row r="6" spans="1:38" x14ac:dyDescent="0.2">
      <c r="A6" s="3" t="s">
        <v>0</v>
      </c>
      <c r="B6" s="4">
        <v>1970</v>
      </c>
      <c r="C6" s="4">
        <v>1975</v>
      </c>
      <c r="D6" s="4">
        <v>1980</v>
      </c>
      <c r="E6" s="4">
        <v>1985</v>
      </c>
      <c r="F6" s="4">
        <v>1990</v>
      </c>
      <c r="G6" s="4">
        <v>1991</v>
      </c>
      <c r="H6" s="4">
        <v>1992</v>
      </c>
      <c r="I6" s="4">
        <v>1993</v>
      </c>
      <c r="J6" s="4">
        <v>1994</v>
      </c>
      <c r="K6" s="4">
        <v>1995</v>
      </c>
      <c r="L6" s="4">
        <v>1996</v>
      </c>
      <c r="M6" s="4">
        <v>1997</v>
      </c>
      <c r="N6" s="4">
        <v>1998</v>
      </c>
      <c r="O6" s="4">
        <v>1999</v>
      </c>
      <c r="P6" s="4">
        <v>2000</v>
      </c>
      <c r="Q6" s="4">
        <v>2001</v>
      </c>
      <c r="R6" s="4">
        <v>2002</v>
      </c>
      <c r="S6" s="4">
        <v>2003</v>
      </c>
      <c r="T6" s="4">
        <v>2004</v>
      </c>
      <c r="U6" s="4">
        <v>2005</v>
      </c>
      <c r="V6" s="4">
        <v>2006</v>
      </c>
      <c r="W6" s="4">
        <v>2007</v>
      </c>
      <c r="X6" s="4">
        <v>2008</v>
      </c>
      <c r="Y6" s="4">
        <v>2009</v>
      </c>
      <c r="Z6" s="4">
        <v>2010</v>
      </c>
      <c r="AA6" s="4">
        <v>2011</v>
      </c>
      <c r="AB6" s="4">
        <v>2012</v>
      </c>
      <c r="AC6" s="4">
        <v>2013</v>
      </c>
      <c r="AD6" s="4">
        <v>2014</v>
      </c>
      <c r="AE6" s="4">
        <v>2015</v>
      </c>
      <c r="AF6" s="4">
        <v>2016</v>
      </c>
      <c r="AG6" s="4">
        <v>2017</v>
      </c>
      <c r="AH6" s="23">
        <v>2018</v>
      </c>
      <c r="AI6" s="23">
        <v>2019</v>
      </c>
      <c r="AJ6" s="23">
        <v>2020</v>
      </c>
      <c r="AK6" s="23">
        <v>2021</v>
      </c>
      <c r="AL6" s="23">
        <v>2022</v>
      </c>
    </row>
    <row r="7" spans="1:38" x14ac:dyDescent="0.2">
      <c r="A7" s="14" t="s">
        <v>1</v>
      </c>
      <c r="B7" s="19">
        <f>[1]VOC!B7*(1+IF([2]VOC!$F46,[2]VOC!$E46*[2]Notes!B$15,0))</f>
        <v>30</v>
      </c>
      <c r="C7" s="19">
        <f>[1]VOC!C7*(1+IF([2]VOC!$F46,[2]VOC!$E46*[2]Notes!C$15,0))</f>
        <v>40</v>
      </c>
      <c r="D7" s="19">
        <f>[1]VOC!D7*(1+IF([2]VOC!$F46,[2]VOC!$E46*[2]Notes!D$15,0))</f>
        <v>45</v>
      </c>
      <c r="E7" s="19">
        <f>[1]VOC!E7*(1+IF([2]VOC!$F46,[2]VOC!$E46*[2]Notes!E$15,0))</f>
        <v>32</v>
      </c>
      <c r="F7" s="19">
        <f>[1]VOC!F7*(1+IF([2]VOC!$F46,[2]VOC!$E46*[2]Notes!F$15,0))</f>
        <v>47</v>
      </c>
      <c r="G7" s="19">
        <f>[1]VOC!G7*(1+IF([2]VOC!$F46,[2]VOC!$E46*[2]Notes!G$15,0))</f>
        <v>44</v>
      </c>
      <c r="H7" s="19">
        <f>[1]VOC!H7*(1+IF([2]VOC!$F46,[2]VOC!$E46*[2]Notes!H$15,0))</f>
        <v>44</v>
      </c>
      <c r="I7" s="19">
        <f>[1]VOC!I7*(1+IF([2]VOC!$F46,[2]VOC!$E46*[2]Notes!I$15,0))</f>
        <v>45</v>
      </c>
      <c r="J7" s="19">
        <f>[1]VOC!J7*(1+IF([2]VOC!$F46,[2]VOC!$E46*[2]Notes!J$15,0))</f>
        <v>45</v>
      </c>
      <c r="K7" s="19">
        <f>[1]VOC!K7*(1+IF([2]VOC!$F46,[2]VOC!$E46*[2]Notes!K$15,0))</f>
        <v>44</v>
      </c>
      <c r="L7" s="19">
        <f>[1]VOC!L7*(1+IF([2]VOC!$F46,[2]VOC!$E46*[2]Notes!L$15,0))</f>
        <v>49.74</v>
      </c>
      <c r="M7" s="19">
        <f>[1]VOC!M7*(1+IF([2]VOC!$F46,[2]VOC!$E46*[2]Notes!M$15,0))</f>
        <v>52.225999999999999</v>
      </c>
      <c r="N7" s="19">
        <f>[1]VOC!N7*(1+IF([2]VOC!$F46,[2]VOC!$E46*[2]Notes!N$15,0))</f>
        <v>56.347000000000001</v>
      </c>
      <c r="O7" s="19">
        <f>[1]VOC!O7*(1+IF([2]VOC!$F46,[2]VOC!$E46*[2]Notes!O$15,0))</f>
        <v>54.057000000000002</v>
      </c>
      <c r="P7" s="19">
        <f>[1]VOC!P7*(1+IF([2]VOC!$F46,[2]VOC!$E46*[2]Notes!P$15,0))</f>
        <v>61.850999999999999</v>
      </c>
      <c r="Q7" s="19">
        <f>[1]VOC!Q7*(1+IF([2]VOC!$F46,[2]VOC!$E46*[2]Notes!Q$15,0))</f>
        <v>60.517000000000003</v>
      </c>
      <c r="R7" s="13">
        <v>49.463375767999999</v>
      </c>
      <c r="S7" s="13">
        <v>49.403489065000002</v>
      </c>
      <c r="T7" s="13">
        <v>48.082957243999999</v>
      </c>
      <c r="U7" s="13">
        <v>48.082957243999999</v>
      </c>
      <c r="V7" s="13">
        <v>45.147299281000002</v>
      </c>
      <c r="W7" s="13">
        <v>44.353920686999999</v>
      </c>
      <c r="X7" s="13">
        <v>44.353920686999999</v>
      </c>
      <c r="Y7" s="13">
        <v>39.121200236</v>
      </c>
      <c r="Z7" s="13">
        <v>40.537182905000002</v>
      </c>
      <c r="AA7" s="13">
        <v>40.488766867000002</v>
      </c>
      <c r="AB7" s="13">
        <v>39.990857417999997</v>
      </c>
      <c r="AC7" s="13">
        <v>39.691013730999998</v>
      </c>
      <c r="AD7" s="13">
        <v>38.040288549000003</v>
      </c>
      <c r="AE7" s="13">
        <v>35.737511349999998</v>
      </c>
      <c r="AF7" s="13">
        <v>34.632096451000002</v>
      </c>
      <c r="AG7" s="13">
        <v>31.727088404</v>
      </c>
      <c r="AH7" s="13">
        <v>32.873280799</v>
      </c>
      <c r="AI7" s="13">
        <v>31.545595341999999</v>
      </c>
      <c r="AJ7" s="13">
        <v>28.647484163000001</v>
      </c>
      <c r="AK7" s="13">
        <v>28.647483883</v>
      </c>
      <c r="AL7" s="13">
        <v>28.647483883</v>
      </c>
    </row>
    <row r="8" spans="1:38" x14ac:dyDescent="0.2">
      <c r="A8" s="14" t="s">
        <v>2</v>
      </c>
      <c r="B8" s="19">
        <f>[1]VOC!B8*(1+IF([2]VOC!$F47,[2]VOC!$E47*[2]Notes!B$15,0))</f>
        <v>150</v>
      </c>
      <c r="C8" s="19">
        <f>[1]VOC!C8*(1+IF([2]VOC!$F47,[2]VOC!$E47*[2]Notes!C$15,0))</f>
        <v>150</v>
      </c>
      <c r="D8" s="19">
        <f>[1]VOC!D8*(1+IF([2]VOC!$F47,[2]VOC!$E47*[2]Notes!D$15,0))</f>
        <v>157</v>
      </c>
      <c r="E8" s="19">
        <f>[1]VOC!E8*(1+IF([2]VOC!$F47,[2]VOC!$E47*[2]Notes!E$15,0))</f>
        <v>134</v>
      </c>
      <c r="F8" s="19">
        <f>[1]VOC!F8*(1+IF([2]VOC!$F47,[2]VOC!$E47*[2]Notes!F$15,0))</f>
        <v>182</v>
      </c>
      <c r="G8" s="19">
        <f>[1]VOC!G8*(1+IF([2]VOC!$F47,[2]VOC!$E47*[2]Notes!G$15,0))</f>
        <v>196</v>
      </c>
      <c r="H8" s="19">
        <f>[1]VOC!H8*(1+IF([2]VOC!$F47,[2]VOC!$E47*[2]Notes!H$15,0))</f>
        <v>187</v>
      </c>
      <c r="I8" s="19">
        <f>[1]VOC!I8*(1+IF([2]VOC!$F47,[2]VOC!$E47*[2]Notes!I$15,0))</f>
        <v>186</v>
      </c>
      <c r="J8" s="19">
        <f>[1]VOC!J8*(1+IF([2]VOC!$F47,[2]VOC!$E47*[2]Notes!J$15,0))</f>
        <v>196</v>
      </c>
      <c r="K8" s="19">
        <f>[1]VOC!K8*(1+IF([2]VOC!$F47,[2]VOC!$E47*[2]Notes!K$15,0))</f>
        <v>206</v>
      </c>
      <c r="L8" s="19">
        <f>[1]VOC!L8*(1+IF([2]VOC!$F47,[2]VOC!$E47*[2]Notes!L$15,0))</f>
        <v>179.14500000000001</v>
      </c>
      <c r="M8" s="19">
        <f>[1]VOC!M8*(1+IF([2]VOC!$F47,[2]VOC!$E47*[2]Notes!M$15,0))</f>
        <v>175.39599999999999</v>
      </c>
      <c r="N8" s="19">
        <f>[1]VOC!N8*(1+IF([2]VOC!$F47,[2]VOC!$E47*[2]Notes!N$15,0))</f>
        <v>173.78899999999999</v>
      </c>
      <c r="O8" s="19">
        <f>[1]VOC!O8*(1+IF([2]VOC!$F47,[2]VOC!$E47*[2]Notes!O$15,0))</f>
        <v>171.715</v>
      </c>
      <c r="P8" s="19">
        <f>[1]VOC!P8*(1+IF([2]VOC!$F47,[2]VOC!$E47*[2]Notes!P$15,0))</f>
        <v>173.036</v>
      </c>
      <c r="Q8" s="19">
        <f>[1]VOC!Q8*(1+IF([2]VOC!$F47,[2]VOC!$E47*[2]Notes!Q$15,0))</f>
        <v>175.53899999999999</v>
      </c>
      <c r="R8" s="13">
        <v>148.85021166000001</v>
      </c>
      <c r="S8" s="13">
        <v>148.70996823999999</v>
      </c>
      <c r="T8" s="13">
        <v>129.53876471000001</v>
      </c>
      <c r="U8" s="13">
        <v>129.47597680999999</v>
      </c>
      <c r="V8" s="13">
        <v>113.94580417</v>
      </c>
      <c r="W8" s="13">
        <v>114.5092689</v>
      </c>
      <c r="X8" s="13">
        <v>114.31502731</v>
      </c>
      <c r="Y8" s="13">
        <v>117.14675962</v>
      </c>
      <c r="Z8" s="13">
        <v>107.16420223</v>
      </c>
      <c r="AA8" s="13">
        <v>110.05175787</v>
      </c>
      <c r="AB8" s="13">
        <v>110.39659462</v>
      </c>
      <c r="AC8" s="13">
        <v>107.48876454000001</v>
      </c>
      <c r="AD8" s="13">
        <v>108.01443102</v>
      </c>
      <c r="AE8" s="13">
        <v>109.14023149000001</v>
      </c>
      <c r="AF8" s="13">
        <v>120.53299994</v>
      </c>
      <c r="AG8" s="13">
        <v>110.80539235000001</v>
      </c>
      <c r="AH8" s="13">
        <v>114.97752842</v>
      </c>
      <c r="AI8" s="13">
        <v>117.40909881</v>
      </c>
      <c r="AJ8" s="13">
        <v>112.51035324999999</v>
      </c>
      <c r="AK8" s="13">
        <v>112.51034946999999</v>
      </c>
      <c r="AL8" s="13">
        <v>112.51034946999999</v>
      </c>
    </row>
    <row r="9" spans="1:38" x14ac:dyDescent="0.2">
      <c r="A9" s="14" t="s">
        <v>3</v>
      </c>
      <c r="B9" s="19">
        <f>[1]VOC!B9*(1+IF([2]VOC!$F48,[2]VOC!$E48*[2]Notes!B$15,0))</f>
        <v>541</v>
      </c>
      <c r="C9" s="19">
        <f>[1]VOC!C9*(1+IF([2]VOC!$F48,[2]VOC!$E48*[2]Notes!C$15,0))</f>
        <v>470</v>
      </c>
      <c r="D9" s="19">
        <f>[1]VOC!D9*(1+IF([2]VOC!$F48,[2]VOC!$E48*[2]Notes!D$15,0))</f>
        <v>848</v>
      </c>
      <c r="E9" s="19">
        <f>[1]VOC!E9*(1+IF([2]VOC!$F48,[2]VOC!$E48*[2]Notes!E$15,0))</f>
        <v>1403</v>
      </c>
      <c r="F9" s="19">
        <f>[1]VOC!F9*(1+IF([2]VOC!$F48,[2]VOC!$E48*[2]Notes!F$15,0))</f>
        <v>776</v>
      </c>
      <c r="G9" s="19">
        <f>[1]VOC!G9*(1+IF([2]VOC!$F48,[2]VOC!$E48*[2]Notes!G$15,0))</f>
        <v>834.99999999999989</v>
      </c>
      <c r="H9" s="19">
        <f>[1]VOC!H9*(1+IF([2]VOC!$F48,[2]VOC!$E48*[2]Notes!H$15,0))</f>
        <v>818.12174245569679</v>
      </c>
      <c r="I9" s="19">
        <f>[1]VOC!I9*(1+IF([2]VOC!$F48,[2]VOC!$E48*[2]Notes!I$15,0))</f>
        <v>648.42707636027365</v>
      </c>
      <c r="J9" s="19">
        <f>[1]VOC!J9*(1+IF([2]VOC!$F48,[2]VOC!$E48*[2]Notes!J$15,0))</f>
        <v>580.77057700292278</v>
      </c>
      <c r="K9" s="19">
        <f>[1]VOC!K9*(1+IF([2]VOC!$F48,[2]VOC!$E48*[2]Notes!K$15,0))</f>
        <v>577.67056127166745</v>
      </c>
      <c r="L9" s="19">
        <f>[1]VOC!L9*(1+IF([2]VOC!$F48,[2]VOC!$E48*[2]Notes!L$15,0))</f>
        <v>560.45406224714793</v>
      </c>
      <c r="M9" s="19">
        <f>[1]VOC!M9*(1+IF([2]VOC!$F48,[2]VOC!$E48*[2]Notes!M$15,0))</f>
        <v>493.56081444347126</v>
      </c>
      <c r="N9" s="19">
        <f>[1]VOC!N9*(1+IF([2]VOC!$F48,[2]VOC!$E48*[2]Notes!N$15,0))</f>
        <v>425.4706281032461</v>
      </c>
      <c r="O9" s="19">
        <f>[1]VOC!O9*(1+IF([2]VOC!$F48,[2]VOC!$E48*[2]Notes!O$15,0))</f>
        <v>371.10752322882729</v>
      </c>
      <c r="P9" s="19">
        <f>[1]VOC!P9*(1+IF([2]VOC!$F48,[2]VOC!$E48*[2]Notes!P$15,0))</f>
        <v>312.5010935484562</v>
      </c>
      <c r="Q9" s="19">
        <f>[1]VOC!Q9*(1+IF([2]VOC!$F48,[2]VOC!$E48*[2]Notes!Q$15,0))</f>
        <v>241.99637745730502</v>
      </c>
      <c r="R9" s="13">
        <v>340.52683139999999</v>
      </c>
      <c r="S9" s="13">
        <v>356.05859591000001</v>
      </c>
      <c r="T9" s="13">
        <v>362.66415991000002</v>
      </c>
      <c r="U9" s="13">
        <v>378.33566925000002</v>
      </c>
      <c r="V9" s="13">
        <v>326.85621522999998</v>
      </c>
      <c r="W9" s="13">
        <v>357.89129797999999</v>
      </c>
      <c r="X9" s="13">
        <v>396.76610751999999</v>
      </c>
      <c r="Y9" s="13">
        <v>422.49225251000001</v>
      </c>
      <c r="Z9" s="13">
        <v>450.59477738999999</v>
      </c>
      <c r="AA9" s="13">
        <v>438.09294976000001</v>
      </c>
      <c r="AB9" s="13">
        <v>371.81219249999998</v>
      </c>
      <c r="AC9" s="13">
        <v>474.88870035000002</v>
      </c>
      <c r="AD9" s="13">
        <v>480.33966693000002</v>
      </c>
      <c r="AE9" s="13">
        <v>426.49705125999998</v>
      </c>
      <c r="AF9" s="13">
        <v>373.08894006000003</v>
      </c>
      <c r="AG9" s="13">
        <v>361.8491755</v>
      </c>
      <c r="AH9" s="13">
        <v>435.18835437000001</v>
      </c>
      <c r="AI9" s="13">
        <v>452.20693227999999</v>
      </c>
      <c r="AJ9" s="13">
        <v>488.84536162000001</v>
      </c>
      <c r="AK9" s="13">
        <v>488.84536566999998</v>
      </c>
      <c r="AL9" s="13">
        <v>488.84536566999998</v>
      </c>
    </row>
    <row r="10" spans="1:38" x14ac:dyDescent="0.2">
      <c r="A10" s="14" t="s">
        <v>4</v>
      </c>
      <c r="B10" s="19">
        <f>IF(ISNUMBER([1]VOC!B10),[1]VOC!B10*(1+IF([2]VOC!$F49,[2]VOC!$E49,0)),"NA")</f>
        <v>1341</v>
      </c>
      <c r="C10" s="19">
        <f>IF(ISNUMBER([1]VOC!C10),[1]VOC!C10*(1+IF([2]VOC!$F49,[2]VOC!$E49,0)),"NA")</f>
        <v>1351</v>
      </c>
      <c r="D10" s="19">
        <f>IF(ISNUMBER([1]VOC!D10),[1]VOC!D10*(1+IF([2]VOC!$F49,[2]VOC!$E49,0)),"NA")</f>
        <v>1595</v>
      </c>
      <c r="E10" s="19">
        <f>IF(ISNUMBER([1]VOC!E10),[1]VOC!E10*(1+IF([2]VOC!$F49,[2]VOC!$E49,0)),"NA")</f>
        <v>881</v>
      </c>
      <c r="F10" s="19">
        <f>IF(ISNUMBER([1]VOC!F10),[1]VOC!F10*(1+IF([2]VOC!$F49,[2]VOC!$E49,0)),"NA")</f>
        <v>634</v>
      </c>
      <c r="G10" s="19">
        <f>IF(ISNUMBER([1]VOC!G10),[1]VOC!G10*(1+IF([2]VOC!$F49,[2]VOC!$E49,0)),"NA")</f>
        <v>710</v>
      </c>
      <c r="H10" s="19">
        <f>IF(ISNUMBER([1]VOC!H10),[1]VOC!H10*(1+IF([2]VOC!$F49,[2]VOC!$E49,0)),"NA")</f>
        <v>715</v>
      </c>
      <c r="I10" s="19">
        <f>IF(ISNUMBER([1]VOC!I10),[1]VOC!I10*(1+IF([2]VOC!$F49,[2]VOC!$E49,0)),"NA")</f>
        <v>701</v>
      </c>
      <c r="J10" s="19">
        <f>IF(ISNUMBER([1]VOC!J10),[1]VOC!J10*(1+IF([2]VOC!$F49,[2]VOC!$E49,0)),"NA")</f>
        <v>691</v>
      </c>
      <c r="K10" s="19">
        <f>IF(ISNUMBER([1]VOC!K10),[1]VOC!K10*(1+IF([2]VOC!$F49,[2]VOC!$E49,0)),"NA")</f>
        <v>660</v>
      </c>
      <c r="L10" s="19">
        <f>IF(ISNUMBER([1]VOC!L10),[1]VOC!L10*(1+IF([2]VOC!$F49,[2]VOC!$E49,0)),"NA")</f>
        <v>388.25900000000001</v>
      </c>
      <c r="M10" s="19">
        <f>IF(ISNUMBER([1]VOC!M10),[1]VOC!M10*(1+IF([2]VOC!$F49,[2]VOC!$E49,0)),"NA")</f>
        <v>388.024</v>
      </c>
      <c r="N10" s="19">
        <f>IF(ISNUMBER([1]VOC!N10),[1]VOC!N10*(1+IF([2]VOC!$F49,[2]VOC!$E49,0)),"NA")</f>
        <v>394.33199999999999</v>
      </c>
      <c r="O10" s="19">
        <f>IF(ISNUMBER([1]VOC!O10),[1]VOC!O10*(1+IF([2]VOC!$F49,[2]VOC!$E49,0)),"NA")</f>
        <v>251.119</v>
      </c>
      <c r="P10" s="19">
        <f>IF(ISNUMBER([1]VOC!P10),[1]VOC!P10*(1+IF([2]VOC!$F49,[2]VOC!$E49,0)),"NA")</f>
        <v>253.53700000000001</v>
      </c>
      <c r="Q10" s="19">
        <f>IF(ISNUMBER([1]VOC!Q10),[1]VOC!Q10*(1+IF([2]VOC!$F49,[2]VOC!$E49,0)),"NA")</f>
        <v>261.86799999999999</v>
      </c>
      <c r="R10" s="13">
        <v>250.02631410999999</v>
      </c>
      <c r="S10" s="13">
        <v>250.02631410999999</v>
      </c>
      <c r="T10" s="13">
        <v>235.90025542999999</v>
      </c>
      <c r="U10" s="13">
        <v>235.90025542999999</v>
      </c>
      <c r="V10" s="13">
        <v>88.469045761000004</v>
      </c>
      <c r="W10" s="13">
        <v>91.393505578000003</v>
      </c>
      <c r="X10" s="13">
        <v>91.393505578000003</v>
      </c>
      <c r="Y10" s="13">
        <v>84.109887791999995</v>
      </c>
      <c r="Z10" s="13">
        <v>82.956125846999996</v>
      </c>
      <c r="AA10" s="13">
        <v>82.978884847000003</v>
      </c>
      <c r="AB10" s="13">
        <v>82.956125846999996</v>
      </c>
      <c r="AC10" s="13">
        <v>81.597348007999997</v>
      </c>
      <c r="AD10" s="13">
        <v>76.874533966000001</v>
      </c>
      <c r="AE10" s="13">
        <v>76.875562505999994</v>
      </c>
      <c r="AF10" s="13">
        <v>81.927249939000006</v>
      </c>
      <c r="AG10" s="13">
        <v>75.240760573000003</v>
      </c>
      <c r="AH10" s="13">
        <v>77.095705602999999</v>
      </c>
      <c r="AI10" s="13">
        <v>74.452916720999994</v>
      </c>
      <c r="AJ10" s="13">
        <v>70.263188928999995</v>
      </c>
      <c r="AK10" s="13">
        <v>70.263188928999995</v>
      </c>
      <c r="AL10" s="13">
        <v>70.263188928999995</v>
      </c>
    </row>
    <row r="11" spans="1:38" x14ac:dyDescent="0.2">
      <c r="A11" s="14" t="s">
        <v>5</v>
      </c>
      <c r="B11" s="19">
        <f>IF(ISNUMBER([1]VOC!B11),[1]VOC!B11*(1+IF([2]VOC!$F50,[2]VOC!$E50,0)),"NA")</f>
        <v>394</v>
      </c>
      <c r="C11" s="19">
        <f>IF(ISNUMBER([1]VOC!C11),[1]VOC!C11*(1+IF([2]VOC!$F50,[2]VOC!$E50,0)),"NA")</f>
        <v>336</v>
      </c>
      <c r="D11" s="19">
        <f>IF(ISNUMBER([1]VOC!D11),[1]VOC!D11*(1+IF([2]VOC!$F50,[2]VOC!$E50,0)),"NA")</f>
        <v>273</v>
      </c>
      <c r="E11" s="19">
        <f>IF(ISNUMBER([1]VOC!E11),[1]VOC!E11*(1+IF([2]VOC!$F50,[2]VOC!$E50,0)),"NA")</f>
        <v>76</v>
      </c>
      <c r="F11" s="19">
        <f>IF(ISNUMBER([1]VOC!F11),[1]VOC!F11*(1+IF([2]VOC!$F50,[2]VOC!$E50,0)),"NA")</f>
        <v>122</v>
      </c>
      <c r="G11" s="19">
        <f>IF(ISNUMBER([1]VOC!G11),[1]VOC!G11*(1+IF([2]VOC!$F50,[2]VOC!$E50,0)),"NA")</f>
        <v>123</v>
      </c>
      <c r="H11" s="19">
        <f>IF(ISNUMBER([1]VOC!H11),[1]VOC!H11*(1+IF([2]VOC!$F50,[2]VOC!$E50,0)),"NA")</f>
        <v>124</v>
      </c>
      <c r="I11" s="19">
        <f>IF(ISNUMBER([1]VOC!I11),[1]VOC!I11*(1+IF([2]VOC!$F50,[2]VOC!$E50,0)),"NA")</f>
        <v>124</v>
      </c>
      <c r="J11" s="19">
        <f>IF(ISNUMBER([1]VOC!J11),[1]VOC!J11*(1+IF([2]VOC!$F50,[2]VOC!$E50,0)),"NA")</f>
        <v>126</v>
      </c>
      <c r="K11" s="19">
        <f>IF(ISNUMBER([1]VOC!K11),[1]VOC!K11*(1+IF([2]VOC!$F50,[2]VOC!$E50,0)),"NA")</f>
        <v>125</v>
      </c>
      <c r="L11" s="19">
        <f>IF(ISNUMBER([1]VOC!L11),[1]VOC!L11*(1+IF([2]VOC!$F50,[2]VOC!$E50,0)),"NA")</f>
        <v>73.394999999999996</v>
      </c>
      <c r="M11" s="19">
        <f>IF(ISNUMBER([1]VOC!M11),[1]VOC!M11*(1+IF([2]VOC!$F50,[2]VOC!$E50,0)),"NA")</f>
        <v>77.908000000000001</v>
      </c>
      <c r="N11" s="19">
        <f>IF(ISNUMBER([1]VOC!N11),[1]VOC!N11*(1+IF([2]VOC!$F50,[2]VOC!$E50,0)),"NA")</f>
        <v>77.581000000000003</v>
      </c>
      <c r="O11" s="19">
        <f>IF(ISNUMBER([1]VOC!O11),[1]VOC!O11*(1+IF([2]VOC!$F50,[2]VOC!$E50,0)),"NA")</f>
        <v>65.686999999999998</v>
      </c>
      <c r="P11" s="19">
        <f>IF(ISNUMBER([1]VOC!P11),[1]VOC!P11*(1+IF([2]VOC!$F50,[2]VOC!$E50,0)),"NA")</f>
        <v>67.388000000000005</v>
      </c>
      <c r="Q11" s="19">
        <f>IF(ISNUMBER([1]VOC!Q11),[1]VOC!Q11*(1+IF([2]VOC!$F50,[2]VOC!$E50,0)),"NA")</f>
        <v>71.278000000000006</v>
      </c>
      <c r="R11" s="13">
        <v>44.983220023999998</v>
      </c>
      <c r="S11" s="13">
        <v>44.983220023999998</v>
      </c>
      <c r="T11" s="13">
        <v>48.629629733000002</v>
      </c>
      <c r="U11" s="13">
        <v>48.629629733000002</v>
      </c>
      <c r="V11" s="13">
        <v>37.535586160000001</v>
      </c>
      <c r="W11" s="13">
        <v>37.535586160000001</v>
      </c>
      <c r="X11" s="13">
        <v>37.535586160000001</v>
      </c>
      <c r="Y11" s="13">
        <v>28.659614455</v>
      </c>
      <c r="Z11" s="13">
        <v>34.147688238000001</v>
      </c>
      <c r="AA11" s="13">
        <v>34.147688238000001</v>
      </c>
      <c r="AB11" s="13">
        <v>34.147688238000001</v>
      </c>
      <c r="AC11" s="13">
        <v>28.249901771000001</v>
      </c>
      <c r="AD11" s="13">
        <v>28.716806732999999</v>
      </c>
      <c r="AE11" s="13">
        <v>26.285270454999999</v>
      </c>
      <c r="AF11" s="13">
        <v>22.590422782000001</v>
      </c>
      <c r="AG11" s="13">
        <v>22.098625691999999</v>
      </c>
      <c r="AH11" s="13">
        <v>23.638174054</v>
      </c>
      <c r="AI11" s="13">
        <v>23.416840004000001</v>
      </c>
      <c r="AJ11" s="13">
        <v>19.280096313000001</v>
      </c>
      <c r="AK11" s="13">
        <v>19.280096313000001</v>
      </c>
      <c r="AL11" s="13">
        <v>19.280096313000001</v>
      </c>
    </row>
    <row r="12" spans="1:38" x14ac:dyDescent="0.2">
      <c r="A12" s="14" t="s">
        <v>6</v>
      </c>
      <c r="B12" s="19">
        <f>IF(ISNUMBER([1]VOC!B12),[1]VOC!B12*(1+IF([2]VOC!$F51,[2]VOC!$E51,0)),"NA")</f>
        <v>4294.1193993932302</v>
      </c>
      <c r="C12" s="19">
        <f>IF(ISNUMBER([1]VOC!C12),[1]VOC!C12*(1+IF([2]VOC!$F51,[2]VOC!$E51,0)),"NA")</f>
        <v>4826.3888056831784</v>
      </c>
      <c r="D12" s="19">
        <f>IF(ISNUMBER([1]VOC!D12),[1]VOC!D12*(1+IF([2]VOC!$F51,[2]VOC!$E51,0)),"NA")</f>
        <v>5178.8374666049003</v>
      </c>
      <c r="E12" s="19">
        <f>IF(ISNUMBER([1]VOC!E12),[1]VOC!E12*(1+IF([2]VOC!$F51,[2]VOC!$E51,0)),"NA")</f>
        <v>2528.2796798772538</v>
      </c>
      <c r="F12" s="19">
        <f>IF(ISNUMBER([1]VOC!F12),[1]VOC!F12*(1+IF([2]VOC!$F51,[2]VOC!$E51,0)),"NA")</f>
        <v>2197.4095083997181</v>
      </c>
      <c r="G12" s="19">
        <f>IF(ISNUMBER([1]VOC!G12),[1]VOC!G12*(1+IF([2]VOC!$F51,[2]VOC!$E51,0)),"NA")</f>
        <v>2301.7055407132893</v>
      </c>
      <c r="H12" s="19">
        <f>IF(ISNUMBER([1]VOC!H12),[1]VOC!H12*(1+IF([2]VOC!$F51,[2]VOC!$E51,0)),"NA")</f>
        <v>2272.9342214543731</v>
      </c>
      <c r="I12" s="19">
        <f>IF(ISNUMBER([1]VOC!I12),[1]VOC!I12*(1+IF([2]VOC!$F51,[2]VOC!$E51,0)),"NA")</f>
        <v>2334.0732748795699</v>
      </c>
      <c r="J12" s="19">
        <f>IF(ISNUMBER([1]VOC!J12),[1]VOC!J12*(1+IF([2]VOC!$F51,[2]VOC!$E51,0)),"NA")</f>
        <v>2326.8804450648408</v>
      </c>
      <c r="K12" s="19">
        <f>IF(ISNUMBER([1]VOC!K12),[1]VOC!K12*(1+IF([2]VOC!$F51,[2]VOC!$E51,0)),"NA")</f>
        <v>2308.8983705280184</v>
      </c>
      <c r="L12" s="19">
        <f>IF(ISNUMBER([1]VOC!L12),[1]VOC!L12*(1+IF([2]VOC!$F51,[2]VOC!$E51,0)),"NA")</f>
        <v>1715.3064936525977</v>
      </c>
      <c r="M12" s="19">
        <f>IF(ISNUMBER([1]VOC!M12),[1]VOC!M12*(1+IF([2]VOC!$F51,[2]VOC!$E51,0)),"NA")</f>
        <v>1752.464652475488</v>
      </c>
      <c r="N12" s="19">
        <f>IF(ISNUMBER([1]VOC!N12),[1]VOC!N12*(1+IF([2]VOC!$F51,[2]VOC!$E51,0)),"NA")</f>
        <v>1742.6608254380124</v>
      </c>
      <c r="O12" s="19">
        <f>IF(ISNUMBER([1]VOC!O12),[1]VOC!O12*(1+IF([2]VOC!$F51,[2]VOC!$E51,0)),"NA")</f>
        <v>1642.7128587474451</v>
      </c>
      <c r="P12" s="19">
        <f>IF(ISNUMBER([1]VOC!P12),[1]VOC!P12*(1+IF([2]VOC!$F51,[2]VOC!$E51,0)),"NA")</f>
        <v>1540.9558953584735</v>
      </c>
      <c r="Q12" s="19">
        <f>IF(ISNUMBER([1]VOC!Q12),[1]VOC!Q12*(1+IF([2]VOC!$F51,[2]VOC!$E51,0)),"NA")</f>
        <v>1585.4399513476651</v>
      </c>
      <c r="R12" s="13">
        <v>2116.2065966999999</v>
      </c>
      <c r="S12" s="13">
        <v>2158.2301213000001</v>
      </c>
      <c r="T12" s="13">
        <v>2214.3123065</v>
      </c>
      <c r="U12" s="13">
        <v>2286.3866357000002</v>
      </c>
      <c r="V12" s="13">
        <v>2385.1828415999998</v>
      </c>
      <c r="W12" s="13">
        <v>2436.5813753000002</v>
      </c>
      <c r="X12" s="13">
        <v>2564.4628075999999</v>
      </c>
      <c r="Y12" s="13">
        <v>2349.9213565999999</v>
      </c>
      <c r="Z12" s="13">
        <v>2367.6967500999999</v>
      </c>
      <c r="AA12" s="13">
        <v>2623.6227604000001</v>
      </c>
      <c r="AB12" s="13">
        <v>3055.6962874000001</v>
      </c>
      <c r="AC12" s="13">
        <v>2723.9572460999998</v>
      </c>
      <c r="AD12" s="13">
        <v>3080.7584691000002</v>
      </c>
      <c r="AE12" s="13">
        <v>3109.3586411000001</v>
      </c>
      <c r="AF12" s="13">
        <v>2669.4057968000002</v>
      </c>
      <c r="AG12" s="13">
        <v>2579.1983042000002</v>
      </c>
      <c r="AH12" s="13">
        <v>2699.4920696999998</v>
      </c>
      <c r="AI12" s="13">
        <v>2671.7297821000002</v>
      </c>
      <c r="AJ12" s="13">
        <v>2710.2503861</v>
      </c>
      <c r="AK12" s="13">
        <v>2710.2503861</v>
      </c>
      <c r="AL12" s="13">
        <v>2710.2503861</v>
      </c>
    </row>
    <row r="13" spans="1:38" x14ac:dyDescent="0.2">
      <c r="A13" s="14" t="s">
        <v>7</v>
      </c>
      <c r="B13" s="19">
        <f>IF(ISNUMBER([1]VOC!B13),[1]VOC!B13*(1+IF([2]VOC!$F52,[2]VOC!$E52,0)),"NA")</f>
        <v>270</v>
      </c>
      <c r="C13" s="19">
        <f>IF(ISNUMBER([1]VOC!C13),[1]VOC!C13*(1+IF([2]VOC!$F52,[2]VOC!$E52,0)),"NA")</f>
        <v>235</v>
      </c>
      <c r="D13" s="19">
        <f>IF(ISNUMBER([1]VOC!D13),[1]VOC!D13*(1+IF([2]VOC!$F52,[2]VOC!$E52,0)),"NA")</f>
        <v>237</v>
      </c>
      <c r="E13" s="19">
        <f>IF(ISNUMBER([1]VOC!E13),[1]VOC!E13*(1+IF([2]VOC!$F52,[2]VOC!$E52,0)),"NA")</f>
        <v>390</v>
      </c>
      <c r="F13" s="19">
        <f>IF(ISNUMBER([1]VOC!F13),[1]VOC!F13*(1+IF([2]VOC!$F52,[2]VOC!$E52,0)),"NA")</f>
        <v>401</v>
      </c>
      <c r="G13" s="19">
        <f>IF(ISNUMBER([1]VOC!G13),[1]VOC!G13*(1+IF([2]VOC!$F52,[2]VOC!$E52,0)),"NA")</f>
        <v>391</v>
      </c>
      <c r="H13" s="19">
        <f>IF(ISNUMBER([1]VOC!H13),[1]VOC!H13*(1+IF([2]VOC!$F52,[2]VOC!$E52,0)),"NA")</f>
        <v>414</v>
      </c>
      <c r="I13" s="19">
        <f>IF(ISNUMBER([1]VOC!I13),[1]VOC!I13*(1+IF([2]VOC!$F52,[2]VOC!$E52,0)),"NA")</f>
        <v>442</v>
      </c>
      <c r="J13" s="19">
        <f>IF(ISNUMBER([1]VOC!J13),[1]VOC!J13*(1+IF([2]VOC!$F52,[2]VOC!$E52,0)),"NA")</f>
        <v>438</v>
      </c>
      <c r="K13" s="19">
        <f>IF(ISNUMBER([1]VOC!K13),[1]VOC!K13*(1+IF([2]VOC!$F52,[2]VOC!$E52,0)),"NA")</f>
        <v>450</v>
      </c>
      <c r="L13" s="19">
        <f>IF(ISNUMBER([1]VOC!L13),[1]VOC!L13*(1+IF([2]VOC!$F52,[2]VOC!$E52,0)),"NA")</f>
        <v>434.733</v>
      </c>
      <c r="M13" s="19">
        <f>IF(ISNUMBER([1]VOC!M13),[1]VOC!M13*(1+IF([2]VOC!$F52,[2]VOC!$E52,0)),"NA")</f>
        <v>437.59800000000001</v>
      </c>
      <c r="N13" s="19">
        <f>IF(ISNUMBER([1]VOC!N13),[1]VOC!N13*(1+IF([2]VOC!$F52,[2]VOC!$E52,0)),"NA")</f>
        <v>443.11099999999999</v>
      </c>
      <c r="O13" s="19">
        <f>IF(ISNUMBER([1]VOC!O13),[1]VOC!O13*(1+IF([2]VOC!$F52,[2]VOC!$E52,0)),"NA")</f>
        <v>438.488</v>
      </c>
      <c r="P13" s="19">
        <f>IF(ISNUMBER([1]VOC!P13),[1]VOC!P13*(1+IF([2]VOC!$F52,[2]VOC!$E52,0)),"NA")</f>
        <v>454.01</v>
      </c>
      <c r="Q13" s="19">
        <f>IF(ISNUMBER([1]VOC!Q13),[1]VOC!Q13*(1+IF([2]VOC!$F52,[2]VOC!$E52,0)),"NA")</f>
        <v>420.28800000000001</v>
      </c>
      <c r="R13" s="13">
        <v>447.22382334999998</v>
      </c>
      <c r="S13" s="13">
        <v>447.22382334999998</v>
      </c>
      <c r="T13" s="13">
        <v>446.02155132000001</v>
      </c>
      <c r="U13" s="13">
        <v>446.02155132000001</v>
      </c>
      <c r="V13" s="13">
        <v>370.56105236000002</v>
      </c>
      <c r="W13" s="13">
        <v>370.69380539999997</v>
      </c>
      <c r="X13" s="13">
        <v>370.69380539999997</v>
      </c>
      <c r="Y13" s="13">
        <v>334.97229362000002</v>
      </c>
      <c r="Z13" s="13">
        <v>332.64777022999999</v>
      </c>
      <c r="AA13" s="13">
        <v>333.12496707000003</v>
      </c>
      <c r="AB13" s="13">
        <v>332.95258961000002</v>
      </c>
      <c r="AC13" s="13">
        <v>341.69955091999998</v>
      </c>
      <c r="AD13" s="13">
        <v>346.49852935000001</v>
      </c>
      <c r="AE13" s="13">
        <v>349.28747880999998</v>
      </c>
      <c r="AF13" s="13">
        <v>344.06949135000002</v>
      </c>
      <c r="AG13" s="13">
        <v>345.84729539</v>
      </c>
      <c r="AH13" s="13">
        <v>362.99005407999999</v>
      </c>
      <c r="AI13" s="13">
        <v>371.25551066000003</v>
      </c>
      <c r="AJ13" s="13">
        <v>371.40091362999999</v>
      </c>
      <c r="AK13" s="13">
        <v>371.4008485</v>
      </c>
      <c r="AL13" s="13">
        <v>371.4008485</v>
      </c>
    </row>
    <row r="14" spans="1:38" x14ac:dyDescent="0.2">
      <c r="A14" s="14" t="s">
        <v>8</v>
      </c>
      <c r="B14" s="19">
        <f>IF(ISNUMBER([1]VOC!B14),[1]VOC!B14*(1+IF([2]VOC!$F53,[2]VOC!$E53,0)),"NA")</f>
        <v>4552.6054399975956</v>
      </c>
      <c r="C14" s="19">
        <f>IF(ISNUMBER([1]VOC!C14),[1]VOC!C14*(1+IF([2]VOC!$F53,[2]VOC!$E53,0)),"NA")</f>
        <v>3586.1128159222767</v>
      </c>
      <c r="D14" s="19">
        <f>IF(ISNUMBER([1]VOC!D14),[1]VOC!D14*(1+IF([2]VOC!$F53,[2]VOC!$E53,0)),"NA")</f>
        <v>4178.1926703295467</v>
      </c>
      <c r="E14" s="19">
        <f>IF(ISNUMBER([1]VOC!E14),[1]VOC!E14*(1+IF([2]VOC!$F53,[2]VOC!$E53,0)),"NA")</f>
        <v>3616.5735158274738</v>
      </c>
      <c r="F14" s="19">
        <f>IF(ISNUMBER([1]VOC!F14),[1]VOC!F14*(1+IF([2]VOC!$F53,[2]VOC!$E53,0)),"NA")</f>
        <v>3648.9380094767457</v>
      </c>
      <c r="G14" s="19">
        <f>IF(ISNUMBER([1]VOC!G14),[1]VOC!G14*(1+IF([2]VOC!$F53,[2]VOC!$E53,0)),"NA")</f>
        <v>3669.2451427468773</v>
      </c>
      <c r="H14" s="19">
        <f>IF(ISNUMBER([1]VOC!H14),[1]VOC!H14*(1+IF([2]VOC!$F53,[2]VOC!$E53,0)),"NA")</f>
        <v>3744.7622945951789</v>
      </c>
      <c r="I14" s="19">
        <f>IF(ISNUMBER([1]VOC!I14),[1]VOC!I14*(1+IF([2]VOC!$F53,[2]VOC!$E53,0)),"NA")</f>
        <v>3817.7410547847135</v>
      </c>
      <c r="J14" s="19">
        <f>IF(ISNUMBER([1]VOC!J14),[1]VOC!J14*(1+IF([2]VOC!$F53,[2]VOC!$E53,0)),"NA")</f>
        <v>3910.3923503296883</v>
      </c>
      <c r="K14" s="19">
        <f>IF(ISNUMBER([1]VOC!K14),[1]VOC!K14*(1+IF([2]VOC!$F53,[2]VOC!$E53,0)),"NA")</f>
        <v>3923.7189065382122</v>
      </c>
      <c r="L14" s="19">
        <f>IF(ISNUMBER([1]VOC!L14),[1]VOC!L14*(1+IF([2]VOC!$F53,[2]VOC!$E53,0)),"NA")</f>
        <v>3475.4579775375009</v>
      </c>
      <c r="M14" s="19">
        <f>IF(ISNUMBER([1]VOC!M14),[1]VOC!M14*(1+IF([2]VOC!$F53,[2]VOC!$E53,0)),"NA")</f>
        <v>3566.9435167131869</v>
      </c>
      <c r="N14" s="19">
        <f>IF(ISNUMBER([1]VOC!N14),[1]VOC!N14*(1+IF([2]VOC!$F53,[2]VOC!$E53,0)),"NA")</f>
        <v>3267.7413881006441</v>
      </c>
      <c r="O14" s="19">
        <f>IF(ISNUMBER([1]VOC!O14),[1]VOC!O14*(1+IF([2]VOC!$F53,[2]VOC!$E53,0)),"NA")</f>
        <v>3195.5222416149945</v>
      </c>
      <c r="P14" s="19">
        <f>IF(ISNUMBER([1]VOC!P14),[1]VOC!P14*(1+IF([2]VOC!$F53,[2]VOC!$E53,0)),"NA")</f>
        <v>3066.0039802160113</v>
      </c>
      <c r="Q14" s="19">
        <f>IF(ISNUMBER([1]VOC!Q14),[1]VOC!Q14*(1+IF([2]VOC!$F53,[2]VOC!$E53,0)),"NA")</f>
        <v>3180.7443599755716</v>
      </c>
      <c r="R14" s="13">
        <v>2729.0028167</v>
      </c>
      <c r="S14" s="13">
        <v>2693.6577232999998</v>
      </c>
      <c r="T14" s="13">
        <v>2945.5890241000002</v>
      </c>
      <c r="U14" s="13">
        <v>2969.1156679999999</v>
      </c>
      <c r="V14" s="13">
        <v>2981.9127091999999</v>
      </c>
      <c r="W14" s="13">
        <v>2956.3005702999999</v>
      </c>
      <c r="X14" s="13">
        <v>2771.1717269999999</v>
      </c>
      <c r="Y14" s="13">
        <v>2424.5603348</v>
      </c>
      <c r="Z14" s="13">
        <v>2472.9333428</v>
      </c>
      <c r="AA14" s="13">
        <v>2502.6521376000001</v>
      </c>
      <c r="AB14" s="13">
        <v>2652.9667450000002</v>
      </c>
      <c r="AC14" s="13">
        <v>2596.5950213000001</v>
      </c>
      <c r="AD14" s="13">
        <v>2534.9735946999999</v>
      </c>
      <c r="AE14" s="13">
        <v>2545.3041300999998</v>
      </c>
      <c r="AF14" s="13">
        <v>2822.4121828000002</v>
      </c>
      <c r="AG14" s="13">
        <v>2741.3726284999998</v>
      </c>
      <c r="AH14" s="13">
        <v>2708.0669699999999</v>
      </c>
      <c r="AI14" s="13">
        <v>2567.4110590999999</v>
      </c>
      <c r="AJ14" s="13">
        <v>2761.1086857999999</v>
      </c>
      <c r="AK14" s="13">
        <v>2761.1135579000002</v>
      </c>
      <c r="AL14" s="13">
        <v>2761.1135579000002</v>
      </c>
    </row>
    <row r="15" spans="1:38" x14ac:dyDescent="0.2">
      <c r="A15" s="14" t="s">
        <v>10</v>
      </c>
      <c r="B15" s="19">
        <f>IF(ISNUMBER([1]VOC!B15),[1]VOC!B15*(1+IF([2]VOC!$F54,[2]VOC!$E54,0)),"NA")</f>
        <v>1954</v>
      </c>
      <c r="C15" s="19">
        <f>IF(ISNUMBER([1]VOC!C15),[1]VOC!C15*(1+IF([2]VOC!$F54,[2]VOC!$E54,0)),"NA")</f>
        <v>2181</v>
      </c>
      <c r="D15" s="19">
        <f>IF(ISNUMBER([1]VOC!D15),[1]VOC!D15*(1+IF([2]VOC!$F54,[2]VOC!$E54,0)),"NA")</f>
        <v>1975</v>
      </c>
      <c r="E15" s="19">
        <f>IF(ISNUMBER([1]VOC!E15),[1]VOC!E15*(1+IF([2]VOC!$F54,[2]VOC!$E54,0)),"NA")</f>
        <v>1747</v>
      </c>
      <c r="F15" s="19">
        <f>IF(ISNUMBER([1]VOC!F15),[1]VOC!F15*(1+IF([2]VOC!$F54,[2]VOC!$E54,0)),"NA")</f>
        <v>1490</v>
      </c>
      <c r="G15" s="19">
        <f>IF(ISNUMBER([1]VOC!G15),[1]VOC!G15*(1+IF([2]VOC!$F54,[2]VOC!$E54,0)),"NA")</f>
        <v>1532</v>
      </c>
      <c r="H15" s="19">
        <f>IF(ISNUMBER([1]VOC!H15),[1]VOC!H15*(1+IF([2]VOC!$F54,[2]VOC!$E54,0)),"NA")</f>
        <v>1583</v>
      </c>
      <c r="I15" s="19">
        <f>IF(ISNUMBER([1]VOC!I15),[1]VOC!I15*(1+IF([2]VOC!$F54,[2]VOC!$E54,0)),"NA")</f>
        <v>1600</v>
      </c>
      <c r="J15" s="19">
        <f>IF(ISNUMBER([1]VOC!J15),[1]VOC!J15*(1+IF([2]VOC!$F54,[2]VOC!$E54,0)),"NA")</f>
        <v>1629</v>
      </c>
      <c r="K15" s="19">
        <f>IF(ISNUMBER([1]VOC!K15),[1]VOC!K15*(1+IF([2]VOC!$F54,[2]VOC!$E54,0)),"NA")</f>
        <v>1652</v>
      </c>
      <c r="L15" s="19">
        <f>IF(ISNUMBER([1]VOC!L15),[1]VOC!L15*(1+IF([2]VOC!$F54,[2]VOC!$E54,0)),"NA")</f>
        <v>1293.915</v>
      </c>
      <c r="M15" s="19">
        <f>IF(ISNUMBER([1]VOC!M15),[1]VOC!M15*(1+IF([2]VOC!$F54,[2]VOC!$E54,0)),"NA")</f>
        <v>1327.527</v>
      </c>
      <c r="N15" s="19">
        <f>IF(ISNUMBER([1]VOC!N15),[1]VOC!N15*(1+IF([2]VOC!$F54,[2]VOC!$E54,0)),"NA")</f>
        <v>1327.3420000000001</v>
      </c>
      <c r="O15" s="19">
        <f>IF(ISNUMBER([1]VOC!O15),[1]VOC!O15*(1+IF([2]VOC!$F54,[2]VOC!$E54,0)),"NA")</f>
        <v>1236.7850000000001</v>
      </c>
      <c r="P15" s="19">
        <f>IF(ISNUMBER([1]VOC!P15),[1]VOC!P15*(1+IF([2]VOC!$F54,[2]VOC!$E54,0)),"NA")</f>
        <v>1176.02</v>
      </c>
      <c r="Q15" s="19">
        <f>IF(ISNUMBER([1]VOC!Q15),[1]VOC!Q15*(1+IF([2]VOC!$F54,[2]VOC!$E54,0)),"NA")</f>
        <v>1192.3130000000001</v>
      </c>
      <c r="R15" s="13">
        <v>974.08084554000004</v>
      </c>
      <c r="S15" s="13">
        <v>962.89740563999999</v>
      </c>
      <c r="T15" s="13">
        <v>905.24120348999998</v>
      </c>
      <c r="U15" s="13">
        <v>894.05776217000005</v>
      </c>
      <c r="V15" s="13">
        <v>866.00495062000005</v>
      </c>
      <c r="W15" s="13">
        <v>855.21191705000001</v>
      </c>
      <c r="X15" s="13">
        <v>844.02847612999994</v>
      </c>
      <c r="Y15" s="13">
        <v>831.13154121000002</v>
      </c>
      <c r="Z15" s="13">
        <v>818.21910000000003</v>
      </c>
      <c r="AA15" s="13">
        <v>807.06497356</v>
      </c>
      <c r="AB15" s="13">
        <v>795.86153778000005</v>
      </c>
      <c r="AC15" s="13">
        <v>783.23572405000004</v>
      </c>
      <c r="AD15" s="13">
        <v>737.42978003999997</v>
      </c>
      <c r="AE15" s="13">
        <v>734.08932359000005</v>
      </c>
      <c r="AF15" s="13">
        <v>734.09406607999995</v>
      </c>
      <c r="AG15" s="13">
        <v>697.07166810000001</v>
      </c>
      <c r="AH15" s="13">
        <v>701.82382985000004</v>
      </c>
      <c r="AI15" s="13">
        <v>702.15537578999999</v>
      </c>
      <c r="AJ15" s="13">
        <v>571.19087467999998</v>
      </c>
      <c r="AK15" s="13">
        <v>571.19087468999999</v>
      </c>
      <c r="AL15" s="13">
        <v>571.19087468999999</v>
      </c>
    </row>
    <row r="16" spans="1:38" x14ac:dyDescent="0.2">
      <c r="A16" s="14" t="s">
        <v>11</v>
      </c>
      <c r="B16" s="19">
        <f>IF(ISNUMBER([1]VOC!B16),[1]VOC!B16*(1+IF([2]VOC!$F55,[2]VOC!$E55,0)),"NA")</f>
        <v>1984</v>
      </c>
      <c r="C16" s="19">
        <f>IF(ISNUMBER([1]VOC!C16),[1]VOC!C16*(1+IF([2]VOC!$F55,[2]VOC!$E55,0)),"NA")</f>
        <v>984</v>
      </c>
      <c r="D16" s="19">
        <f>IF(ISNUMBER([1]VOC!D16),[1]VOC!D16*(1+IF([2]VOC!$F55,[2]VOC!$E55,0)),"NA")</f>
        <v>758</v>
      </c>
      <c r="E16" s="19">
        <f>IF(ISNUMBER([1]VOC!E16),[1]VOC!E16*(1+IF([2]VOC!$F55,[2]VOC!$E55,0)),"NA")</f>
        <v>979</v>
      </c>
      <c r="F16" s="19">
        <f>IF(ISNUMBER([1]VOC!F16),[1]VOC!F16*(1+IF([2]VOC!$F55,[2]VOC!$E55,0)),"NA")</f>
        <v>986</v>
      </c>
      <c r="G16" s="19">
        <f>IF(ISNUMBER([1]VOC!G16),[1]VOC!G16*(1+IF([2]VOC!$F55,[2]VOC!$E55,0)),"NA")</f>
        <v>999</v>
      </c>
      <c r="H16" s="19">
        <f>IF(ISNUMBER([1]VOC!H16),[1]VOC!H16*(1+IF([2]VOC!$F55,[2]VOC!$E55,0)),"NA")</f>
        <v>1010</v>
      </c>
      <c r="I16" s="19">
        <f>IF(ISNUMBER([1]VOC!I16),[1]VOC!I16*(1+IF([2]VOC!$F55,[2]VOC!$E55,0)),"NA")</f>
        <v>1046</v>
      </c>
      <c r="J16" s="19">
        <f>IF(ISNUMBER([1]VOC!J16),[1]VOC!J16*(1+IF([2]VOC!$F55,[2]VOC!$E55,0)),"NA")</f>
        <v>1046</v>
      </c>
      <c r="K16" s="19">
        <f>IF(ISNUMBER([1]VOC!K16),[1]VOC!K16*(1+IF([2]VOC!$F55,[2]VOC!$E55,0)),"NA")</f>
        <v>1067</v>
      </c>
      <c r="L16" s="19">
        <f>IF(ISNUMBER([1]VOC!L16),[1]VOC!L16*(1+IF([2]VOC!$F55,[2]VOC!$E55,0)),"NA")</f>
        <v>508.95600000000002</v>
      </c>
      <c r="M16" s="19">
        <f>IF(ISNUMBER([1]VOC!M16),[1]VOC!M16*(1+IF([2]VOC!$F55,[2]VOC!$E55,0)),"NA")</f>
        <v>517.50599999999997</v>
      </c>
      <c r="N16" s="19">
        <f>IF(ISNUMBER([1]VOC!N16),[1]VOC!N16*(1+IF([2]VOC!$F55,[2]VOC!$E55,0)),"NA")</f>
        <v>535.23599999999999</v>
      </c>
      <c r="O16" s="19">
        <f>IF(ISNUMBER([1]VOC!O16),[1]VOC!O16*(1+IF([2]VOC!$F55,[2]VOC!$E55,0)),"NA")</f>
        <v>487.46199999999999</v>
      </c>
      <c r="P16" s="19">
        <f>IF(ISNUMBER([1]VOC!P16),[1]VOC!P16*(1+IF([2]VOC!$F55,[2]VOC!$E55,0)),"NA")</f>
        <v>415.47899999999998</v>
      </c>
      <c r="Q16" s="19">
        <f>IF(ISNUMBER([1]VOC!Q16),[1]VOC!Q16*(1+IF([2]VOC!$F55,[2]VOC!$E55,0)),"NA")</f>
        <v>419.60300000000001</v>
      </c>
      <c r="R16" s="13">
        <v>168.20685546999999</v>
      </c>
      <c r="S16" s="13">
        <v>170.18759294</v>
      </c>
      <c r="T16" s="13">
        <v>171.57726288999999</v>
      </c>
      <c r="U16" s="13">
        <v>173.55800009999999</v>
      </c>
      <c r="V16" s="13">
        <v>173.10931034999999</v>
      </c>
      <c r="W16" s="13">
        <v>172.96055487000001</v>
      </c>
      <c r="X16" s="13">
        <v>172.82236419</v>
      </c>
      <c r="Y16" s="13">
        <v>171.89378533999999</v>
      </c>
      <c r="Z16" s="13">
        <v>173.24676706</v>
      </c>
      <c r="AA16" s="13">
        <v>174.16249952999999</v>
      </c>
      <c r="AB16" s="13">
        <v>175.52419968999999</v>
      </c>
      <c r="AC16" s="13">
        <v>177.62599671000001</v>
      </c>
      <c r="AD16" s="13">
        <v>177.97337142999999</v>
      </c>
      <c r="AE16" s="13">
        <v>178.23899220000001</v>
      </c>
      <c r="AF16" s="13">
        <v>208.78767719000001</v>
      </c>
      <c r="AG16" s="13">
        <v>177.33291212</v>
      </c>
      <c r="AH16" s="13">
        <v>177.36809160999999</v>
      </c>
      <c r="AI16" s="13">
        <v>177.70997362</v>
      </c>
      <c r="AJ16" s="13">
        <v>195.5704245</v>
      </c>
      <c r="AK16" s="13">
        <v>195.5704245</v>
      </c>
      <c r="AL16" s="13">
        <v>195.5704245</v>
      </c>
    </row>
    <row r="17" spans="1:38" x14ac:dyDescent="0.2">
      <c r="A17" s="14" t="s">
        <v>12</v>
      </c>
      <c r="B17" s="19">
        <f>[1]VOC!B17*(1+IF([2]VOC!$F56,[2]VOC!$E56*[2]Notes!B$15,0))</f>
        <v>16910</v>
      </c>
      <c r="C17" s="19">
        <f>[1]VOC!C17*(1+IF([2]VOC!$F56,[2]VOC!$E56*[2]Notes!C$15,0))</f>
        <v>15392</v>
      </c>
      <c r="D17" s="19">
        <f>[1]VOC!D17*(1+IF([2]VOC!$F56,[2]VOC!$E56*[2]Notes!D$15,0))</f>
        <v>13869</v>
      </c>
      <c r="E17" s="19">
        <f>[1]VOC!E17*(1+IF([2]VOC!$F56,[2]VOC!$E56*[2]Notes!E$15,0))</f>
        <v>12354</v>
      </c>
      <c r="F17" s="19">
        <f>[1]VOC!F17*(1+IF([2]VOC!$F56,[2]VOC!$E56*[2]Notes!F$15,0))</f>
        <v>9388</v>
      </c>
      <c r="G17" s="19">
        <f>[1]VOC!G17*(1+IF([2]VOC!$F56,[2]VOC!$E56*[2]Notes!G$15,0))</f>
        <v>8860</v>
      </c>
      <c r="H17" s="19">
        <f>[1]VOC!H17*(1+IF([2]VOC!$F56,[2]VOC!$E56*[2]Notes!H$15,0))</f>
        <v>8332</v>
      </c>
      <c r="I17" s="19">
        <f>[1]VOC!I17*(1+IF([2]VOC!$F56,[2]VOC!$E56*[2]Notes!I$15,0))</f>
        <v>7804</v>
      </c>
      <c r="J17" s="19">
        <f>[1]VOC!J17*(1+IF([2]VOC!$F56,[2]VOC!$E56*[2]Notes!J$15,0))</f>
        <v>7277</v>
      </c>
      <c r="K17" s="19">
        <f>[1]VOC!K17*(1+IF([2]VOC!$F56,[2]VOC!$E56*[2]Notes!K$15,0))</f>
        <v>6749</v>
      </c>
      <c r="L17" s="19">
        <f>[1]VOC!L17*(1+IF([2]VOC!$F56,[2]VOC!$E56*[2]Notes!L$15,0))</f>
        <v>6220.77</v>
      </c>
      <c r="M17" s="19">
        <f>[1]VOC!M17*(1+IF([2]VOC!$F56,[2]VOC!$E56*[2]Notes!M$15,0))</f>
        <v>5985.4059999999999</v>
      </c>
      <c r="N17" s="19">
        <f>[1]VOC!N17*(1+IF([2]VOC!$F56,[2]VOC!$E56*[2]Notes!N$15,0))</f>
        <v>5859.2250000000004</v>
      </c>
      <c r="O17" s="19">
        <f>[1]VOC!O17*(1+IF([2]VOC!$F56,[2]VOC!$E56*[2]Notes!O$15,0))</f>
        <v>5680.576</v>
      </c>
      <c r="P17" s="19">
        <f>[1]VOC!P17*(1+IF([2]VOC!$F56,[2]VOC!$E56*[2]Notes!P$15,0))</f>
        <v>5325.3969999999999</v>
      </c>
      <c r="Q17" s="19">
        <f>[1]VOC!Q17*(1+IF([2]VOC!$F56,[2]VOC!$E56*[2]Notes!Q$15,0))</f>
        <v>4952.0940000000001</v>
      </c>
      <c r="R17" s="13">
        <v>4751.9448738000001</v>
      </c>
      <c r="S17" s="13">
        <v>4454.4519348000003</v>
      </c>
      <c r="T17" s="13">
        <v>4008.8243953000001</v>
      </c>
      <c r="U17" s="13">
        <v>3638.4983412000001</v>
      </c>
      <c r="V17" s="13">
        <v>3349.1518540000002</v>
      </c>
      <c r="W17" s="13">
        <v>3004.3626683000002</v>
      </c>
      <c r="X17" s="13">
        <v>2720.8713125999998</v>
      </c>
      <c r="Y17" s="13">
        <v>2545.9528249</v>
      </c>
      <c r="Z17" s="13">
        <v>2285.1904365</v>
      </c>
      <c r="AA17" s="13">
        <v>2114.3940637000001</v>
      </c>
      <c r="AB17" s="13">
        <v>1964.3255739000001</v>
      </c>
      <c r="AC17" s="13">
        <v>1902.6109431</v>
      </c>
      <c r="AD17" s="13">
        <v>1779.3136729</v>
      </c>
      <c r="AE17" s="13">
        <v>1642.1401533999999</v>
      </c>
      <c r="AF17" s="13">
        <v>1344.4273502000001</v>
      </c>
      <c r="AG17" s="13">
        <v>1310.3535670000001</v>
      </c>
      <c r="AH17" s="13">
        <v>1204.2546359</v>
      </c>
      <c r="AI17" s="13">
        <v>1188.7976894000001</v>
      </c>
      <c r="AJ17" s="13">
        <v>1044.3695177</v>
      </c>
      <c r="AK17" s="13">
        <v>1040.4726768999999</v>
      </c>
      <c r="AL17" s="13">
        <v>970.71277611000005</v>
      </c>
    </row>
    <row r="18" spans="1:38" x14ac:dyDescent="0.2">
      <c r="A18" s="14" t="s">
        <v>13</v>
      </c>
      <c r="B18" s="19">
        <f>[1]VOC!B18*(1+IF([2]VOC!$F57,[2]VOC!$E57*[2]Notes!B$15,0))</f>
        <v>1616</v>
      </c>
      <c r="C18" s="19">
        <f>[1]VOC!C18*(1+IF([2]VOC!$F57,[2]VOC!$E57*[2]Notes!C$15,0))</f>
        <v>1917</v>
      </c>
      <c r="D18" s="19">
        <f>[1]VOC!D18*(1+IF([2]VOC!$F57,[2]VOC!$E57*[2]Notes!D$15,0))</f>
        <v>2192</v>
      </c>
      <c r="E18" s="19">
        <f>[1]VOC!E18*(1+IF([2]VOC!$F57,[2]VOC!$E57*[2]Notes!E$15,0))</f>
        <v>2439</v>
      </c>
      <c r="F18" s="19">
        <f>[1]VOC!F18*(1+IF([2]VOC!$F57,[2]VOC!$E57*[2]Notes!F$15,0))</f>
        <v>2662</v>
      </c>
      <c r="G18" s="19">
        <f>[1]VOC!G18*(1+IF([2]VOC!$F57,[2]VOC!$E57*[2]Notes!G$15,0))</f>
        <v>2709</v>
      </c>
      <c r="H18" s="19">
        <f>[1]VOC!H18*(1+IF([2]VOC!$F57,[2]VOC!$E57*[2]Notes!H$15,0))</f>
        <v>2754</v>
      </c>
      <c r="I18" s="19">
        <f>[1]VOC!I18*(1+IF([2]VOC!$F57,[2]VOC!$E57*[2]Notes!I$15,0))</f>
        <v>2799</v>
      </c>
      <c r="J18" s="19">
        <f>[1]VOC!J18*(1+IF([2]VOC!$F57,[2]VOC!$E57*[2]Notes!J$15,0))</f>
        <v>2845</v>
      </c>
      <c r="K18" s="19">
        <f>[1]VOC!K18*(1+IF([2]VOC!$F57,[2]VOC!$E57*[2]Notes!K$15,0))</f>
        <v>2890</v>
      </c>
      <c r="L18" s="19">
        <f>[1]VOC!L18*(1+IF([2]VOC!$F57,[2]VOC!$E57*[2]Notes!L$15,0))</f>
        <v>2934.9830000000002</v>
      </c>
      <c r="M18" s="19">
        <f>[1]VOC!M18*(1+IF([2]VOC!$F57,[2]VOC!$E57*[2]Notes!M$15,0))</f>
        <v>2751.8519999999999</v>
      </c>
      <c r="N18" s="19">
        <f>[1]VOC!N18*(1+IF([2]VOC!$F57,[2]VOC!$E57*[2]Notes!N$15,0))</f>
        <v>2673.2869999999998</v>
      </c>
      <c r="O18" s="19">
        <f>[1]VOC!O18*(1+IF([2]VOC!$F57,[2]VOC!$E57*[2]Notes!O$15,0))</f>
        <v>2681.7049999999999</v>
      </c>
      <c r="P18" s="19">
        <f>[1]VOC!P18*(1+IF([2]VOC!$F57,[2]VOC!$E57*[2]Notes!P$15,0))</f>
        <v>2643.7060000000001</v>
      </c>
      <c r="Q18" s="19">
        <f>[1]VOC!Q18*(1+IF([2]VOC!$F57,[2]VOC!$E57*[2]Notes!Q$15,0))</f>
        <v>2622.3560000000002</v>
      </c>
      <c r="R18" s="13">
        <v>2820.160363</v>
      </c>
      <c r="S18" s="13">
        <v>2733.2853884000001</v>
      </c>
      <c r="T18" s="13">
        <v>2631.6258149</v>
      </c>
      <c r="U18" s="13">
        <v>2543.5731421999999</v>
      </c>
      <c r="V18" s="13">
        <v>2412.6926057999999</v>
      </c>
      <c r="W18" s="13">
        <v>2279.3958904000001</v>
      </c>
      <c r="X18" s="13">
        <v>2145.8506593000002</v>
      </c>
      <c r="Y18" s="13">
        <v>2015.9041769</v>
      </c>
      <c r="Z18" s="13">
        <v>1897.5296149000001</v>
      </c>
      <c r="AA18" s="13">
        <v>1777.0744775000001</v>
      </c>
      <c r="AB18" s="13">
        <v>1660.4309912000001</v>
      </c>
      <c r="AC18" s="13">
        <v>1547.1105826999999</v>
      </c>
      <c r="AD18" s="13">
        <v>1435.3184325</v>
      </c>
      <c r="AE18" s="13">
        <v>1351.6419159</v>
      </c>
      <c r="AF18" s="13">
        <v>1260.2105615</v>
      </c>
      <c r="AG18" s="13">
        <v>1188.9900305000001</v>
      </c>
      <c r="AH18" s="13">
        <v>1140.2858887</v>
      </c>
      <c r="AI18" s="13">
        <v>1095.6680272999999</v>
      </c>
      <c r="AJ18" s="13">
        <v>1079.2356967000001</v>
      </c>
      <c r="AK18" s="13">
        <v>1079.2212778000001</v>
      </c>
      <c r="AL18" s="13">
        <v>1079.2068583</v>
      </c>
    </row>
    <row r="19" spans="1:38" x14ac:dyDescent="0.2">
      <c r="A19" s="14" t="s">
        <v>14</v>
      </c>
      <c r="B19" s="19">
        <f>IF(ISNUMBER([1]VOC!B19),[1]VOC!B19*(1+IF([2]VOC!$F58,[2]VOC!$E58,0)),"NA")</f>
        <v>1101</v>
      </c>
      <c r="C19" s="19">
        <f>IF(ISNUMBER([1]VOC!C19),[1]VOC!C19*(1+IF([2]VOC!$F58,[2]VOC!$E58,0)),"NA")</f>
        <v>716</v>
      </c>
      <c r="D19" s="19">
        <f>IF(ISNUMBER([1]VOC!D19),[1]VOC!D19*(1+IF([2]VOC!$F58,[2]VOC!$E58,0)),"NA")</f>
        <v>1134</v>
      </c>
      <c r="E19" s="19">
        <f>IF(ISNUMBER([1]VOC!E19),[1]VOC!E19*(1+IF([2]VOC!$F58,[2]VOC!$E58,0)),"NA")</f>
        <v>566</v>
      </c>
      <c r="F19" s="19">
        <f>IF(ISNUMBER([1]VOC!F19),[1]VOC!F19*(1+IF([2]VOC!$F58,[2]VOC!$E58,0)),"NA")</f>
        <v>1059</v>
      </c>
      <c r="G19" s="19">
        <f>IF(ISNUMBER([1]VOC!G19),[1]VOC!G19*(1+IF([2]VOC!$F58,[2]VOC!$E58,0)),"NA")</f>
        <v>756</v>
      </c>
      <c r="H19" s="19">
        <f>IF(ISNUMBER([1]VOC!H19),[1]VOC!H19*(1+IF([2]VOC!$F58,[2]VOC!$E58,0)),"NA")</f>
        <v>486</v>
      </c>
      <c r="I19" s="19">
        <f>IF(ISNUMBER([1]VOC!I19),[1]VOC!I19*(1+IF([2]VOC!$F58,[2]VOC!$E58,0)),"NA")</f>
        <v>556</v>
      </c>
      <c r="J19" s="19">
        <f>IF(ISNUMBER([1]VOC!J19),[1]VOC!J19*(1+IF([2]VOC!$F58,[2]VOC!$E58,0)),"NA")</f>
        <v>720</v>
      </c>
      <c r="K19" s="19">
        <f>IF(ISNUMBER([1]VOC!K19),[1]VOC!K19*(1+IF([2]VOC!$F58,[2]VOC!$E58,0)),"NA")</f>
        <v>551</v>
      </c>
      <c r="L19" s="19">
        <f>IF(ISNUMBER([1]VOC!L19),[1]VOC!L19*(1+IF([2]VOC!$F58,[2]VOC!$E58,0)),"NA")</f>
        <v>1940.443</v>
      </c>
      <c r="M19" s="19">
        <f>IF(ISNUMBER([1]VOC!M19),[1]VOC!M19*(1+IF([2]VOC!$F58,[2]VOC!$E58,0)),"NA")</f>
        <v>815.92899999999997</v>
      </c>
      <c r="N19" s="19">
        <f>IF(ISNUMBER([1]VOC!N19),[1]VOC!N19*(1+IF([2]VOC!$F58,[2]VOC!$E58,0)),"NA")</f>
        <v>717.85</v>
      </c>
      <c r="O19" s="19">
        <f>IF(ISNUMBER([1]VOC!O19),[1]VOC!O19*(1+IF([2]VOC!$F58,[2]VOC!$E58,0)),"NA")</f>
        <v>791.077</v>
      </c>
      <c r="P19" s="19">
        <f>IF(ISNUMBER([1]VOC!P19),[1]VOC!P19*(1+IF([2]VOC!$F58,[2]VOC!$E58,0)),"NA")</f>
        <v>733.03200000000004</v>
      </c>
      <c r="Q19" s="19">
        <f>IF(ISNUMBER([1]VOC!Q19),[1]VOC!Q19*(1+IF([2]VOC!$F58,[2]VOC!$E58,0)),"NA")</f>
        <v>532.48900000000003</v>
      </c>
      <c r="R19" s="13">
        <v>2492.7915603000001</v>
      </c>
      <c r="S19" s="13">
        <v>3705.4764842</v>
      </c>
      <c r="T19" s="13">
        <v>2823.6742923000002</v>
      </c>
      <c r="U19" s="13">
        <v>3066.4180495000001</v>
      </c>
      <c r="V19" s="13">
        <v>3319.3021100999999</v>
      </c>
      <c r="W19" s="13">
        <v>3901.0102424000002</v>
      </c>
      <c r="X19" s="13">
        <v>3114.3756822</v>
      </c>
      <c r="Y19" s="13">
        <v>2790.0163292000002</v>
      </c>
      <c r="Z19" s="13">
        <v>2533.0096061999998</v>
      </c>
      <c r="AA19" s="13">
        <v>3565.7559188</v>
      </c>
      <c r="AB19" s="13">
        <v>3296.0569707</v>
      </c>
      <c r="AC19" s="13">
        <v>2482.5513735</v>
      </c>
      <c r="AD19" s="13">
        <v>2541.2336713999998</v>
      </c>
      <c r="AE19" s="13">
        <v>3563.7989689999999</v>
      </c>
      <c r="AF19" s="13">
        <v>4096.7947756000003</v>
      </c>
      <c r="AG19" s="13">
        <v>6074.3673590999997</v>
      </c>
      <c r="AH19" s="13">
        <v>6477.4569848000001</v>
      </c>
      <c r="AI19" s="13">
        <v>3244.7213261000002</v>
      </c>
      <c r="AJ19" s="13">
        <v>7177.6071496000004</v>
      </c>
      <c r="AK19" s="13">
        <v>7177.6071496000004</v>
      </c>
      <c r="AL19" s="13">
        <v>7177.6071496000004</v>
      </c>
    </row>
    <row r="20" spans="1:38"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19"/>
      <c r="AC20" s="19"/>
      <c r="AD20" s="19"/>
      <c r="AE20" s="19"/>
      <c r="AF20" s="19"/>
      <c r="AG20" s="19"/>
      <c r="AH20" s="21"/>
      <c r="AI20" s="21"/>
      <c r="AJ20" s="21"/>
      <c r="AK20" s="21"/>
      <c r="AL20" s="21"/>
    </row>
    <row r="21" spans="1:38"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19"/>
      <c r="AC21" s="19"/>
      <c r="AD21" s="19"/>
      <c r="AE21" s="19"/>
      <c r="AF21" s="19"/>
      <c r="AG21" s="19"/>
      <c r="AH21" s="21"/>
      <c r="AI21" s="21"/>
      <c r="AJ21" s="21"/>
      <c r="AK21" s="21"/>
      <c r="AL21" s="21"/>
    </row>
    <row r="22" spans="1:38"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19"/>
      <c r="AC22" s="19"/>
      <c r="AD22" s="19"/>
      <c r="AE22" s="19"/>
      <c r="AF22" s="19"/>
      <c r="AG22" s="19"/>
      <c r="AH22" s="21"/>
      <c r="AI22" s="21"/>
      <c r="AJ22" s="21"/>
      <c r="AK22" s="21"/>
      <c r="AL22" s="21"/>
    </row>
    <row r="23" spans="1:38"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19"/>
      <c r="AC23" s="19"/>
      <c r="AD23" s="19"/>
      <c r="AE23" s="19"/>
      <c r="AF23" s="19"/>
      <c r="AG23" s="19"/>
      <c r="AH23" s="21"/>
      <c r="AI23" s="21"/>
      <c r="AJ23" s="21"/>
      <c r="AK23" s="21"/>
      <c r="AL23" s="21"/>
    </row>
    <row r="24" spans="1:38" x14ac:dyDescent="0.2">
      <c r="A24" s="14" t="s">
        <v>15</v>
      </c>
      <c r="B24" s="19">
        <f t="shared" ref="B24:AA24" si="0">SUM(B7:B19)</f>
        <v>35137.724839390823</v>
      </c>
      <c r="C24" s="19">
        <f t="shared" si="0"/>
        <v>32184.501621605457</v>
      </c>
      <c r="D24" s="19">
        <f t="shared" si="0"/>
        <v>32440.030136934445</v>
      </c>
      <c r="E24" s="19">
        <f t="shared" si="0"/>
        <v>27145.853195704727</v>
      </c>
      <c r="F24" s="19">
        <f t="shared" si="0"/>
        <v>23593.347517876464</v>
      </c>
      <c r="G24" s="19">
        <f t="shared" si="0"/>
        <v>23125.950683460167</v>
      </c>
      <c r="H24" s="19">
        <f t="shared" si="0"/>
        <v>22484.818258505249</v>
      </c>
      <c r="I24" s="19">
        <f t="shared" si="0"/>
        <v>22103.241406024557</v>
      </c>
      <c r="J24" s="19">
        <f t="shared" si="0"/>
        <v>21831.043372397453</v>
      </c>
      <c r="K24" s="19">
        <f t="shared" si="0"/>
        <v>21204.287838337899</v>
      </c>
      <c r="L24" s="19">
        <f t="shared" si="0"/>
        <v>19775.557533437248</v>
      </c>
      <c r="M24" s="19">
        <f t="shared" si="0"/>
        <v>18342.340983632144</v>
      </c>
      <c r="N24" s="19">
        <f t="shared" si="0"/>
        <v>17693.972841641902</v>
      </c>
      <c r="O24" s="19">
        <f t="shared" si="0"/>
        <v>17068.013623591265</v>
      </c>
      <c r="P24" s="19">
        <f t="shared" si="0"/>
        <v>16222.916969122942</v>
      </c>
      <c r="Q24" s="19">
        <f t="shared" si="0"/>
        <v>15716.525688780541</v>
      </c>
      <c r="R24" s="19">
        <f t="shared" si="0"/>
        <v>17333.467687822002</v>
      </c>
      <c r="S24" s="19">
        <f t="shared" si="0"/>
        <v>18174.592061279</v>
      </c>
      <c r="T24" s="19">
        <f t="shared" si="0"/>
        <v>16971.681617827002</v>
      </c>
      <c r="U24" s="19">
        <f t="shared" si="0"/>
        <v>16858.053638656998</v>
      </c>
      <c r="V24" s="19">
        <f t="shared" si="0"/>
        <v>16469.871384632002</v>
      </c>
      <c r="W24" s="19">
        <f t="shared" si="0"/>
        <v>16622.200603325</v>
      </c>
      <c r="X24" s="19">
        <f t="shared" si="0"/>
        <v>15388.640981675</v>
      </c>
      <c r="Y24" s="19">
        <f t="shared" si="0"/>
        <v>14155.882357183</v>
      </c>
      <c r="Z24" s="19">
        <f t="shared" si="0"/>
        <v>13595.873364399999</v>
      </c>
      <c r="AA24" s="19">
        <f t="shared" si="0"/>
        <v>14603.611845742</v>
      </c>
      <c r="AB24" s="19">
        <f t="shared" ref="AB24:AG24" si="1">SUM(AB7:AB19)</f>
        <v>14573.118353903001</v>
      </c>
      <c r="AC24" s="19">
        <f t="shared" si="1"/>
        <v>13287.30216678</v>
      </c>
      <c r="AD24" s="19">
        <f t="shared" si="1"/>
        <v>13365.485248618001</v>
      </c>
      <c r="AE24" s="19">
        <f t="shared" si="1"/>
        <v>14148.395231160999</v>
      </c>
      <c r="AF24" s="19">
        <f t="shared" si="1"/>
        <v>14112.973610691999</v>
      </c>
      <c r="AG24" s="19">
        <f t="shared" si="1"/>
        <v>15716.254807429003</v>
      </c>
      <c r="AH24" s="19">
        <f t="shared" ref="AH24:AK24" si="2">SUM(AH7:AH19)</f>
        <v>16155.511567886002</v>
      </c>
      <c r="AI24" s="19">
        <f t="shared" si="2"/>
        <v>12718.480127227</v>
      </c>
      <c r="AJ24" s="19">
        <f t="shared" si="2"/>
        <v>16630.280132984997</v>
      </c>
      <c r="AK24" s="19">
        <f t="shared" si="2"/>
        <v>16626.373680254997</v>
      </c>
      <c r="AL24" s="19">
        <f t="shared" ref="AL24" si="3">SUM(AL7:AL19)</f>
        <v>16556.599359964999</v>
      </c>
    </row>
    <row r="25" spans="1:38" x14ac:dyDescent="0.2">
      <c r="A25" s="14" t="s">
        <v>16</v>
      </c>
      <c r="B25" s="22">
        <v>917</v>
      </c>
      <c r="C25" s="22">
        <v>587</v>
      </c>
      <c r="D25" s="22">
        <v>1024</v>
      </c>
      <c r="E25" s="22">
        <v>465</v>
      </c>
      <c r="F25" s="22">
        <v>983</v>
      </c>
      <c r="G25" s="22">
        <v>678</v>
      </c>
      <c r="H25" s="22">
        <v>407</v>
      </c>
      <c r="I25" s="22">
        <v>478</v>
      </c>
      <c r="J25" s="22">
        <v>638</v>
      </c>
      <c r="K25" s="22">
        <v>464</v>
      </c>
      <c r="L25" s="22">
        <v>1869.894</v>
      </c>
      <c r="M25" s="22">
        <v>744.29077000000007</v>
      </c>
      <c r="N25" s="22">
        <v>645.40773000000002</v>
      </c>
      <c r="O25" s="22">
        <v>667.03942400000017</v>
      </c>
      <c r="P25" s="22">
        <v>614.8335689999999</v>
      </c>
      <c r="Q25" s="22">
        <v>412.32834900000012</v>
      </c>
      <c r="R25" s="13">
        <v>1443.2630528</v>
      </c>
      <c r="S25" s="13">
        <v>2280.9469156999999</v>
      </c>
      <c r="T25" s="13">
        <v>935.08326546000001</v>
      </c>
      <c r="U25" s="13">
        <v>1015.9634814999999</v>
      </c>
      <c r="V25" s="13">
        <v>1328.3267954999999</v>
      </c>
      <c r="W25" s="13">
        <v>1785.2548789</v>
      </c>
      <c r="X25" s="13">
        <v>1008.8642151</v>
      </c>
      <c r="Y25" s="13">
        <v>778.58446884</v>
      </c>
      <c r="Z25" s="13">
        <v>378.22214559000003</v>
      </c>
      <c r="AA25" s="13">
        <v>1234.7981949</v>
      </c>
      <c r="AB25" s="13">
        <v>1372.1947852000001</v>
      </c>
      <c r="AC25" s="13">
        <v>623.30211574999998</v>
      </c>
      <c r="AD25" s="13">
        <v>745.71677439999996</v>
      </c>
      <c r="AE25" s="13">
        <v>2022.9309330999999</v>
      </c>
      <c r="AF25" s="13">
        <v>2303.3109491999999</v>
      </c>
      <c r="AG25" s="13">
        <v>3234.7970239000001</v>
      </c>
      <c r="AH25" s="13">
        <v>3498.9124231999999</v>
      </c>
      <c r="AI25" s="13">
        <v>711.05563657000005</v>
      </c>
      <c r="AJ25" s="13">
        <v>4622.6647813999998</v>
      </c>
      <c r="AK25" s="13">
        <v>4622.6647813999998</v>
      </c>
      <c r="AL25" s="13">
        <v>4622.6647813999998</v>
      </c>
    </row>
    <row r="26" spans="1:38" x14ac:dyDescent="0.2">
      <c r="A26" s="14" t="s">
        <v>17</v>
      </c>
      <c r="B26" s="19">
        <f t="shared" ref="B26:AA26" si="4">B24 - B25</f>
        <v>34220.724839390823</v>
      </c>
      <c r="C26" s="19">
        <f t="shared" si="4"/>
        <v>31597.501621605457</v>
      </c>
      <c r="D26" s="19">
        <f t="shared" si="4"/>
        <v>31416.030136934445</v>
      </c>
      <c r="E26" s="19">
        <f t="shared" si="4"/>
        <v>26680.853195704727</v>
      </c>
      <c r="F26" s="19">
        <f t="shared" si="4"/>
        <v>22610.347517876464</v>
      </c>
      <c r="G26" s="19">
        <f t="shared" si="4"/>
        <v>22447.950683460167</v>
      </c>
      <c r="H26" s="19">
        <f t="shared" si="4"/>
        <v>22077.818258505249</v>
      </c>
      <c r="I26" s="19">
        <f t="shared" si="4"/>
        <v>21625.241406024557</v>
      </c>
      <c r="J26" s="19">
        <f t="shared" si="4"/>
        <v>21193.043372397453</v>
      </c>
      <c r="K26" s="19">
        <f t="shared" si="4"/>
        <v>20740.287838337899</v>
      </c>
      <c r="L26" s="19">
        <f t="shared" si="4"/>
        <v>17905.663533437248</v>
      </c>
      <c r="M26" s="19">
        <f t="shared" si="4"/>
        <v>17598.050213632145</v>
      </c>
      <c r="N26" s="19">
        <f t="shared" si="4"/>
        <v>17048.565111641903</v>
      </c>
      <c r="O26" s="19">
        <f t="shared" si="4"/>
        <v>16400.974199591266</v>
      </c>
      <c r="P26" s="19">
        <f t="shared" si="4"/>
        <v>15608.083400122941</v>
      </c>
      <c r="Q26" s="19">
        <f t="shared" si="4"/>
        <v>15304.197339780541</v>
      </c>
      <c r="R26" s="19">
        <f t="shared" si="4"/>
        <v>15890.204635022001</v>
      </c>
      <c r="S26" s="19">
        <f t="shared" si="4"/>
        <v>15893.645145578999</v>
      </c>
      <c r="T26" s="19">
        <f t="shared" si="4"/>
        <v>16036.598352367002</v>
      </c>
      <c r="U26" s="19">
        <f t="shared" si="4"/>
        <v>15842.090157156999</v>
      </c>
      <c r="V26" s="19">
        <f t="shared" si="4"/>
        <v>15141.544589132003</v>
      </c>
      <c r="W26" s="19">
        <f t="shared" si="4"/>
        <v>14836.945724425001</v>
      </c>
      <c r="X26" s="19">
        <f t="shared" si="4"/>
        <v>14379.776766575</v>
      </c>
      <c r="Y26" s="19">
        <f t="shared" si="4"/>
        <v>13377.297888343001</v>
      </c>
      <c r="Z26" s="19">
        <f t="shared" si="4"/>
        <v>13217.651218809999</v>
      </c>
      <c r="AA26" s="19">
        <f t="shared" si="4"/>
        <v>13368.813650841999</v>
      </c>
      <c r="AB26" s="19">
        <f t="shared" ref="AB26:AG26" si="5">AB24 - AB25</f>
        <v>13200.923568703001</v>
      </c>
      <c r="AC26" s="19">
        <f t="shared" si="5"/>
        <v>12664.00005103</v>
      </c>
      <c r="AD26" s="19">
        <f t="shared" si="5"/>
        <v>12619.768474218001</v>
      </c>
      <c r="AE26" s="19">
        <f t="shared" si="5"/>
        <v>12125.464298060999</v>
      </c>
      <c r="AF26" s="19">
        <f t="shared" si="5"/>
        <v>11809.662661491999</v>
      </c>
      <c r="AG26" s="19">
        <f t="shared" si="5"/>
        <v>12481.457783529002</v>
      </c>
      <c r="AH26" s="19">
        <f t="shared" ref="AH26:AK26" si="6">AH24 - AH25</f>
        <v>12656.599144686003</v>
      </c>
      <c r="AI26" s="19">
        <f t="shared" si="6"/>
        <v>12007.424490657</v>
      </c>
      <c r="AJ26" s="19">
        <f t="shared" si="6"/>
        <v>12007.615351584998</v>
      </c>
      <c r="AK26" s="19">
        <f t="shared" si="6"/>
        <v>12003.708898854999</v>
      </c>
      <c r="AL26" s="19">
        <f t="shared" ref="AL26" si="7">AL24 - AL25</f>
        <v>11933.934578565</v>
      </c>
    </row>
    <row r="27" spans="1:38" x14ac:dyDescent="0.2">
      <c r="A27" s="6" t="s">
        <v>18</v>
      </c>
      <c r="B27" s="19">
        <f t="shared" ref="B27:AA27" si="8">B19 - B25</f>
        <v>184</v>
      </c>
      <c r="C27" s="19">
        <f t="shared" si="8"/>
        <v>129</v>
      </c>
      <c r="D27" s="19">
        <f t="shared" si="8"/>
        <v>110</v>
      </c>
      <c r="E27" s="19">
        <f t="shared" si="8"/>
        <v>101</v>
      </c>
      <c r="F27" s="19">
        <f t="shared" si="8"/>
        <v>76</v>
      </c>
      <c r="G27" s="19">
        <f t="shared" si="8"/>
        <v>78</v>
      </c>
      <c r="H27" s="19">
        <f t="shared" si="8"/>
        <v>79</v>
      </c>
      <c r="I27" s="19">
        <f t="shared" si="8"/>
        <v>78</v>
      </c>
      <c r="J27" s="19">
        <f t="shared" si="8"/>
        <v>82</v>
      </c>
      <c r="K27" s="19">
        <f t="shared" si="8"/>
        <v>87</v>
      </c>
      <c r="L27" s="19">
        <f t="shared" si="8"/>
        <v>70.548999999999978</v>
      </c>
      <c r="M27" s="19">
        <f t="shared" si="8"/>
        <v>71.638229999999908</v>
      </c>
      <c r="N27" s="19">
        <f t="shared" si="8"/>
        <v>72.442270000000008</v>
      </c>
      <c r="O27" s="19">
        <f t="shared" si="8"/>
        <v>124.03757599999983</v>
      </c>
      <c r="P27" s="19">
        <f t="shared" si="8"/>
        <v>118.19843100000014</v>
      </c>
      <c r="Q27" s="19">
        <f t="shared" si="8"/>
        <v>120.16065099999992</v>
      </c>
      <c r="R27" s="19">
        <f t="shared" si="8"/>
        <v>1049.5285075000002</v>
      </c>
      <c r="S27" s="19">
        <f t="shared" si="8"/>
        <v>1424.5295685000001</v>
      </c>
      <c r="T27" s="19">
        <f t="shared" si="8"/>
        <v>1888.5910268400003</v>
      </c>
      <c r="U27" s="19">
        <f t="shared" si="8"/>
        <v>2050.4545680000001</v>
      </c>
      <c r="V27" s="19">
        <f t="shared" si="8"/>
        <v>1990.9753146</v>
      </c>
      <c r="W27" s="19">
        <f t="shared" si="8"/>
        <v>2115.7553635000004</v>
      </c>
      <c r="X27" s="19">
        <f t="shared" si="8"/>
        <v>2105.5114671000001</v>
      </c>
      <c r="Y27" s="19">
        <f t="shared" si="8"/>
        <v>2011.4318603600002</v>
      </c>
      <c r="Z27" s="19">
        <f t="shared" si="8"/>
        <v>2154.7874606099999</v>
      </c>
      <c r="AA27" s="19">
        <f t="shared" si="8"/>
        <v>2330.9577239</v>
      </c>
      <c r="AB27" s="19">
        <f t="shared" ref="AB27:AG27" si="9">AB19 - AB25</f>
        <v>1923.8621854999999</v>
      </c>
      <c r="AC27" s="19">
        <f t="shared" si="9"/>
        <v>1859.24925775</v>
      </c>
      <c r="AD27" s="19">
        <f t="shared" si="9"/>
        <v>1795.516897</v>
      </c>
      <c r="AE27" s="19">
        <f t="shared" si="9"/>
        <v>1540.8680359</v>
      </c>
      <c r="AF27" s="19">
        <f t="shared" si="9"/>
        <v>1793.4838264000005</v>
      </c>
      <c r="AG27" s="19">
        <f t="shared" si="9"/>
        <v>2839.5703351999996</v>
      </c>
      <c r="AH27" s="19">
        <f t="shared" ref="AH27:AK27" si="10">AH19 - AH25</f>
        <v>2978.5445616000002</v>
      </c>
      <c r="AI27" s="19">
        <f t="shared" si="10"/>
        <v>2533.6656895300002</v>
      </c>
      <c r="AJ27" s="19">
        <f t="shared" si="10"/>
        <v>2554.9423682000006</v>
      </c>
      <c r="AK27" s="19">
        <f t="shared" si="10"/>
        <v>2554.9423682000006</v>
      </c>
      <c r="AL27" s="19">
        <f t="shared" ref="AL27" si="11">AL19 - AL25</f>
        <v>2554.9423682000006</v>
      </c>
    </row>
    <row r="28" spans="1:38" x14ac:dyDescent="0.2">
      <c r="A28" s="6"/>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19"/>
      <c r="AC28" s="19"/>
      <c r="AD28" s="19"/>
      <c r="AE28" s="19"/>
      <c r="AF28" s="19"/>
      <c r="AG28" s="19"/>
      <c r="AH28" s="21"/>
      <c r="AI28" s="21"/>
      <c r="AJ28" s="21"/>
      <c r="AK28" s="21"/>
      <c r="AL28" s="21"/>
    </row>
    <row r="29" spans="1:38" x14ac:dyDescent="0.2">
      <c r="A29" s="6"/>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19"/>
      <c r="AC29" s="19"/>
      <c r="AD29" s="19"/>
      <c r="AE29" s="19"/>
      <c r="AF29" s="19"/>
      <c r="AG29" s="19"/>
      <c r="AH29" s="21"/>
      <c r="AI29" s="21"/>
      <c r="AJ29" s="21"/>
      <c r="AK29" s="21"/>
      <c r="AL29" s="21"/>
    </row>
    <row r="30" spans="1:38" x14ac:dyDescent="0.2">
      <c r="A30" s="6" t="s">
        <v>19</v>
      </c>
      <c r="B30" s="19">
        <f t="shared" ref="B30:AA30" si="12">SUM(B7:B9)</f>
        <v>721</v>
      </c>
      <c r="C30" s="19">
        <f t="shared" si="12"/>
        <v>660</v>
      </c>
      <c r="D30" s="19">
        <f t="shared" si="12"/>
        <v>1050</v>
      </c>
      <c r="E30" s="19">
        <f t="shared" si="12"/>
        <v>1569</v>
      </c>
      <c r="F30" s="19">
        <f t="shared" si="12"/>
        <v>1005</v>
      </c>
      <c r="G30" s="19">
        <f t="shared" si="12"/>
        <v>1075</v>
      </c>
      <c r="H30" s="19">
        <f t="shared" si="12"/>
        <v>1049.1217424556967</v>
      </c>
      <c r="I30" s="19">
        <f t="shared" si="12"/>
        <v>879.42707636027365</v>
      </c>
      <c r="J30" s="19">
        <f t="shared" si="12"/>
        <v>821.77057700292278</v>
      </c>
      <c r="K30" s="19">
        <f t="shared" si="12"/>
        <v>827.67056127166745</v>
      </c>
      <c r="L30" s="19">
        <f t="shared" si="12"/>
        <v>789.33906224714792</v>
      </c>
      <c r="M30" s="19">
        <f t="shared" si="12"/>
        <v>721.18281444347122</v>
      </c>
      <c r="N30" s="19">
        <f t="shared" si="12"/>
        <v>655.60662810324607</v>
      </c>
      <c r="O30" s="19">
        <f t="shared" si="12"/>
        <v>596.87952322882734</v>
      </c>
      <c r="P30" s="19">
        <f t="shared" si="12"/>
        <v>547.38809354845625</v>
      </c>
      <c r="Q30" s="19">
        <f t="shared" si="12"/>
        <v>478.052377457305</v>
      </c>
      <c r="R30" s="19">
        <f t="shared" si="12"/>
        <v>538.840418828</v>
      </c>
      <c r="S30" s="19">
        <f t="shared" si="12"/>
        <v>554.17205321500001</v>
      </c>
      <c r="T30" s="19">
        <f t="shared" si="12"/>
        <v>540.28588186399998</v>
      </c>
      <c r="U30" s="19">
        <f t="shared" si="12"/>
        <v>555.89460330400004</v>
      </c>
      <c r="V30" s="19">
        <f t="shared" si="12"/>
        <v>485.94931868099997</v>
      </c>
      <c r="W30" s="19">
        <f t="shared" si="12"/>
        <v>516.75448756699996</v>
      </c>
      <c r="X30" s="19">
        <f t="shared" si="12"/>
        <v>555.43505551700002</v>
      </c>
      <c r="Y30" s="19">
        <f t="shared" si="12"/>
        <v>578.76021236600002</v>
      </c>
      <c r="Z30" s="19">
        <f t="shared" si="12"/>
        <v>598.296162525</v>
      </c>
      <c r="AA30" s="19">
        <f t="shared" si="12"/>
        <v>588.63347449699995</v>
      </c>
      <c r="AB30" s="19">
        <f t="shared" ref="AB30:AG30" si="13">SUM(AB7:AB9)</f>
        <v>522.19964453800003</v>
      </c>
      <c r="AC30" s="19">
        <f t="shared" si="13"/>
        <v>622.06847862100005</v>
      </c>
      <c r="AD30" s="19">
        <f t="shared" si="13"/>
        <v>626.39438649900001</v>
      </c>
      <c r="AE30" s="19">
        <f t="shared" si="13"/>
        <v>571.37479409999992</v>
      </c>
      <c r="AF30" s="19">
        <f t="shared" si="13"/>
        <v>528.25403645100005</v>
      </c>
      <c r="AG30" s="19">
        <f t="shared" si="13"/>
        <v>504.38165625400001</v>
      </c>
      <c r="AH30" s="19">
        <f t="shared" ref="AH30:AK30" si="14">SUM(AH7:AH9)</f>
        <v>583.03916358900005</v>
      </c>
      <c r="AI30" s="19">
        <f t="shared" si="14"/>
        <v>601.16162643200005</v>
      </c>
      <c r="AJ30" s="19">
        <f t="shared" si="14"/>
        <v>630.00319903299999</v>
      </c>
      <c r="AK30" s="19">
        <f t="shared" si="14"/>
        <v>630.00319902299998</v>
      </c>
      <c r="AL30" s="19">
        <f t="shared" ref="AL30" si="15">SUM(AL7:AL9)</f>
        <v>630.00319902299998</v>
      </c>
    </row>
    <row r="31" spans="1:38" x14ac:dyDescent="0.2">
      <c r="A31" s="6" t="s">
        <v>20</v>
      </c>
      <c r="B31" s="19">
        <f t="shared" ref="B31:AA31" si="16">SUM(B10:B16)</f>
        <v>14789.724839390827</v>
      </c>
      <c r="C31" s="19">
        <f t="shared" si="16"/>
        <v>13499.501621605456</v>
      </c>
      <c r="D31" s="19">
        <f t="shared" si="16"/>
        <v>14195.030136934447</v>
      </c>
      <c r="E31" s="19">
        <f t="shared" si="16"/>
        <v>10217.853195704727</v>
      </c>
      <c r="F31" s="19">
        <f t="shared" si="16"/>
        <v>9479.3475178764638</v>
      </c>
      <c r="G31" s="19">
        <f t="shared" si="16"/>
        <v>9725.9506834601671</v>
      </c>
      <c r="H31" s="19">
        <f t="shared" si="16"/>
        <v>9863.6965160495529</v>
      </c>
      <c r="I31" s="19">
        <f t="shared" si="16"/>
        <v>10064.814329664283</v>
      </c>
      <c r="J31" s="19">
        <f t="shared" si="16"/>
        <v>10167.272795394529</v>
      </c>
      <c r="K31" s="19">
        <f t="shared" si="16"/>
        <v>10186.617277066231</v>
      </c>
      <c r="L31" s="19">
        <f t="shared" si="16"/>
        <v>7890.0224711900983</v>
      </c>
      <c r="M31" s="19">
        <f t="shared" si="16"/>
        <v>8067.971169188675</v>
      </c>
      <c r="N31" s="19">
        <f t="shared" si="16"/>
        <v>7788.0042135386566</v>
      </c>
      <c r="O31" s="19">
        <f t="shared" si="16"/>
        <v>7317.77610036244</v>
      </c>
      <c r="P31" s="19">
        <f t="shared" si="16"/>
        <v>6973.3938755744848</v>
      </c>
      <c r="Q31" s="19">
        <f t="shared" si="16"/>
        <v>7131.5343113232366</v>
      </c>
      <c r="R31" s="19">
        <f t="shared" si="16"/>
        <v>6729.7304718940004</v>
      </c>
      <c r="S31" s="19">
        <f t="shared" si="16"/>
        <v>6727.2062006640008</v>
      </c>
      <c r="T31" s="19">
        <f t="shared" si="16"/>
        <v>6967.2712334630005</v>
      </c>
      <c r="U31" s="19">
        <f t="shared" si="16"/>
        <v>7053.6695024530009</v>
      </c>
      <c r="V31" s="19">
        <f t="shared" si="16"/>
        <v>6902.7754960509992</v>
      </c>
      <c r="W31" s="19">
        <f t="shared" si="16"/>
        <v>6920.6773146579999</v>
      </c>
      <c r="X31" s="19">
        <f t="shared" si="16"/>
        <v>6852.1082720579998</v>
      </c>
      <c r="Y31" s="19">
        <f t="shared" si="16"/>
        <v>6225.2488138170002</v>
      </c>
      <c r="Z31" s="19">
        <f t="shared" si="16"/>
        <v>6281.8475442750005</v>
      </c>
      <c r="AA31" s="19">
        <f t="shared" si="16"/>
        <v>6557.7539112450004</v>
      </c>
      <c r="AB31" s="19">
        <f t="shared" ref="AB31:AG31" si="17">SUM(AB10:AB16)</f>
        <v>7130.1051735649999</v>
      </c>
      <c r="AC31" s="19">
        <f t="shared" si="17"/>
        <v>6732.9607888590008</v>
      </c>
      <c r="AD31" s="19">
        <f t="shared" si="17"/>
        <v>6983.2250853189998</v>
      </c>
      <c r="AE31" s="19">
        <f t="shared" si="17"/>
        <v>7019.4393987610001</v>
      </c>
      <c r="AF31" s="19">
        <f t="shared" si="17"/>
        <v>6883.2868869410004</v>
      </c>
      <c r="AG31" s="19">
        <f t="shared" si="17"/>
        <v>6638.1621945750003</v>
      </c>
      <c r="AH31" s="19">
        <f t="shared" ref="AH31:AK31" si="18">SUM(AH10:AH16)</f>
        <v>6750.474894897</v>
      </c>
      <c r="AI31" s="19">
        <f t="shared" si="18"/>
        <v>6588.1314579950003</v>
      </c>
      <c r="AJ31" s="19">
        <f t="shared" si="18"/>
        <v>6699.0645699519991</v>
      </c>
      <c r="AK31" s="19">
        <f t="shared" si="18"/>
        <v>6699.0693769319996</v>
      </c>
      <c r="AL31" s="19">
        <f t="shared" ref="AL31" si="19">SUM(AL10:AL16)</f>
        <v>6699.0693769319996</v>
      </c>
    </row>
    <row r="32" spans="1:38" x14ac:dyDescent="0.2">
      <c r="A32" s="6" t="s">
        <v>21</v>
      </c>
      <c r="B32" s="19">
        <f t="shared" ref="B32:AA32" si="20">B17+B18</f>
        <v>18526</v>
      </c>
      <c r="C32" s="19">
        <f t="shared" si="20"/>
        <v>17309</v>
      </c>
      <c r="D32" s="19">
        <f t="shared" si="20"/>
        <v>16061</v>
      </c>
      <c r="E32" s="19">
        <f t="shared" si="20"/>
        <v>14793</v>
      </c>
      <c r="F32" s="19">
        <f t="shared" si="20"/>
        <v>12050</v>
      </c>
      <c r="G32" s="19">
        <f t="shared" si="20"/>
        <v>11569</v>
      </c>
      <c r="H32" s="19">
        <f t="shared" si="20"/>
        <v>11086</v>
      </c>
      <c r="I32" s="19">
        <f t="shared" si="20"/>
        <v>10603</v>
      </c>
      <c r="J32" s="19">
        <f t="shared" si="20"/>
        <v>10122</v>
      </c>
      <c r="K32" s="19">
        <f t="shared" si="20"/>
        <v>9639</v>
      </c>
      <c r="L32" s="19">
        <f t="shared" si="20"/>
        <v>9155.7530000000006</v>
      </c>
      <c r="M32" s="19">
        <f t="shared" si="20"/>
        <v>8737.2579999999998</v>
      </c>
      <c r="N32" s="19">
        <f t="shared" si="20"/>
        <v>8532.5120000000006</v>
      </c>
      <c r="O32" s="19">
        <f t="shared" si="20"/>
        <v>8362.280999999999</v>
      </c>
      <c r="P32" s="19">
        <f t="shared" si="20"/>
        <v>7969.1030000000001</v>
      </c>
      <c r="Q32" s="19">
        <f t="shared" si="20"/>
        <v>7574.4500000000007</v>
      </c>
      <c r="R32" s="19">
        <f t="shared" si="20"/>
        <v>7572.1052368000001</v>
      </c>
      <c r="S32" s="19">
        <f t="shared" si="20"/>
        <v>7187.7373232000009</v>
      </c>
      <c r="T32" s="19">
        <f t="shared" si="20"/>
        <v>6640.4502102000006</v>
      </c>
      <c r="U32" s="19">
        <f t="shared" si="20"/>
        <v>6182.0714834</v>
      </c>
      <c r="V32" s="19">
        <f t="shared" si="20"/>
        <v>5761.8444598000005</v>
      </c>
      <c r="W32" s="19">
        <f t="shared" si="20"/>
        <v>5283.7585587000003</v>
      </c>
      <c r="X32" s="19">
        <f t="shared" si="20"/>
        <v>4866.7219719000004</v>
      </c>
      <c r="Y32" s="19">
        <f t="shared" si="20"/>
        <v>4561.8570018</v>
      </c>
      <c r="Z32" s="19">
        <f t="shared" si="20"/>
        <v>4182.7200513999996</v>
      </c>
      <c r="AA32" s="19">
        <f t="shared" si="20"/>
        <v>3891.4685411999999</v>
      </c>
      <c r="AB32" s="19">
        <f t="shared" ref="AB32:AG32" si="21">AB17+AB18</f>
        <v>3624.7565651000004</v>
      </c>
      <c r="AC32" s="19">
        <f t="shared" si="21"/>
        <v>3449.7215257999997</v>
      </c>
      <c r="AD32" s="19">
        <f t="shared" si="21"/>
        <v>3214.6321054</v>
      </c>
      <c r="AE32" s="19">
        <f t="shared" si="21"/>
        <v>2993.7820692999999</v>
      </c>
      <c r="AF32" s="19">
        <f t="shared" si="21"/>
        <v>2604.6379117000001</v>
      </c>
      <c r="AG32" s="19">
        <f t="shared" si="21"/>
        <v>2499.3435975000002</v>
      </c>
      <c r="AH32" s="19">
        <f t="shared" ref="AH32:AK32" si="22">AH17+AH18</f>
        <v>2344.5405246</v>
      </c>
      <c r="AI32" s="19">
        <f t="shared" si="22"/>
        <v>2284.4657167</v>
      </c>
      <c r="AJ32" s="19">
        <f t="shared" si="22"/>
        <v>2123.6052144</v>
      </c>
      <c r="AK32" s="19">
        <f t="shared" si="22"/>
        <v>2119.6939547000002</v>
      </c>
      <c r="AL32" s="19">
        <f t="shared" ref="AL32" si="23">AL17+AL18</f>
        <v>2049.9196344100001</v>
      </c>
    </row>
    <row r="33" spans="1:38" x14ac:dyDescent="0.2">
      <c r="A33" s="6" t="s">
        <v>22</v>
      </c>
      <c r="B33" s="19">
        <f t="shared" ref="B33:AA33" si="24">B19</f>
        <v>1101</v>
      </c>
      <c r="C33" s="19">
        <f t="shared" si="24"/>
        <v>716</v>
      </c>
      <c r="D33" s="19">
        <f t="shared" si="24"/>
        <v>1134</v>
      </c>
      <c r="E33" s="19">
        <f t="shared" si="24"/>
        <v>566</v>
      </c>
      <c r="F33" s="19">
        <f t="shared" si="24"/>
        <v>1059</v>
      </c>
      <c r="G33" s="19">
        <f t="shared" si="24"/>
        <v>756</v>
      </c>
      <c r="H33" s="19">
        <f t="shared" si="24"/>
        <v>486</v>
      </c>
      <c r="I33" s="19">
        <f t="shared" si="24"/>
        <v>556</v>
      </c>
      <c r="J33" s="19">
        <f t="shared" si="24"/>
        <v>720</v>
      </c>
      <c r="K33" s="19">
        <f t="shared" si="24"/>
        <v>551</v>
      </c>
      <c r="L33" s="19">
        <f t="shared" si="24"/>
        <v>1940.443</v>
      </c>
      <c r="M33" s="19">
        <f t="shared" si="24"/>
        <v>815.92899999999997</v>
      </c>
      <c r="N33" s="19">
        <f t="shared" si="24"/>
        <v>717.85</v>
      </c>
      <c r="O33" s="19">
        <f t="shared" si="24"/>
        <v>791.077</v>
      </c>
      <c r="P33" s="19">
        <f t="shared" si="24"/>
        <v>733.03200000000004</v>
      </c>
      <c r="Q33" s="19">
        <f t="shared" si="24"/>
        <v>532.48900000000003</v>
      </c>
      <c r="R33" s="19">
        <f t="shared" si="24"/>
        <v>2492.7915603000001</v>
      </c>
      <c r="S33" s="19">
        <f t="shared" si="24"/>
        <v>3705.4764842</v>
      </c>
      <c r="T33" s="19">
        <f t="shared" si="24"/>
        <v>2823.6742923000002</v>
      </c>
      <c r="U33" s="19">
        <f t="shared" si="24"/>
        <v>3066.4180495000001</v>
      </c>
      <c r="V33" s="19">
        <f t="shared" si="24"/>
        <v>3319.3021100999999</v>
      </c>
      <c r="W33" s="19">
        <f t="shared" si="24"/>
        <v>3901.0102424000002</v>
      </c>
      <c r="X33" s="19">
        <f t="shared" si="24"/>
        <v>3114.3756822</v>
      </c>
      <c r="Y33" s="19">
        <f t="shared" si="24"/>
        <v>2790.0163292000002</v>
      </c>
      <c r="Z33" s="19">
        <f t="shared" si="24"/>
        <v>2533.0096061999998</v>
      </c>
      <c r="AA33" s="19">
        <f t="shared" si="24"/>
        <v>3565.7559188</v>
      </c>
      <c r="AB33" s="19">
        <f t="shared" ref="AB33:AG33" si="25">AB19</f>
        <v>3296.0569707</v>
      </c>
      <c r="AC33" s="19">
        <f t="shared" si="25"/>
        <v>2482.5513735</v>
      </c>
      <c r="AD33" s="19">
        <f t="shared" si="25"/>
        <v>2541.2336713999998</v>
      </c>
      <c r="AE33" s="19">
        <f t="shared" si="25"/>
        <v>3563.7989689999999</v>
      </c>
      <c r="AF33" s="19">
        <f t="shared" si="25"/>
        <v>4096.7947756000003</v>
      </c>
      <c r="AG33" s="19">
        <f t="shared" si="25"/>
        <v>6074.3673590999997</v>
      </c>
      <c r="AH33" s="19">
        <f t="shared" ref="AH33:AK33" si="26">AH19</f>
        <v>6477.4569848000001</v>
      </c>
      <c r="AI33" s="19">
        <f t="shared" si="26"/>
        <v>3244.7213261000002</v>
      </c>
      <c r="AJ33" s="19">
        <f t="shared" si="26"/>
        <v>7177.6071496000004</v>
      </c>
      <c r="AK33" s="19">
        <f t="shared" si="26"/>
        <v>7177.6071496000004</v>
      </c>
      <c r="AL33" s="19">
        <f t="shared" ref="AL33" si="27">AL19</f>
        <v>7177.6071496000004</v>
      </c>
    </row>
    <row r="34" spans="1:38" x14ac:dyDescent="0.2">
      <c r="A34" s="6" t="s">
        <v>15</v>
      </c>
      <c r="B34" s="19">
        <f t="shared" ref="B34:AA34" si="28">SUM(B30:B33)</f>
        <v>35137.724839390823</v>
      </c>
      <c r="C34" s="19">
        <f t="shared" si="28"/>
        <v>32184.501621605457</v>
      </c>
      <c r="D34" s="19">
        <f t="shared" si="28"/>
        <v>32440.030136934445</v>
      </c>
      <c r="E34" s="19">
        <f t="shared" si="28"/>
        <v>27145.853195704727</v>
      </c>
      <c r="F34" s="19">
        <f t="shared" si="28"/>
        <v>23593.347517876464</v>
      </c>
      <c r="G34" s="19">
        <f t="shared" si="28"/>
        <v>23125.950683460167</v>
      </c>
      <c r="H34" s="19">
        <f t="shared" si="28"/>
        <v>22484.818258505249</v>
      </c>
      <c r="I34" s="19">
        <f t="shared" si="28"/>
        <v>22103.241406024557</v>
      </c>
      <c r="J34" s="19">
        <f t="shared" si="28"/>
        <v>21831.043372397449</v>
      </c>
      <c r="K34" s="19">
        <f t="shared" si="28"/>
        <v>21204.287838337899</v>
      </c>
      <c r="L34" s="19">
        <f t="shared" si="28"/>
        <v>19775.557533437248</v>
      </c>
      <c r="M34" s="19">
        <f t="shared" si="28"/>
        <v>18342.340983632148</v>
      </c>
      <c r="N34" s="19">
        <f t="shared" si="28"/>
        <v>17693.972841641902</v>
      </c>
      <c r="O34" s="19">
        <f t="shared" si="28"/>
        <v>17068.013623591269</v>
      </c>
      <c r="P34" s="19">
        <f t="shared" si="28"/>
        <v>16222.91696912294</v>
      </c>
      <c r="Q34" s="19">
        <f t="shared" si="28"/>
        <v>15716.525688780543</v>
      </c>
      <c r="R34" s="19">
        <f t="shared" si="28"/>
        <v>17333.467687822002</v>
      </c>
      <c r="S34" s="19">
        <f t="shared" si="28"/>
        <v>18174.592061279003</v>
      </c>
      <c r="T34" s="19">
        <f t="shared" si="28"/>
        <v>16971.681617827002</v>
      </c>
      <c r="U34" s="19">
        <f t="shared" si="28"/>
        <v>16858.053638657002</v>
      </c>
      <c r="V34" s="19">
        <f t="shared" si="28"/>
        <v>16469.871384631999</v>
      </c>
      <c r="W34" s="19">
        <f t="shared" si="28"/>
        <v>16622.200603325</v>
      </c>
      <c r="X34" s="19">
        <f t="shared" si="28"/>
        <v>15388.640981675</v>
      </c>
      <c r="Y34" s="19">
        <f t="shared" si="28"/>
        <v>14155.882357183</v>
      </c>
      <c r="Z34" s="19">
        <f t="shared" si="28"/>
        <v>13595.8733644</v>
      </c>
      <c r="AA34" s="19">
        <f t="shared" si="28"/>
        <v>14603.611845742</v>
      </c>
      <c r="AB34" s="19">
        <f t="shared" ref="AB34:AG34" si="29">SUM(AB30:AB33)</f>
        <v>14573.118353902999</v>
      </c>
      <c r="AC34" s="19">
        <f t="shared" si="29"/>
        <v>13287.30216678</v>
      </c>
      <c r="AD34" s="19">
        <f t="shared" si="29"/>
        <v>13365.485248617999</v>
      </c>
      <c r="AE34" s="19">
        <f t="shared" si="29"/>
        <v>14148.395231160999</v>
      </c>
      <c r="AF34" s="19">
        <f t="shared" si="29"/>
        <v>14112.973610691999</v>
      </c>
      <c r="AG34" s="19">
        <f t="shared" si="29"/>
        <v>15716.254807428999</v>
      </c>
      <c r="AH34" s="19">
        <f t="shared" ref="AH34:AK34" si="30">SUM(AH30:AH33)</f>
        <v>16155.511567885998</v>
      </c>
      <c r="AI34" s="19">
        <f t="shared" si="30"/>
        <v>12718.480127227</v>
      </c>
      <c r="AJ34" s="19">
        <f t="shared" si="30"/>
        <v>16630.280132984997</v>
      </c>
      <c r="AK34" s="19">
        <f t="shared" si="30"/>
        <v>16626.373680255001</v>
      </c>
      <c r="AL34" s="19">
        <f t="shared" ref="AL34" si="31">SUM(AL30:AL33)</f>
        <v>16556.599359964999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dbe56419-d50b-414a-b2f9-40973e02fd29">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2023-04-05T18:38:41+00:00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posted xmlns="dbe56419-d50b-414a-b2f9-40973e02fd29"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98E210C2A32274E8239BAA0B65C2B15" ma:contentTypeVersion="15" ma:contentTypeDescription="Create a new document." ma:contentTypeScope="" ma:versionID="93a4a4c3542a40002b3da1cfdddae19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dbe56419-d50b-414a-b2f9-40973e02fd29" xmlns:ns6="ed7dd8e5-4eb3-44b2-95e5-8ff76e681368" targetNamespace="http://schemas.microsoft.com/office/2006/metadata/properties" ma:root="true" ma:fieldsID="1ab2c873af323314419c9f746b4dd08b" ns1:_="" ns2:_="" ns3:_="" ns4:_="" ns5:_="" ns6:_="">
    <xsd:import namespace="http://schemas.microsoft.com/sharepoint/v3"/>
    <xsd:import namespace="4ffa91fb-a0ff-4ac5-b2db-65c790d184a4"/>
    <xsd:import namespace="http://schemas.microsoft.com/sharepoint.v3"/>
    <xsd:import namespace="http://schemas.microsoft.com/sharepoint/v3/fields"/>
    <xsd:import namespace="dbe56419-d50b-414a-b2f9-40973e02fd29"/>
    <xsd:import namespace="ed7dd8e5-4eb3-44b2-95e5-8ff76e681368"/>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AutoTags" minOccurs="0"/>
                <xsd:element ref="ns5:MediaServiceGenerationTime" minOccurs="0"/>
                <xsd:element ref="ns5:MediaServiceEventHashCode" minOccurs="0"/>
                <xsd:element ref="ns5:MediaServiceDateTaken" minOccurs="0"/>
                <xsd:element ref="ns5:MediaServiceOCR" minOccurs="0"/>
                <xsd:element ref="ns5:MediaLengthInSeconds" minOccurs="0"/>
                <xsd:element ref="ns1:_ip_UnifiedCompliancePolicyProperties" minOccurs="0"/>
                <xsd:element ref="ns1:_ip_UnifiedCompliancePolicyUIAction" minOccurs="0"/>
                <xsd:element ref="ns5:lcf76f155ced4ddcb4097134ff3c332f" minOccurs="0"/>
                <xsd:element ref="ns5:pos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38" nillable="true" ma:displayName="Unified Compliance Policy Properties" ma:hidden="true" ma:internalName="_ip_UnifiedCompliancePolicyProperties">
      <xsd:simpleType>
        <xsd:restriction base="dms:Note"/>
      </xsd:simpleType>
    </xsd:element>
    <xsd:element name="_ip_UnifiedCompliancePolicyUIAction" ma:index="3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9b8fd0c6-6ab3-4f26-8f7c-b9722175e928}" ma:internalName="TaxCatchAllLabel" ma:readOnly="true" ma:showField="CatchAllDataLabel" ma:web="ed7dd8e5-4eb3-44b2-95e5-8ff76e681368">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9b8fd0c6-6ab3-4f26-8f7c-b9722175e928}" ma:internalName="TaxCatchAll" ma:showField="CatchAllData" ma:web="ed7dd8e5-4eb3-44b2-95e5-8ff76e6813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e56419-d50b-414a-b2f9-40973e02fd29"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2" nillable="true" ma:displayName="Tags" ma:internalName="MediaServiceAutoTags"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41"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posted" ma:index="42" nillable="true" ma:displayName="posted" ma:format="Dropdown" ma:internalName="posted">
      <xsd:simpleType>
        <xsd:restriction base="dms:Choice">
          <xsd:enumeration value="posted"/>
          <xsd:enumeration value="Choice 2"/>
          <xsd:enumeration value="Choice 3"/>
        </xsd:restriction>
      </xsd:simpleType>
    </xsd:element>
  </xsd:schema>
  <xsd:schema xmlns:xsd="http://www.w3.org/2001/XMLSchema" xmlns:xs="http://www.w3.org/2001/XMLSchema" xmlns:dms="http://schemas.microsoft.com/office/2006/documentManagement/types" xmlns:pc="http://schemas.microsoft.com/office/infopath/2007/PartnerControls" targetNamespace="ed7dd8e5-4eb3-44b2-95e5-8ff76e681368"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4BEED6-2F5A-4BC4-96C2-3B9221264796}">
  <ds:schemaRefs>
    <ds:schemaRef ds:uri="Microsoft.SharePoint.Taxonomy.ContentTypeSync"/>
  </ds:schemaRefs>
</ds:datastoreItem>
</file>

<file path=customXml/itemProps2.xml><?xml version="1.0" encoding="utf-8"?>
<ds:datastoreItem xmlns:ds="http://schemas.openxmlformats.org/officeDocument/2006/customXml" ds:itemID="{5BE31BE2-7C28-4106-A5D8-604FFDD49AD0}">
  <ds:schemaRefs>
    <ds:schemaRef ds:uri="http://schemas.microsoft.com/sharepoint/v3/contenttype/forms"/>
  </ds:schemaRefs>
</ds:datastoreItem>
</file>

<file path=customXml/itemProps3.xml><?xml version="1.0" encoding="utf-8"?>
<ds:datastoreItem xmlns:ds="http://schemas.openxmlformats.org/officeDocument/2006/customXml" ds:itemID="{1B8203EB-A1F2-43B9-AEB6-BD15D1B71085}">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dbe56419-d50b-414a-b2f9-40973e02fd29"/>
    <ds:schemaRef ds:uri="http://schemas.microsoft.com/sharepoint.v3"/>
  </ds:schemaRefs>
</ds:datastoreItem>
</file>

<file path=customXml/itemProps4.xml><?xml version="1.0" encoding="utf-8"?>
<ds:datastoreItem xmlns:ds="http://schemas.openxmlformats.org/officeDocument/2006/customXml" ds:itemID="{14429C33-E609-41D8-98E2-8C6D9B67A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dbe56419-d50b-414a-b2f9-40973e02fd29"/>
    <ds:schemaRef ds:uri="ed7dd8e5-4eb3-44b2-95e5-8ff76e6813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DevelopmentOfData</vt:lpstr>
      <vt:lpstr>CO</vt:lpstr>
      <vt:lpstr>NOX-Org_and_adj</vt:lpstr>
      <vt:lpstr>NOX</vt:lpstr>
      <vt:lpstr>PM10Primary</vt:lpstr>
      <vt:lpstr>PM25Primary</vt:lpstr>
      <vt:lpstr>SO2</vt:lpstr>
      <vt:lpstr>VOC</vt:lpstr>
      <vt:lpstr>NH3</vt:lpstr>
      <vt:lpstr>NH3_Org</vt:lpstr>
      <vt:lpstr>Black Carbon</vt:lpstr>
      <vt:lpstr>Organic Carbon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Drukenbrod, Josh</dc:creator>
  <cp:lastModifiedBy>Ahsan, Hamza</cp:lastModifiedBy>
  <cp:lastPrinted>2023-03-24T21:08:31Z</cp:lastPrinted>
  <dcterms:created xsi:type="dcterms:W3CDTF">2018-03-20T12:43:27Z</dcterms:created>
  <dcterms:modified xsi:type="dcterms:W3CDTF">2024-02-09T19:38:08Z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0x010100598E210C2A32274E8239BAA0B65C2B15</vt:lpwstr>
  </property>
</Properties>
</file>