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202300"/>
  <mc:AlternateContent xmlns:mc="http://schemas.openxmlformats.org/markup-compatibility/2006">
    <mc:Choice Requires="x15">
      <x15ac:absPath xmlns:x15ac="http://schemas.microsoft.com/office/spreadsheetml/2010/11/ac" url="D:\QA캠퍼스 강의자료\실습자료\최종 포트폴리오\최종본\사용자료\"/>
    </mc:Choice>
  </mc:AlternateContent>
  <xr:revisionPtr revIDLastSave="0" documentId="13_ncr:1_{1A2C170C-5143-49D5-8352-384982708B23}" xr6:coauthVersionLast="47" xr6:coauthVersionMax="47" xr10:uidLastSave="{00000000-0000-0000-0000-000000000000}"/>
  <bookViews>
    <workbookView xWindow="1890" yWindow="990" windowWidth="24195" windowHeight="14970" xr2:uid="{7413FCD5-C62B-48C9-8383-AD46EAB16E07}"/>
  </bookViews>
  <sheets>
    <sheet name="개요" sheetId="3" r:id="rId1"/>
    <sheet name="콘텐츠 테스트"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90" i="2" l="1"/>
  <c r="P91" i="2"/>
  <c r="P92" i="2" s="1"/>
  <c r="O92" i="2"/>
  <c r="I92" i="2"/>
  <c r="J92" i="2"/>
  <c r="K92" i="2"/>
  <c r="K91" i="2"/>
  <c r="J91" i="2"/>
  <c r="I91" i="2"/>
  <c r="K82" i="2"/>
  <c r="J82" i="2"/>
  <c r="I82" i="2"/>
  <c r="I81" i="2"/>
  <c r="J81" i="2" s="1"/>
  <c r="K81" i="2" s="1"/>
  <c r="I86" i="2"/>
  <c r="J86" i="2" s="1"/>
  <c r="K86" i="2" s="1"/>
  <c r="I87" i="2"/>
  <c r="J87" i="2" s="1"/>
  <c r="K87" i="2" s="1"/>
  <c r="B15" i="2"/>
  <c r="E15" i="2" s="1"/>
  <c r="C15" i="2"/>
  <c r="D15" i="2"/>
  <c r="B16" i="2"/>
  <c r="C16" i="2"/>
  <c r="D16" i="2"/>
  <c r="B17" i="2"/>
  <c r="C17" i="2"/>
  <c r="D17" i="2"/>
  <c r="B18" i="2"/>
  <c r="C18" i="2"/>
  <c r="D18" i="2"/>
  <c r="D8" i="2"/>
  <c r="C8" i="2"/>
  <c r="B11" i="2"/>
  <c r="D11" i="2"/>
  <c r="D10" i="2"/>
  <c r="D9" i="2"/>
  <c r="C11" i="2"/>
  <c r="C10" i="2"/>
  <c r="C9" i="2"/>
  <c r="B10" i="2"/>
  <c r="B9" i="2"/>
  <c r="B8" i="2"/>
  <c r="L92" i="2" l="1"/>
  <c r="L86" i="2"/>
  <c r="L81" i="2"/>
  <c r="L91" i="2"/>
  <c r="E16" i="2"/>
  <c r="F16" i="2" s="1"/>
  <c r="E18" i="2"/>
  <c r="F18" i="2" s="1"/>
  <c r="F15" i="2"/>
  <c r="E17" i="2"/>
  <c r="E8" i="2"/>
  <c r="E22" i="2" s="1"/>
  <c r="E9" i="2"/>
  <c r="E10" i="2"/>
  <c r="E11" i="2"/>
  <c r="F11" i="2" s="1"/>
  <c r="B22" i="2"/>
  <c r="B23" i="2"/>
  <c r="D24" i="2"/>
  <c r="D22" i="2"/>
  <c r="C22" i="2"/>
  <c r="C24" i="2"/>
  <c r="C25" i="2"/>
  <c r="B24" i="2"/>
  <c r="C23" i="2"/>
  <c r="D23" i="2"/>
  <c r="B25" i="2"/>
  <c r="D25" i="2"/>
  <c r="O90" i="2" l="1"/>
  <c r="L87" i="2"/>
  <c r="L82" i="2"/>
  <c r="F25" i="2"/>
  <c r="D39" i="2"/>
  <c r="D53" i="2" s="1"/>
  <c r="E39" i="2"/>
  <c r="E53" i="2" s="1"/>
  <c r="C39" i="2"/>
  <c r="C53" i="2" s="1"/>
  <c r="F39" i="2"/>
  <c r="F53" i="2" s="1"/>
  <c r="B39" i="2"/>
  <c r="B53" i="2" s="1"/>
  <c r="B38" i="2"/>
  <c r="C38" i="2"/>
  <c r="D38" i="2"/>
  <c r="E38" i="2"/>
  <c r="F38" i="2"/>
  <c r="D37" i="2"/>
  <c r="D51" i="2" s="1"/>
  <c r="F37" i="2"/>
  <c r="F51" i="2" s="1"/>
  <c r="B37" i="2"/>
  <c r="B51" i="2" s="1"/>
  <c r="E37" i="2"/>
  <c r="E51" i="2" s="1"/>
  <c r="C37" i="2"/>
  <c r="C51" i="2" s="1"/>
  <c r="E23" i="2"/>
  <c r="E25" i="2"/>
  <c r="B36" i="2"/>
  <c r="B50" i="2" s="1"/>
  <c r="E36" i="2"/>
  <c r="E50" i="2" s="1"/>
  <c r="F8" i="2"/>
  <c r="F22" i="2" s="1"/>
  <c r="F36" i="2"/>
  <c r="F50" i="2" s="1"/>
  <c r="C36" i="2"/>
  <c r="C50" i="2" s="1"/>
  <c r="D36" i="2"/>
  <c r="D50" i="2" s="1"/>
  <c r="F17" i="2"/>
  <c r="E24" i="2"/>
  <c r="F10" i="2"/>
  <c r="F9" i="2"/>
  <c r="F23" i="2" s="1"/>
  <c r="O91" i="2" l="1"/>
  <c r="F24" i="2"/>
  <c r="F52" i="2"/>
  <c r="E52" i="2"/>
  <c r="D52" i="2"/>
  <c r="B52" i="2"/>
  <c r="C52" i="2"/>
</calcChain>
</file>

<file path=xl/sharedStrings.xml><?xml version="1.0" encoding="utf-8"?>
<sst xmlns="http://schemas.openxmlformats.org/spreadsheetml/2006/main" count="138" uniqueCount="62">
  <si>
    <t>스타발생률</t>
    <phoneticPr fontId="2" type="noConversion"/>
  </si>
  <si>
    <t>퍼스트</t>
    <phoneticPr fontId="2" type="noConversion"/>
  </si>
  <si>
    <t>세컨트</t>
    <phoneticPr fontId="2" type="noConversion"/>
  </si>
  <si>
    <t>세컨드</t>
    <phoneticPr fontId="2" type="noConversion"/>
  </si>
  <si>
    <t>서드</t>
    <phoneticPr fontId="2" type="noConversion"/>
  </si>
  <si>
    <t>퀵</t>
    <phoneticPr fontId="2" type="noConversion"/>
  </si>
  <si>
    <t>아츠</t>
    <phoneticPr fontId="2" type="noConversion"/>
  </si>
  <si>
    <t>버스터</t>
    <phoneticPr fontId="2" type="noConversion"/>
  </si>
  <si>
    <t>엑스트라</t>
    <phoneticPr fontId="2" type="noConversion"/>
  </si>
  <si>
    <t>밸런스 문제점</t>
    <phoneticPr fontId="2" type="noConversion"/>
  </si>
  <si>
    <t>멀린</t>
    <phoneticPr fontId="2" type="noConversion"/>
  </si>
  <si>
    <t>배틀 중, '스타'의 수급이 어려우며, 이를 해결하기 위해서는 스타 수급을 원활하게 해주는 캐릭터가 필요함. 
현재 게임 내에 문제를 해결해주는 성능을 갖춘 캐릭터들이 존재함
하지만 기존 캐릭터보다 훨씬 뛰어난 성능을 갖춘 '멀린'의 등장에 따라 해당 캐릭터(멀린)을 제외한 다른 캐릭터의 사용처가 불문명해짐. 또한 '한정 뽑기'에만 등장하기에 접근성에 어려움이 존재함
이에따라 밸런스를 개선함</t>
    <phoneticPr fontId="2" type="noConversion"/>
  </si>
  <si>
    <t>커맨드 버프</t>
    <phoneticPr fontId="2" type="noConversion"/>
  </si>
  <si>
    <t>확률</t>
    <phoneticPr fontId="2" type="noConversion"/>
  </si>
  <si>
    <r>
      <rPr>
        <sz val="11"/>
        <color rgb="FF000000"/>
        <rFont val="맑은 고딕"/>
        <family val="2"/>
        <charset val="129"/>
      </rPr>
      <t>알트리아</t>
    </r>
    <r>
      <rPr>
        <sz val="11"/>
        <color rgb="FF000000"/>
        <rFont val="Arial"/>
        <family val="2"/>
      </rPr>
      <t xml:space="preserve"> </t>
    </r>
    <r>
      <rPr>
        <sz val="11"/>
        <color rgb="FF000000"/>
        <rFont val="맑은 고딕"/>
        <family val="2"/>
        <charset val="129"/>
      </rPr>
      <t>펜드래곤</t>
    </r>
    <phoneticPr fontId="2" type="noConversion"/>
  </si>
  <si>
    <t>스테이터스</t>
    <phoneticPr fontId="2" type="noConversion"/>
  </si>
  <si>
    <t>바람막이의 가호 A</t>
    <phoneticPr fontId="2" type="noConversion"/>
  </si>
  <si>
    <t>캐릭터명</t>
    <phoneticPr fontId="2" type="noConversion"/>
  </si>
  <si>
    <t>주완의 하산</t>
    <phoneticPr fontId="2" type="noConversion"/>
  </si>
  <si>
    <t>스타 발생률 버프(비교대상)</t>
    <phoneticPr fontId="2" type="noConversion"/>
  </si>
  <si>
    <t>카드 스타 발생 계수(공격 캐릭터)</t>
    <phoneticPr fontId="2" type="noConversion"/>
  </si>
  <si>
    <t>멀린 스타 발생률</t>
    <phoneticPr fontId="2" type="noConversion"/>
  </si>
  <si>
    <t>주완의 하산 스타 발생률</t>
    <phoneticPr fontId="2" type="noConversion"/>
  </si>
  <si>
    <t>스타 발생률 차이</t>
    <phoneticPr fontId="2" type="noConversion"/>
  </si>
  <si>
    <t>스타 발생률 차이=대상 캐릭터 스타 획득률-비교 캐릭터 스타 획득률</t>
    <phoneticPr fontId="2" type="noConversion"/>
  </si>
  <si>
    <t>스타 획득 수량</t>
    <phoneticPr fontId="2" type="noConversion"/>
  </si>
  <si>
    <t>최종 계산 이후에 나온 % 값은 100% 단위로 끊어서 스타 수를 정산</t>
    <phoneticPr fontId="2" type="noConversion"/>
  </si>
  <si>
    <t>합</t>
    <phoneticPr fontId="2" type="noConversion"/>
  </si>
  <si>
    <t>환술 A</t>
  </si>
  <si>
    <t>오버차지</t>
    <phoneticPr fontId="2" type="noConversion"/>
  </si>
  <si>
    <t>멀린 보구 발동 후 스타 수</t>
    <phoneticPr fontId="2" type="noConversion"/>
  </si>
  <si>
    <t>멀린 보구 발동 후 스타 발생수</t>
    <phoneticPr fontId="2" type="noConversion"/>
  </si>
  <si>
    <t>멀린 스타 발생률(스타 획득 수량)+멀린 보구 발동 후 스타 수</t>
    <phoneticPr fontId="2" type="noConversion"/>
  </si>
  <si>
    <t>1. 멀린의 보구 발동 후 최종 획득 스타 수량을 계산하면 좌측과 같음
2. 보구에서 추가 스타 획득 수를 증가시켜주는 효과를 갖은 캐릭터는 없기에 같은 성능의 보구 끼리의 비교가 불가함
3. 해당 효과의 보구가 존재하지 않는 캐릭터(주완의 하산)과 비교할 시, 결과는 아래와 같음</t>
    <phoneticPr fontId="2" type="noConversion"/>
  </si>
  <si>
    <t>스타 발생률=공격 캐릭터의 기본스타발생률+[(카드 스타 발생 계수*커맨드 버프)+퀵 첫수 보너스(0.2)]+적군보정(0)+스타 발생률 버프+크리티컬 보정(true0.2/false0)+오버킬 가산 보정(true0.2/false0)</t>
    <phoneticPr fontId="2" type="noConversion"/>
  </si>
  <si>
    <t>해당 수치를 적용하여 최종 스타 발생 수를 계산하면 아래와 같음</t>
    <phoneticPr fontId="2" type="noConversion"/>
  </si>
  <si>
    <t>멀린 보구 발동 후 주완의 하산과의 스타 발생률 차이</t>
    <phoneticPr fontId="2" type="noConversion"/>
  </si>
  <si>
    <t>멀린 보구 발동 후 스타 발생수-주완의 하산 스타 발생률(스타 획득 수량)</t>
    <phoneticPr fontId="2" type="noConversion"/>
  </si>
  <si>
    <t>추가 스타
획득 수</t>
    <phoneticPr fontId="2" type="noConversion"/>
  </si>
  <si>
    <t>카드 데미지 계수</t>
    <phoneticPr fontId="2" type="noConversion"/>
  </si>
  <si>
    <t>멀린(보구 발동 전)</t>
    <phoneticPr fontId="2" type="noConversion"/>
  </si>
  <si>
    <t>멀린(보구 발동 후)</t>
    <phoneticPr fontId="2" type="noConversion"/>
  </si>
  <si>
    <t>크리티컬X</t>
    <phoneticPr fontId="2" type="noConversion"/>
  </si>
  <si>
    <t>크리티컬O</t>
    <phoneticPr fontId="2" type="noConversion"/>
  </si>
  <si>
    <t>ATK=공격 계수(0.23)*{버스터 첫수 보너스+카드 데미지 계수}*난수(0.9~1.1)*크리티컬계수(true2,false1)*엑스트라 어택(2~3.5)+버스터체인보너스(이전 ATK*0.2)</t>
    <phoneticPr fontId="2" type="noConversion"/>
  </si>
  <si>
    <t>스타 수</t>
    <phoneticPr fontId="2" type="noConversion"/>
  </si>
  <si>
    <t>크리티컬 확률</t>
    <phoneticPr fontId="2" type="noConversion"/>
  </si>
  <si>
    <t>첫번째</t>
    <phoneticPr fontId="2" type="noConversion"/>
  </si>
  <si>
    <t>두번째</t>
    <phoneticPr fontId="2" type="noConversion"/>
  </si>
  <si>
    <t>세번째</t>
    <phoneticPr fontId="2" type="noConversion"/>
  </si>
  <si>
    <t>네번째</t>
    <phoneticPr fontId="2" type="noConversion"/>
  </si>
  <si>
    <t>다섯번째</t>
    <phoneticPr fontId="2" type="noConversion"/>
  </si>
  <si>
    <t>1. 위에 계산된 크리티컬 확률로 공격 캐릭터의 '카드 데미지 계수(공격력)'가 100일 때, 최대 데미지를 계산함
2. 크리티컬 확률이 존재하는 커맨드 카드를 우선으로 채용하며, 사용된 카드는 모두
버스트로 가정함
3. 크리티컬 확률이 100% 미만일 케이스를 고려하여 크리티컬이 발생하지 않은 경우
또한 계산함(확률이 100%면 적용되지 않음)</t>
    <phoneticPr fontId="2" type="noConversion"/>
  </si>
  <si>
    <t>결론</t>
    <phoneticPr fontId="2" type="noConversion"/>
  </si>
  <si>
    <t>데미지 차이</t>
    <phoneticPr fontId="2" type="noConversion"/>
  </si>
  <si>
    <t>멀린(보구X)</t>
    <phoneticPr fontId="2" type="noConversion"/>
  </si>
  <si>
    <t>멀린(보구O)</t>
    <phoneticPr fontId="2" type="noConversion"/>
  </si>
  <si>
    <t>평균</t>
    <phoneticPr fontId="2" type="noConversion"/>
  </si>
  <si>
    <r>
      <t xml:space="preserve">1. 계산된 공격력을 확인하면 멀린의 보구를 발동 하지 않았을 때 약 40의 데미지 차이가 발생하는 것을 알 수 있음
2. 멀린이 보구를 발동하였을 때는 최소와 최대 모두 259의 데미지 차이가 발생함
3. </t>
    </r>
    <r>
      <rPr>
        <b/>
        <u/>
        <sz val="11"/>
        <color rgb="FFFF0000"/>
        <rFont val="맑은 고딕"/>
        <family val="3"/>
        <charset val="129"/>
        <scheme val="minor"/>
      </rPr>
      <t>보구의 존재 여부로 데미지가 약 5배의 차이</t>
    </r>
    <r>
      <rPr>
        <sz val="11"/>
        <color theme="1"/>
        <rFont val="맑은 고딕"/>
        <family val="2"/>
        <charset val="129"/>
        <scheme val="minor"/>
      </rPr>
      <t>가 발생함
4. 이렇게 멀린이 존재하는 것과 존재하지 않은 상태의 밸런스 차이가 유의미 하게 나타나는 것을 알 수 있음</t>
    </r>
    <phoneticPr fontId="2" type="noConversion"/>
  </si>
  <si>
    <r>
      <t xml:space="preserve">하지만 멀린의 직접적인 밸런스 조정을 진행할 경우 반발이 나타날거라 우려됨, 한정 캐릭터이기 때문에 해당 캐릭터를 갖기 위해 재화를 소모한 유저들의 불만이 분명 존재할 것. 또한, 멀린을 대처할 캐릭터가 없기에 유저들은 다른 선택을 할 수 없기에 원하지 않아도 수용해야하는 강제성을 요구하게 됨
그러기에 </t>
    </r>
    <r>
      <rPr>
        <b/>
        <u/>
        <sz val="11"/>
        <color rgb="FFFF0000"/>
        <rFont val="맑은 고딕"/>
        <family val="3"/>
        <charset val="129"/>
        <scheme val="minor"/>
      </rPr>
      <t>'멀린의 밸런스 패치'가 아닌 '멀린 보다 낮은 성능의 접근성 높은 캐릭터'를 등장시키는 것을 제안</t>
    </r>
    <r>
      <rPr>
        <sz val="11"/>
        <color theme="1"/>
        <rFont val="맑은 고딕"/>
        <family val="2"/>
        <charset val="129"/>
        <scheme val="minor"/>
      </rPr>
      <t>함
적당한 노력과 시간을 투자하면 획득 가능하도록 하여 비슷한 성능이 필요한 유저들의 사용을 유도 시킴으로 멀린을 갖고 있는 유저와 가지고 있지 않는 유저의 차이를 줄이는 효과를 기대할 수 있음</t>
    </r>
    <phoneticPr fontId="2" type="noConversion"/>
  </si>
  <si>
    <r>
      <t xml:space="preserve">1. </t>
    </r>
    <r>
      <rPr>
        <b/>
        <sz val="11"/>
        <color theme="1"/>
        <rFont val="맑은 고딕"/>
        <family val="3"/>
        <charset val="129"/>
        <scheme val="minor"/>
      </rPr>
      <t>멀린의 오버 차지 수가 증가할수록 차이가 유의미</t>
    </r>
    <r>
      <rPr>
        <sz val="11"/>
        <color theme="1"/>
        <rFont val="맑은 고딕"/>
        <family val="2"/>
        <charset val="129"/>
        <scheme val="minor"/>
      </rPr>
      <t>하게 나타나는 것을 알 수 있음
2. 스타는 1개당 '크리티컬 확률'을 10% 증가 시키기에 전투 중, 중요하게 채용되는 자원임
3. 스타는 커맨드 카드에 랜덤하게 부여되며 한 카드에 최대 10개 까지 부여 됨
4. 멀린과 주완의 하산의 최대 스타 부여 수량은 아래와 같음(버스터 기준 수급된 스타)</t>
    </r>
    <phoneticPr fontId="2" type="noConversion"/>
  </si>
  <si>
    <t>1. '스타 발생률'을 증가시키는 스테이터스를 비교하였을 때, [최소 값은 0/최대 값은 2]
2. 치명적인 밸런스 차이가 발생하지 않는 것으로 계산됨
3. 하지만 멀린의 보구의 수치를 적용시키면 차이가 분명하게 나타남
4. 보구 수치는 좌측과 같음</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</si>
</sst>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
    <numFmt numFmtId="177" formatCode="0_);[Red]\(0\)"/>
    <numFmt numFmtId="178" formatCode="0.0_);[Red]\(0.0\)"/>
  </numFmts>
  <fonts count="9" x14ac:knownFonts="1">
    <font>
      <sz val="11"/>
      <color theme="1"/>
      <name val="맑은 고딕"/>
      <family val="2"/>
      <charset val="129"/>
      <scheme val="minor"/>
    </font>
    <font>
      <sz val="11"/>
      <color theme="1"/>
      <name val="맑은 고딕"/>
      <family val="2"/>
      <charset val="129"/>
      <scheme val="minor"/>
    </font>
    <font>
      <sz val="8"/>
      <name val="맑은 고딕"/>
      <family val="2"/>
      <charset val="129"/>
      <scheme val="minor"/>
    </font>
    <font>
      <sz val="11"/>
      <color rgb="FF000000"/>
      <name val="Arial"/>
      <family val="2"/>
    </font>
    <font>
      <sz val="11"/>
      <color rgb="FF000000"/>
      <name val="맑은 고딕"/>
      <family val="2"/>
      <charset val="129"/>
    </font>
    <font>
      <sz val="11"/>
      <color rgb="FF000000"/>
      <name val="Arial"/>
      <family val="2"/>
      <charset val="129"/>
    </font>
    <font>
      <sz val="11"/>
      <color theme="1"/>
      <name val="맑은 고딕"/>
      <family val="3"/>
      <charset val="129"/>
      <scheme val="minor"/>
    </font>
    <font>
      <b/>
      <u/>
      <sz val="11"/>
      <color rgb="FFFF0000"/>
      <name val="맑은 고딕"/>
      <family val="3"/>
      <charset val="129"/>
      <scheme val="minor"/>
    </font>
    <font>
      <b/>
      <sz val="11"/>
      <color theme="1"/>
      <name val="맑은 고딕"/>
      <family val="3"/>
      <charset val="129"/>
      <scheme val="minor"/>
    </font>
  </fonts>
  <fills count="5">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rgb="FFFFFFCC"/>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alignment vertical="center"/>
    </xf>
    <xf numFmtId="9" fontId="1" fillId="0" borderId="0" applyFont="0" applyFill="0" applyBorder="0" applyAlignment="0" applyProtection="0">
      <alignment vertical="center"/>
    </xf>
  </cellStyleXfs>
  <cellXfs count="97">
    <xf numFmtId="0" fontId="0" fillId="0" borderId="0" xfId="0">
      <alignment vertical="center"/>
    </xf>
    <xf numFmtId="9" fontId="0" fillId="0" borderId="0" xfId="1" applyFont="1">
      <alignment vertical="center"/>
    </xf>
    <xf numFmtId="177" fontId="0" fillId="0" borderId="0" xfId="1" applyNumberFormat="1" applyFont="1">
      <alignment vertical="center"/>
    </xf>
    <xf numFmtId="0" fontId="3" fillId="0" borderId="0" xfId="0" applyFont="1">
      <alignment vertical="center"/>
    </xf>
    <xf numFmtId="176" fontId="0" fillId="0" borderId="0" xfId="0" applyNumberFormat="1">
      <alignment vertical="center"/>
    </xf>
    <xf numFmtId="0" fontId="0" fillId="0" borderId="0" xfId="0" applyAlignment="1">
      <alignment horizontal="left" vertical="center" wrapText="1"/>
    </xf>
    <xf numFmtId="9" fontId="0" fillId="0" borderId="0" xfId="0" applyNumberFormat="1">
      <alignment vertical="center"/>
    </xf>
    <xf numFmtId="0" fontId="0" fillId="0" borderId="1" xfId="0" applyBorder="1">
      <alignment vertical="center"/>
    </xf>
    <xf numFmtId="9" fontId="0" fillId="0" borderId="1" xfId="1" applyFont="1" applyBorder="1">
      <alignment vertical="center"/>
    </xf>
    <xf numFmtId="9" fontId="0" fillId="0" borderId="1" xfId="0" applyNumberFormat="1" applyBorder="1">
      <alignment vertical="center"/>
    </xf>
    <xf numFmtId="176" fontId="0" fillId="0" borderId="1" xfId="0" applyNumberFormat="1" applyBorder="1">
      <alignment vertical="center"/>
    </xf>
    <xf numFmtId="177" fontId="0" fillId="0" borderId="1" xfId="0" applyNumberFormat="1" applyBorder="1">
      <alignment vertical="center"/>
    </xf>
    <xf numFmtId="0" fontId="0" fillId="3" borderId="1" xfId="0" applyFill="1" applyBorder="1">
      <alignment vertical="center"/>
    </xf>
    <xf numFmtId="9" fontId="0" fillId="3" borderId="1" xfId="0" applyNumberFormat="1" applyFill="1" applyBorder="1">
      <alignment vertical="center"/>
    </xf>
    <xf numFmtId="0" fontId="0" fillId="3" borderId="1" xfId="0" applyFill="1" applyBorder="1" applyAlignment="1">
      <alignment horizontal="center" vertical="center"/>
    </xf>
    <xf numFmtId="0" fontId="6" fillId="0" borderId="1" xfId="0" applyFont="1" applyBorder="1">
      <alignment vertical="center"/>
    </xf>
    <xf numFmtId="9" fontId="0" fillId="0" borderId="0" xfId="1" applyFont="1" applyBorder="1">
      <alignment vertical="center"/>
    </xf>
    <xf numFmtId="0" fontId="0" fillId="0" borderId="0" xfId="0" applyAlignment="1">
      <alignment horizontal="center" vertical="center"/>
    </xf>
    <xf numFmtId="177" fontId="0" fillId="0" borderId="1" xfId="1" applyNumberFormat="1" applyFont="1" applyBorder="1">
      <alignment vertical="center"/>
    </xf>
    <xf numFmtId="0" fontId="0" fillId="0" borderId="1" xfId="0" applyBorder="1" applyAlignment="1">
      <alignment horizontal="center" vertical="center"/>
    </xf>
    <xf numFmtId="0" fontId="0" fillId="0" borderId="1" xfId="0" applyBorder="1" applyAlignment="1">
      <alignment horizontal="center" vertical="center" wrapText="1"/>
    </xf>
    <xf numFmtId="9" fontId="0" fillId="0" borderId="1" xfId="0" applyNumberFormat="1" applyBorder="1" applyAlignment="1">
      <alignment horizontal="center" vertical="center"/>
    </xf>
    <xf numFmtId="0" fontId="0" fillId="0" borderId="0" xfId="0" quotePrefix="1" applyAlignment="1">
      <alignment vertical="center" wrapText="1"/>
    </xf>
    <xf numFmtId="177" fontId="0" fillId="4" borderId="1" xfId="1" applyNumberFormat="1" applyFont="1" applyFill="1" applyBorder="1" applyAlignment="1">
      <alignment horizontal="center" vertical="center"/>
    </xf>
    <xf numFmtId="9" fontId="0" fillId="0" borderId="1" xfId="1" applyFont="1" applyFill="1" applyBorder="1" applyAlignment="1">
      <alignment horizontal="center" vertical="center"/>
    </xf>
    <xf numFmtId="178" fontId="0" fillId="0" borderId="1" xfId="1" applyNumberFormat="1" applyFont="1" applyFill="1" applyBorder="1" applyAlignment="1">
      <alignment horizontal="center" vertical="center"/>
    </xf>
    <xf numFmtId="0" fontId="0" fillId="0" borderId="0" xfId="0" applyAlignment="1">
      <alignment vertical="center" wrapText="1"/>
    </xf>
    <xf numFmtId="9" fontId="0" fillId="0" borderId="0" xfId="0" applyNumberFormat="1" applyAlignment="1">
      <alignment horizontal="center" vertical="center"/>
    </xf>
    <xf numFmtId="9" fontId="0" fillId="3" borderId="6" xfId="0" applyNumberFormat="1" applyFill="1" applyBorder="1">
      <alignment vertical="center"/>
    </xf>
    <xf numFmtId="0" fontId="0" fillId="3" borderId="7" xfId="0" applyFill="1" applyBorder="1">
      <alignment vertical="center"/>
    </xf>
    <xf numFmtId="0" fontId="0" fillId="3" borderId="8" xfId="0" applyFill="1" applyBorder="1">
      <alignment vertical="center"/>
    </xf>
    <xf numFmtId="0" fontId="0" fillId="3" borderId="5" xfId="0" applyFill="1" applyBorder="1">
      <alignment vertical="center"/>
    </xf>
    <xf numFmtId="0" fontId="0" fillId="3" borderId="0" xfId="0" applyFill="1">
      <alignment vertical="center"/>
    </xf>
    <xf numFmtId="0" fontId="0" fillId="3" borderId="9" xfId="0" applyFill="1" applyBorder="1">
      <alignment vertical="center"/>
    </xf>
    <xf numFmtId="0" fontId="0" fillId="3" borderId="10" xfId="0" applyFill="1" applyBorder="1">
      <alignment vertical="center"/>
    </xf>
    <xf numFmtId="0" fontId="0" fillId="3" borderId="11" xfId="0" applyFill="1" applyBorder="1">
      <alignment vertical="center"/>
    </xf>
    <xf numFmtId="0" fontId="0" fillId="3" borderId="12" xfId="0" applyFill="1" applyBorder="1">
      <alignment vertical="center"/>
    </xf>
    <xf numFmtId="0" fontId="0" fillId="4" borderId="1" xfId="1" applyNumberFormat="1" applyFont="1" applyFill="1" applyBorder="1" applyAlignment="1">
      <alignment horizontal="center" vertical="center"/>
    </xf>
    <xf numFmtId="0" fontId="0" fillId="3" borderId="21" xfId="0" applyFill="1" applyBorder="1" applyAlignment="1">
      <alignment horizontal="left" vertical="center"/>
    </xf>
    <xf numFmtId="0" fontId="0" fillId="3" borderId="22" xfId="0" applyFill="1" applyBorder="1" applyAlignment="1">
      <alignment horizontal="left" vertical="center"/>
    </xf>
    <xf numFmtId="0" fontId="0" fillId="3" borderId="23" xfId="0" applyFill="1" applyBorder="1" applyAlignment="1">
      <alignment horizontal="left" vertical="center"/>
    </xf>
    <xf numFmtId="0" fontId="0" fillId="4" borderId="1" xfId="0" applyFill="1" applyBorder="1" applyAlignment="1">
      <alignment horizontal="center" vertical="center"/>
    </xf>
    <xf numFmtId="0" fontId="0" fillId="4" borderId="1" xfId="0" applyFill="1" applyBorder="1">
      <alignment vertical="center"/>
    </xf>
    <xf numFmtId="0" fontId="0" fillId="2" borderId="1" xfId="0" applyFill="1" applyBorder="1" applyAlignment="1">
      <alignment horizontal="center" vertical="center"/>
    </xf>
    <xf numFmtId="0" fontId="0" fillId="0" borderId="1" xfId="0" applyBorder="1" applyAlignment="1">
      <alignment horizontal="left" vertical="center" wrapText="1"/>
    </xf>
    <xf numFmtId="0" fontId="0" fillId="0" borderId="0" xfId="0" applyAlignment="1">
      <alignment horizontal="center" vertical="center"/>
    </xf>
    <xf numFmtId="0" fontId="3" fillId="0" borderId="0" xfId="0" applyFont="1" applyAlignment="1">
      <alignment horizontal="center" vertical="center"/>
    </xf>
    <xf numFmtId="0" fontId="0" fillId="0" borderId="13" xfId="0" quotePrefix="1" applyBorder="1" applyAlignment="1">
      <alignment horizontal="left" vertical="center" wrapText="1"/>
    </xf>
    <xf numFmtId="0" fontId="0" fillId="0" borderId="14" xfId="0" quotePrefix="1" applyBorder="1" applyAlignment="1">
      <alignment horizontal="left" vertical="center" wrapText="1"/>
    </xf>
    <xf numFmtId="0" fontId="0" fillId="0" borderId="15" xfId="0" quotePrefix="1" applyBorder="1" applyAlignment="1">
      <alignment horizontal="left" vertical="center" wrapText="1"/>
    </xf>
    <xf numFmtId="0" fontId="0" fillId="0" borderId="16" xfId="0" quotePrefix="1" applyBorder="1" applyAlignment="1">
      <alignment horizontal="left" vertical="center" wrapText="1"/>
    </xf>
    <xf numFmtId="0" fontId="0" fillId="0" borderId="0" xfId="0" quotePrefix="1" applyAlignment="1">
      <alignment horizontal="left" vertical="center" wrapText="1"/>
    </xf>
    <xf numFmtId="0" fontId="0" fillId="0" borderId="17" xfId="0" quotePrefix="1" applyBorder="1" applyAlignment="1">
      <alignment horizontal="left" vertical="center" wrapText="1"/>
    </xf>
    <xf numFmtId="0" fontId="0" fillId="0" borderId="18" xfId="0" quotePrefix="1" applyBorder="1" applyAlignment="1">
      <alignment horizontal="left" vertical="center" wrapText="1"/>
    </xf>
    <xf numFmtId="0" fontId="0" fillId="0" borderId="19" xfId="0" quotePrefix="1" applyBorder="1" applyAlignment="1">
      <alignment horizontal="left" vertical="center" wrapText="1"/>
    </xf>
    <xf numFmtId="0" fontId="0" fillId="0" borderId="20" xfId="0" quotePrefix="1"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0" fontId="0" fillId="0" borderId="0" xfId="0" applyAlignment="1">
      <alignment horizontal="left" vertical="center" wrapText="1"/>
    </xf>
    <xf numFmtId="0" fontId="0" fillId="0" borderId="17" xfId="0" applyBorder="1" applyAlignment="1">
      <alignment horizontal="left" vertical="center" wrapText="1"/>
    </xf>
    <xf numFmtId="0" fontId="0" fillId="0" borderId="18" xfId="0" applyBorder="1" applyAlignment="1">
      <alignment horizontal="left" vertical="center" wrapText="1"/>
    </xf>
    <xf numFmtId="0" fontId="0" fillId="0" borderId="19" xfId="0" applyBorder="1" applyAlignment="1">
      <alignment horizontal="left" vertical="center" wrapText="1"/>
    </xf>
    <xf numFmtId="0" fontId="0" fillId="0" borderId="20" xfId="0" applyBorder="1" applyAlignment="1">
      <alignment horizontal="left" vertical="center"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0" fillId="0" borderId="13" xfId="0" applyBorder="1" applyAlignment="1">
      <alignment vertical="center" wrapText="1"/>
    </xf>
    <xf numFmtId="0" fontId="0" fillId="0" borderId="14" xfId="0" applyBorder="1" applyAlignment="1">
      <alignment vertical="center" wrapText="1"/>
    </xf>
    <xf numFmtId="0" fontId="0" fillId="0" borderId="15" xfId="0" applyBorder="1" applyAlignment="1">
      <alignment vertical="center" wrapText="1"/>
    </xf>
    <xf numFmtId="0" fontId="0" fillId="0" borderId="16" xfId="0" applyBorder="1" applyAlignment="1">
      <alignment vertical="center" wrapText="1"/>
    </xf>
    <xf numFmtId="0" fontId="0" fillId="0" borderId="0" xfId="0" applyAlignment="1">
      <alignment vertical="center" wrapText="1"/>
    </xf>
    <xf numFmtId="0" fontId="0" fillId="0" borderId="17"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7" xfId="0" applyBorder="1" applyAlignment="1">
      <alignment horizontal="left" vertical="center" wrapText="1"/>
    </xf>
    <xf numFmtId="0" fontId="0" fillId="0" borderId="28" xfId="0" applyBorder="1" applyAlignment="1">
      <alignment horizontal="left" vertical="center" wrapText="1"/>
    </xf>
    <xf numFmtId="0" fontId="0" fillId="0" borderId="29" xfId="0" applyBorder="1" applyAlignment="1">
      <alignment horizontal="left" vertical="center" wrapText="1"/>
    </xf>
    <xf numFmtId="0" fontId="0" fillId="0" borderId="30" xfId="0" applyBorder="1" applyAlignment="1">
      <alignment horizontal="left" vertical="center" wrapText="1"/>
    </xf>
    <xf numFmtId="0" fontId="0" fillId="0" borderId="31" xfId="0" applyBorder="1" applyAlignment="1">
      <alignment horizontal="left" vertical="center" wrapText="1"/>
    </xf>
    <xf numFmtId="0" fontId="0" fillId="2" borderId="24" xfId="0" applyFill="1" applyBorder="1" applyAlignment="1">
      <alignment horizontal="center" vertical="center"/>
    </xf>
    <xf numFmtId="0" fontId="0" fillId="2" borderId="25" xfId="0" applyFill="1" applyBorder="1" applyAlignment="1">
      <alignment horizontal="center" vertical="center"/>
    </xf>
    <xf numFmtId="0" fontId="0" fillId="2" borderId="26" xfId="0" applyFill="1" applyBorder="1" applyAlignment="1">
      <alignment horizontal="center" vertical="center"/>
    </xf>
    <xf numFmtId="0" fontId="0" fillId="3" borderId="13" xfId="0" applyFill="1" applyBorder="1" applyAlignment="1">
      <alignment horizontal="left" vertical="center" wrapText="1"/>
    </xf>
    <xf numFmtId="0" fontId="0" fillId="3" borderId="14" xfId="0" applyFill="1" applyBorder="1" applyAlignment="1">
      <alignment horizontal="left" vertical="center" wrapText="1"/>
    </xf>
    <xf numFmtId="0" fontId="0" fillId="3" borderId="15" xfId="0" applyFill="1" applyBorder="1" applyAlignment="1">
      <alignment horizontal="left" vertical="center" wrapText="1"/>
    </xf>
    <xf numFmtId="0" fontId="0" fillId="3" borderId="16" xfId="0" applyFill="1" applyBorder="1" applyAlignment="1">
      <alignment horizontal="left" vertical="center" wrapText="1"/>
    </xf>
    <xf numFmtId="0" fontId="0" fillId="3" borderId="0" xfId="0" applyFill="1" applyAlignment="1">
      <alignment horizontal="left" vertical="center" wrapText="1"/>
    </xf>
    <xf numFmtId="0" fontId="0" fillId="3" borderId="17" xfId="0" applyFill="1" applyBorder="1" applyAlignment="1">
      <alignment horizontal="left" vertical="center" wrapText="1"/>
    </xf>
    <xf numFmtId="0" fontId="0" fillId="3" borderId="18" xfId="0" applyFill="1" applyBorder="1" applyAlignment="1">
      <alignment horizontal="left" vertical="center" wrapText="1"/>
    </xf>
    <xf numFmtId="0" fontId="0" fillId="3" borderId="19" xfId="0" applyFill="1" applyBorder="1" applyAlignment="1">
      <alignment horizontal="left" vertical="center" wrapText="1"/>
    </xf>
    <xf numFmtId="0" fontId="0" fillId="3" borderId="20" xfId="0" applyFill="1" applyBorder="1" applyAlignment="1">
      <alignment horizontal="left" vertical="center" wrapText="1"/>
    </xf>
  </cellXfs>
  <cellStyles count="2">
    <cellStyle name="백분율" xfId="1" builtinId="5"/>
    <cellStyle name="표준"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61206-07A8-41AC-9D20-1EAFDD4A36D4}">
  <dimension ref="A1:P19"/>
  <sheetViews>
    <sheetView tabSelected="1" workbookViewId="0">
      <selection activeCell="M3" sqref="M3"/>
    </sheetView>
  </sheetViews>
  <sheetFormatPr defaultRowHeight="16.5" x14ac:dyDescent="0.3"/>
  <cols>
    <col min="1" max="2" width="17.25" customWidth="1"/>
    <col min="6" max="6" width="11.375" customWidth="1"/>
    <col min="12" max="12" width="9.875" customWidth="1"/>
  </cols>
  <sheetData>
    <row r="1" spans="1:16" x14ac:dyDescent="0.3">
      <c r="A1" s="43" t="s">
        <v>9</v>
      </c>
      <c r="B1" s="43"/>
      <c r="C1" s="43"/>
      <c r="D1" s="43"/>
      <c r="E1" s="43"/>
      <c r="F1" s="43"/>
      <c r="G1" s="43"/>
      <c r="H1" s="43"/>
      <c r="I1" s="43"/>
      <c r="J1" s="43"/>
    </row>
    <row r="2" spans="1:16" ht="16.5" customHeight="1" x14ac:dyDescent="0.3">
      <c r="A2" s="44" t="s">
        <v>11</v>
      </c>
      <c r="B2" s="44"/>
      <c r="C2" s="44"/>
      <c r="D2" s="44"/>
      <c r="E2" s="44"/>
      <c r="F2" s="44"/>
      <c r="G2" s="44"/>
      <c r="H2" s="44"/>
      <c r="I2" s="44"/>
      <c r="J2" s="44"/>
    </row>
    <row r="3" spans="1:16" x14ac:dyDescent="0.3">
      <c r="A3" s="44"/>
      <c r="B3" s="44"/>
      <c r="C3" s="44"/>
      <c r="D3" s="44"/>
      <c r="E3" s="44"/>
      <c r="F3" s="44"/>
      <c r="G3" s="44"/>
      <c r="H3" s="44"/>
      <c r="I3" s="44"/>
      <c r="J3" s="44"/>
    </row>
    <row r="4" spans="1:16" x14ac:dyDescent="0.3">
      <c r="A4" s="44"/>
      <c r="B4" s="44"/>
      <c r="C4" s="44"/>
      <c r="D4" s="44"/>
      <c r="E4" s="44"/>
      <c r="F4" s="44"/>
      <c r="G4" s="44"/>
      <c r="H4" s="44"/>
      <c r="I4" s="44"/>
      <c r="J4" s="44"/>
    </row>
    <row r="5" spans="1:16" x14ac:dyDescent="0.3">
      <c r="A5" s="44"/>
      <c r="B5" s="44"/>
      <c r="C5" s="44"/>
      <c r="D5" s="44"/>
      <c r="E5" s="44"/>
      <c r="F5" s="44"/>
      <c r="G5" s="44"/>
      <c r="H5" s="44"/>
      <c r="I5" s="44"/>
      <c r="J5" s="44"/>
    </row>
    <row r="6" spans="1:16" x14ac:dyDescent="0.3">
      <c r="A6" s="44"/>
      <c r="B6" s="44"/>
      <c r="C6" s="44"/>
      <c r="D6" s="44"/>
      <c r="E6" s="44"/>
      <c r="F6" s="44"/>
      <c r="G6" s="44"/>
      <c r="H6" s="44"/>
      <c r="I6" s="44"/>
      <c r="J6" s="44"/>
    </row>
    <row r="7" spans="1:16" x14ac:dyDescent="0.3">
      <c r="A7" s="5"/>
      <c r="B7" s="5"/>
      <c r="C7" s="5"/>
      <c r="D7" s="5"/>
      <c r="E7" s="5"/>
      <c r="F7" s="5"/>
      <c r="G7" s="5"/>
      <c r="H7" s="5"/>
      <c r="I7" s="5"/>
      <c r="J7" s="5"/>
    </row>
    <row r="8" spans="1:16" x14ac:dyDescent="0.3">
      <c r="A8" s="5"/>
      <c r="B8" s="5"/>
      <c r="C8" s="5"/>
      <c r="D8" s="5"/>
      <c r="E8" s="5"/>
      <c r="F8" s="5"/>
      <c r="G8" s="5"/>
      <c r="H8" s="5"/>
      <c r="I8" s="5"/>
      <c r="J8" s="5"/>
    </row>
    <row r="11" spans="1:16" x14ac:dyDescent="0.3">
      <c r="F11" s="45"/>
      <c r="G11" s="45"/>
      <c r="H11" s="45"/>
      <c r="I11" s="45"/>
      <c r="J11" s="45"/>
    </row>
    <row r="12" spans="1:16" x14ac:dyDescent="0.3">
      <c r="B12" s="1"/>
      <c r="C12" s="2"/>
      <c r="D12" s="2"/>
      <c r="L12" s="46"/>
      <c r="M12" s="46"/>
      <c r="N12" s="46"/>
      <c r="O12" s="46"/>
      <c r="P12" s="46"/>
    </row>
    <row r="13" spans="1:16" x14ac:dyDescent="0.3">
      <c r="B13" s="1"/>
      <c r="C13" s="2"/>
      <c r="D13" s="2"/>
    </row>
    <row r="14" spans="1:16" x14ac:dyDescent="0.3">
      <c r="B14" s="1"/>
      <c r="C14" s="2"/>
      <c r="D14" s="2"/>
      <c r="L14" s="4"/>
      <c r="M14" s="4"/>
    </row>
    <row r="17" spans="6:6" x14ac:dyDescent="0.3">
      <c r="F17" s="3"/>
    </row>
    <row r="19" spans="6:6" x14ac:dyDescent="0.3">
      <c r="F19" s="4"/>
    </row>
  </sheetData>
  <mergeCells count="4">
    <mergeCell ref="A1:J1"/>
    <mergeCell ref="A2:J6"/>
    <mergeCell ref="F11:J11"/>
    <mergeCell ref="L12:P12"/>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5A401-8C2A-420B-BA5B-E58F586E65E1}">
  <dimension ref="A1:Z111"/>
  <sheetViews>
    <sheetView topLeftCell="A49" zoomScale="70" zoomScaleNormal="70" workbookViewId="0">
      <selection activeCell="O72" sqref="A1:XFD1048576"/>
    </sheetView>
  </sheetViews>
  <sheetFormatPr defaultRowHeight="16.5" x14ac:dyDescent="0.3"/>
  <cols>
    <col min="1" max="1" width="10.375" bestFit="1" customWidth="1"/>
    <col min="6" max="6" width="14.375" bestFit="1" customWidth="1"/>
    <col min="7" max="7" width="9" customWidth="1"/>
    <col min="8" max="8" width="12.625" customWidth="1"/>
    <col min="9" max="10" width="10" bestFit="1" customWidth="1"/>
    <col min="11" max="11" width="7.625" bestFit="1" customWidth="1"/>
    <col min="13" max="13" width="9" customWidth="1"/>
    <col min="14" max="14" width="12.375" bestFit="1" customWidth="1"/>
    <col min="15" max="15" width="18.125" customWidth="1"/>
    <col min="16" max="16" width="11.875" bestFit="1" customWidth="1"/>
    <col min="17" max="17" width="7.5" bestFit="1" customWidth="1"/>
    <col min="21" max="23" width="9" customWidth="1"/>
  </cols>
  <sheetData>
    <row r="1" spans="1:21" x14ac:dyDescent="0.3">
      <c r="A1" s="28" t="s">
        <v>34</v>
      </c>
      <c r="B1" s="29"/>
      <c r="C1" s="29"/>
      <c r="D1" s="29"/>
      <c r="E1" s="29"/>
      <c r="F1" s="29"/>
      <c r="G1" s="29"/>
      <c r="H1" s="29"/>
      <c r="I1" s="29"/>
      <c r="J1" s="29"/>
      <c r="K1" s="29"/>
      <c r="L1" s="29"/>
      <c r="M1" s="29"/>
      <c r="N1" s="29"/>
      <c r="O1" s="29"/>
      <c r="P1" s="29"/>
      <c r="Q1" s="30"/>
    </row>
    <row r="2" spans="1:21" x14ac:dyDescent="0.3">
      <c r="A2" s="31" t="s">
        <v>24</v>
      </c>
      <c r="B2" s="32"/>
      <c r="C2" s="32"/>
      <c r="D2" s="32"/>
      <c r="E2" s="32"/>
      <c r="F2" s="32"/>
      <c r="G2" s="32"/>
      <c r="H2" s="32"/>
      <c r="I2" s="32"/>
      <c r="J2" s="32"/>
      <c r="K2" s="32"/>
      <c r="L2" s="32"/>
      <c r="M2" s="32"/>
      <c r="N2" s="32"/>
      <c r="O2" s="32"/>
      <c r="P2" s="32"/>
      <c r="Q2" s="33"/>
    </row>
    <row r="3" spans="1:21" x14ac:dyDescent="0.3">
      <c r="A3" s="34" t="s">
        <v>26</v>
      </c>
      <c r="B3" s="35"/>
      <c r="C3" s="35"/>
      <c r="D3" s="35"/>
      <c r="E3" s="35"/>
      <c r="F3" s="35"/>
      <c r="G3" s="35"/>
      <c r="H3" s="35"/>
      <c r="I3" s="35"/>
      <c r="J3" s="35"/>
      <c r="K3" s="35"/>
      <c r="L3" s="35"/>
      <c r="M3" s="35"/>
      <c r="N3" s="35"/>
      <c r="O3" s="35"/>
      <c r="P3" s="35"/>
      <c r="Q3" s="36"/>
    </row>
    <row r="6" spans="1:21" x14ac:dyDescent="0.3">
      <c r="A6" s="43" t="s">
        <v>21</v>
      </c>
      <c r="B6" s="43"/>
      <c r="C6" s="43"/>
      <c r="D6" s="43"/>
      <c r="E6" s="43"/>
      <c r="F6" s="43"/>
      <c r="H6" s="65" t="s">
        <v>20</v>
      </c>
      <c r="I6" s="66"/>
      <c r="J6" s="66"/>
      <c r="K6" s="66"/>
      <c r="L6" s="67"/>
      <c r="N6" s="65" t="s">
        <v>19</v>
      </c>
      <c r="O6" s="66"/>
      <c r="P6" s="67"/>
      <c r="R6" s="43" t="s">
        <v>39</v>
      </c>
      <c r="S6" s="43"/>
      <c r="T6" s="43"/>
      <c r="U6" s="43"/>
    </row>
    <row r="7" spans="1:21" x14ac:dyDescent="0.3">
      <c r="A7" s="19"/>
      <c r="B7" s="19" t="s">
        <v>1</v>
      </c>
      <c r="C7" s="19" t="s">
        <v>2</v>
      </c>
      <c r="D7" s="19" t="s">
        <v>4</v>
      </c>
      <c r="E7" s="19" t="s">
        <v>27</v>
      </c>
      <c r="F7" s="19" t="s">
        <v>25</v>
      </c>
      <c r="H7" s="68" t="s">
        <v>14</v>
      </c>
      <c r="I7" s="69"/>
      <c r="J7" s="69"/>
      <c r="K7" s="69"/>
      <c r="L7" s="70"/>
      <c r="N7" s="14" t="s">
        <v>17</v>
      </c>
      <c r="O7" s="12" t="s">
        <v>15</v>
      </c>
      <c r="P7" s="14" t="s">
        <v>13</v>
      </c>
      <c r="R7" s="7"/>
      <c r="S7" s="7" t="s">
        <v>1</v>
      </c>
      <c r="T7" s="7" t="s">
        <v>3</v>
      </c>
      <c r="U7" s="7" t="s">
        <v>4</v>
      </c>
    </row>
    <row r="8" spans="1:21" x14ac:dyDescent="0.3">
      <c r="A8" s="19" t="s">
        <v>5</v>
      </c>
      <c r="B8" s="8">
        <f>10.8%+($I$9*$I$13+0.2)+P8</f>
        <v>2.4080000000000004</v>
      </c>
      <c r="C8" s="8">
        <f>10.8%+(I9*$J$13+0.2)+P8</f>
        <v>3.4080000000000004</v>
      </c>
      <c r="D8" s="8">
        <f>10.8%+($I$9*$K$13+0.2)+P8</f>
        <v>4.4080000000000004</v>
      </c>
      <c r="E8" s="8">
        <f>SUM(B8,C8,D8)</f>
        <v>10.224</v>
      </c>
      <c r="F8" s="25" t="str">
        <f>ROUNDDOWN(E8/100%, 0)&amp;"개"</f>
        <v>10개</v>
      </c>
      <c r="H8" s="19" t="s">
        <v>0</v>
      </c>
      <c r="I8" s="19" t="s">
        <v>5</v>
      </c>
      <c r="J8" s="19" t="s">
        <v>6</v>
      </c>
      <c r="K8" s="19" t="s">
        <v>7</v>
      </c>
      <c r="L8" s="19" t="s">
        <v>8</v>
      </c>
      <c r="N8" s="14" t="s">
        <v>10</v>
      </c>
      <c r="O8" s="12" t="s">
        <v>28</v>
      </c>
      <c r="P8" s="13">
        <v>0.5</v>
      </c>
      <c r="R8" s="7" t="s">
        <v>7</v>
      </c>
      <c r="S8" s="7">
        <v>1.5</v>
      </c>
      <c r="T8" s="7">
        <v>1.8</v>
      </c>
      <c r="U8" s="7">
        <v>2.1</v>
      </c>
    </row>
    <row r="9" spans="1:21" x14ac:dyDescent="0.3">
      <c r="A9" s="19" t="s">
        <v>6</v>
      </c>
      <c r="B9" s="8">
        <f>10.8%+($J$9*$I$14)+P8</f>
        <v>0.60799999999999998</v>
      </c>
      <c r="C9" s="8">
        <f>10.8%+($J$9*$J$14)+P8</f>
        <v>0.60799999999999998</v>
      </c>
      <c r="D9" s="8">
        <f>10.8%+($J$9*$K$14)+P8</f>
        <v>0.60799999999999998</v>
      </c>
      <c r="E9" s="8">
        <f t="shared" ref="E9:E11" si="0">SUM(B9,C9,D9)</f>
        <v>1.8239999999999998</v>
      </c>
      <c r="F9" s="25" t="str">
        <f t="shared" ref="F9:F10" si="1">ROUNDDOWN(E9/100%, 0)&amp;"개"</f>
        <v>1개</v>
      </c>
      <c r="H9" s="10">
        <v>0.1</v>
      </c>
      <c r="I9" s="11">
        <v>2</v>
      </c>
      <c r="J9" s="7">
        <v>2</v>
      </c>
      <c r="K9" s="7">
        <v>1</v>
      </c>
      <c r="L9" s="7">
        <v>1</v>
      </c>
      <c r="N9" s="19" t="s">
        <v>18</v>
      </c>
      <c r="O9" s="15" t="s">
        <v>16</v>
      </c>
      <c r="P9" s="9">
        <v>0.3</v>
      </c>
    </row>
    <row r="10" spans="1:21" x14ac:dyDescent="0.3">
      <c r="A10" s="19" t="s">
        <v>7</v>
      </c>
      <c r="B10" s="8">
        <f>10.8%+(K9*$I$15)+P8</f>
        <v>0.70799999999999996</v>
      </c>
      <c r="C10" s="8">
        <f>10.8%+($K$9*$J$15)+P8</f>
        <v>0.75800000000000001</v>
      </c>
      <c r="D10" s="8">
        <f>10.8%+($K$9*$K$15)+P8</f>
        <v>0.90800000000000003</v>
      </c>
      <c r="E10" s="8">
        <f t="shared" si="0"/>
        <v>2.3740000000000001</v>
      </c>
      <c r="F10" s="25" t="str">
        <f t="shared" si="1"/>
        <v>2개</v>
      </c>
      <c r="O10" s="22"/>
    </row>
    <row r="11" spans="1:21" x14ac:dyDescent="0.3">
      <c r="A11" s="19" t="s">
        <v>8</v>
      </c>
      <c r="B11" s="8">
        <f>10.8%+($L$9*$I$16)+P8</f>
        <v>1.6080000000000001</v>
      </c>
      <c r="C11" s="8">
        <f>10.8%+($L$9*$J$16)+P8</f>
        <v>1.6080000000000001</v>
      </c>
      <c r="D11" s="8">
        <f>10.8%+($L$9*$K$16)+P8</f>
        <v>1.6080000000000001</v>
      </c>
      <c r="E11" s="8">
        <f t="shared" si="0"/>
        <v>4.8239999999999998</v>
      </c>
      <c r="F11" s="25" t="str">
        <f>ROUNDDOWN(E11/100%, 0)&amp;"개"</f>
        <v>4개</v>
      </c>
      <c r="H11" s="65" t="s">
        <v>12</v>
      </c>
      <c r="I11" s="66"/>
      <c r="J11" s="66"/>
      <c r="K11" s="67"/>
    </row>
    <row r="12" spans="1:21" x14ac:dyDescent="0.3">
      <c r="H12" s="19"/>
      <c r="I12" s="19" t="s">
        <v>1</v>
      </c>
      <c r="J12" s="19" t="s">
        <v>3</v>
      </c>
      <c r="K12" s="19" t="s">
        <v>4</v>
      </c>
    </row>
    <row r="13" spans="1:21" x14ac:dyDescent="0.3">
      <c r="A13" s="65" t="s">
        <v>22</v>
      </c>
      <c r="B13" s="66"/>
      <c r="C13" s="66"/>
      <c r="D13" s="66"/>
      <c r="E13" s="66"/>
      <c r="F13" s="67"/>
      <c r="H13" s="19" t="s">
        <v>5</v>
      </c>
      <c r="I13" s="7">
        <v>0.8</v>
      </c>
      <c r="J13" s="7">
        <v>1.3</v>
      </c>
      <c r="K13" s="7">
        <v>1.8</v>
      </c>
    </row>
    <row r="14" spans="1:21" x14ac:dyDescent="0.3">
      <c r="A14" s="19"/>
      <c r="B14" s="19" t="s">
        <v>1</v>
      </c>
      <c r="C14" s="19" t="s">
        <v>2</v>
      </c>
      <c r="D14" s="19" t="s">
        <v>4</v>
      </c>
      <c r="E14" s="19" t="s">
        <v>27</v>
      </c>
      <c r="F14" s="19" t="s">
        <v>25</v>
      </c>
      <c r="H14" s="19" t="s">
        <v>6</v>
      </c>
      <c r="I14" s="7">
        <v>0</v>
      </c>
      <c r="J14" s="7">
        <v>0</v>
      </c>
      <c r="K14" s="7">
        <v>0</v>
      </c>
    </row>
    <row r="15" spans="1:21" x14ac:dyDescent="0.3">
      <c r="A15" s="19" t="s">
        <v>5</v>
      </c>
      <c r="B15" s="8">
        <f>10.8%+($I$9*$I$13+0.2)+$P$9</f>
        <v>2.2080000000000002</v>
      </c>
      <c r="C15" s="8">
        <f>10.8%+(I16*$J$13+0.2)+P9</f>
        <v>1.9080000000000001</v>
      </c>
      <c r="D15" s="8">
        <f>10.8%+($I$9*$K$13+0.2)+P9</f>
        <v>4.2080000000000002</v>
      </c>
      <c r="E15" s="8">
        <f>SUM(B15,C15,D15)</f>
        <v>8.3240000000000016</v>
      </c>
      <c r="F15" s="24" t="str">
        <f>ROUNDDOWN(E15/100%, 0)&amp;"개"</f>
        <v>8개</v>
      </c>
      <c r="H15" s="19" t="s">
        <v>7</v>
      </c>
      <c r="I15" s="7">
        <v>0.1</v>
      </c>
      <c r="J15" s="7">
        <v>0.15</v>
      </c>
      <c r="K15" s="7">
        <v>0.3</v>
      </c>
    </row>
    <row r="16" spans="1:21" x14ac:dyDescent="0.3">
      <c r="A16" s="19" t="s">
        <v>6</v>
      </c>
      <c r="B16" s="8">
        <f>10.8%+($J$9*$I$14)+P9</f>
        <v>0.40800000000000003</v>
      </c>
      <c r="C16" s="8">
        <f>10.8%+($J$9*$J$14)+P9</f>
        <v>0.40800000000000003</v>
      </c>
      <c r="D16" s="8">
        <f>10.8%+($J$9*$K$14)+P9</f>
        <v>0.40800000000000003</v>
      </c>
      <c r="E16" s="8">
        <f t="shared" ref="E16:E18" si="2">SUM(B16,C16,D16)</f>
        <v>1.2240000000000002</v>
      </c>
      <c r="F16" s="24" t="str">
        <f t="shared" ref="F16:F18" si="3">ROUNDDOWN(E16/100%, 0)&amp;"개"</f>
        <v>1개</v>
      </c>
      <c r="H16" s="19" t="s">
        <v>8</v>
      </c>
      <c r="I16" s="7">
        <v>1</v>
      </c>
      <c r="J16" s="7">
        <v>1</v>
      </c>
      <c r="K16" s="7">
        <v>1</v>
      </c>
    </row>
    <row r="17" spans="1:14" x14ac:dyDescent="0.3">
      <c r="A17" s="19" t="s">
        <v>7</v>
      </c>
      <c r="B17" s="8">
        <f>10.8%+(K16*$I$15)+P9</f>
        <v>0.50800000000000001</v>
      </c>
      <c r="C17" s="8">
        <f>10.8%+($K$9*$J$15)+P9</f>
        <v>0.55800000000000005</v>
      </c>
      <c r="D17" s="8">
        <f>10.8%+($K$9*$K$15)+P9</f>
        <v>0.70799999999999996</v>
      </c>
      <c r="E17" s="8">
        <f t="shared" si="2"/>
        <v>1.774</v>
      </c>
      <c r="F17" s="24" t="str">
        <f t="shared" si="3"/>
        <v>1개</v>
      </c>
    </row>
    <row r="18" spans="1:14" ht="16.5" customHeight="1" x14ac:dyDescent="0.3">
      <c r="A18" s="19" t="s">
        <v>8</v>
      </c>
      <c r="B18" s="8">
        <f>10.8%+($L$9*$I$16)+P9</f>
        <v>1.4080000000000001</v>
      </c>
      <c r="C18" s="8">
        <f>10.8%+($L$9*$J$16)+P9</f>
        <v>1.4080000000000001</v>
      </c>
      <c r="D18" s="8">
        <f>10.8%+($L$9*$K$16)+P9</f>
        <v>1.4080000000000001</v>
      </c>
      <c r="E18" s="8">
        <f t="shared" si="2"/>
        <v>4.2240000000000002</v>
      </c>
      <c r="F18" s="24" t="str">
        <f t="shared" si="3"/>
        <v>4개</v>
      </c>
      <c r="N18" s="22"/>
    </row>
    <row r="19" spans="1:14" x14ac:dyDescent="0.3">
      <c r="N19" s="22"/>
    </row>
    <row r="20" spans="1:14" ht="16.5" customHeight="1" x14ac:dyDescent="0.3">
      <c r="A20" s="65" t="s">
        <v>23</v>
      </c>
      <c r="B20" s="66"/>
      <c r="C20" s="66"/>
      <c r="D20" s="66"/>
      <c r="E20" s="66"/>
      <c r="F20" s="67"/>
      <c r="N20" s="22"/>
    </row>
    <row r="21" spans="1:14" x14ac:dyDescent="0.3">
      <c r="A21" s="19"/>
      <c r="B21" s="19" t="s">
        <v>1</v>
      </c>
      <c r="C21" s="19" t="s">
        <v>2</v>
      </c>
      <c r="D21" s="19" t="s">
        <v>4</v>
      </c>
      <c r="E21" s="19" t="s">
        <v>27</v>
      </c>
      <c r="F21" s="19" t="s">
        <v>25</v>
      </c>
      <c r="N21" s="22"/>
    </row>
    <row r="22" spans="1:14" x14ac:dyDescent="0.3">
      <c r="A22" s="19" t="s">
        <v>5</v>
      </c>
      <c r="B22" s="8">
        <f t="shared" ref="B22:E25" si="4">B8-B15</f>
        <v>0.20000000000000018</v>
      </c>
      <c r="C22" s="8">
        <f t="shared" si="4"/>
        <v>1.5000000000000002</v>
      </c>
      <c r="D22" s="8">
        <f t="shared" si="4"/>
        <v>0.20000000000000018</v>
      </c>
      <c r="E22" s="8">
        <f t="shared" si="4"/>
        <v>1.8999999999999986</v>
      </c>
      <c r="F22" s="23" t="str">
        <f>VALUE(SUBSTITUTE($F$8, "개", "")) - VALUE(SUBSTITUTE($F$15, "개", ""))&amp;"개"</f>
        <v>2개</v>
      </c>
    </row>
    <row r="23" spans="1:14" x14ac:dyDescent="0.3">
      <c r="A23" s="19" t="s">
        <v>6</v>
      </c>
      <c r="B23" s="8">
        <f t="shared" si="4"/>
        <v>0.19999999999999996</v>
      </c>
      <c r="C23" s="8">
        <f t="shared" si="4"/>
        <v>0.19999999999999996</v>
      </c>
      <c r="D23" s="8">
        <f t="shared" si="4"/>
        <v>0.19999999999999996</v>
      </c>
      <c r="E23" s="8">
        <f t="shared" si="4"/>
        <v>0.59999999999999964</v>
      </c>
      <c r="F23" s="23" t="str">
        <f>VALUE(SUBSTITUTE($F$9, "개", "")) - VALUE(SUBSTITUTE($F$16, "개", ""))&amp;"개"</f>
        <v>0개</v>
      </c>
      <c r="N23" s="17"/>
    </row>
    <row r="24" spans="1:14" x14ac:dyDescent="0.3">
      <c r="A24" s="19" t="s">
        <v>7</v>
      </c>
      <c r="B24" s="8">
        <f t="shared" si="4"/>
        <v>0.19999999999999996</v>
      </c>
      <c r="C24" s="8">
        <f t="shared" si="4"/>
        <v>0.19999999999999996</v>
      </c>
      <c r="D24" s="8">
        <f t="shared" si="4"/>
        <v>0.20000000000000007</v>
      </c>
      <c r="E24" s="8">
        <f t="shared" si="4"/>
        <v>0.60000000000000009</v>
      </c>
      <c r="F24" s="23" t="str">
        <f>VALUE(SUBSTITUTE($F$10, "개", "")) - VALUE(SUBSTITUTE($F$17, "개", ""))&amp;"개"</f>
        <v>1개</v>
      </c>
      <c r="N24" s="27"/>
    </row>
    <row r="25" spans="1:14" x14ac:dyDescent="0.3">
      <c r="A25" s="19" t="s">
        <v>8</v>
      </c>
      <c r="B25" s="8">
        <f t="shared" si="4"/>
        <v>0.19999999999999996</v>
      </c>
      <c r="C25" s="8">
        <f t="shared" si="4"/>
        <v>0.19999999999999996</v>
      </c>
      <c r="D25" s="8">
        <f t="shared" si="4"/>
        <v>0.19999999999999996</v>
      </c>
      <c r="E25" s="8">
        <f t="shared" si="4"/>
        <v>0.59999999999999964</v>
      </c>
      <c r="F25" s="23" t="str">
        <f>VALUE(SUBSTITUTE($F$11, "개", "")) - VALUE(SUBSTITUTE($F$18, "개", ""))&amp;"개"</f>
        <v>0개</v>
      </c>
    </row>
    <row r="26" spans="1:14" ht="17.25" thickBot="1" x14ac:dyDescent="0.35"/>
    <row r="27" spans="1:14" x14ac:dyDescent="0.3">
      <c r="A27" s="47" t="s">
        <v>61</v>
      </c>
      <c r="B27" s="48"/>
      <c r="C27" s="48"/>
      <c r="D27" s="48"/>
      <c r="E27" s="48"/>
      <c r="F27" s="49"/>
      <c r="H27" s="65" t="s">
        <v>30</v>
      </c>
      <c r="I27" s="66"/>
      <c r="J27" s="66"/>
      <c r="K27" s="66"/>
      <c r="L27" s="66"/>
      <c r="M27" s="67"/>
    </row>
    <row r="28" spans="1:14" x14ac:dyDescent="0.3">
      <c r="A28" s="50"/>
      <c r="B28" s="51"/>
      <c r="C28" s="51"/>
      <c r="D28" s="51"/>
      <c r="E28" s="51"/>
      <c r="F28" s="52"/>
      <c r="H28" s="19" t="s">
        <v>29</v>
      </c>
      <c r="I28" s="21">
        <v>1</v>
      </c>
      <c r="J28" s="21">
        <v>2</v>
      </c>
      <c r="K28" s="21">
        <v>3</v>
      </c>
      <c r="L28" s="21">
        <v>4</v>
      </c>
      <c r="M28" s="21">
        <v>5</v>
      </c>
    </row>
    <row r="29" spans="1:14" ht="33" x14ac:dyDescent="0.3">
      <c r="A29" s="50"/>
      <c r="B29" s="51"/>
      <c r="C29" s="51"/>
      <c r="D29" s="51"/>
      <c r="E29" s="51"/>
      <c r="F29" s="52"/>
      <c r="H29" s="20" t="s">
        <v>38</v>
      </c>
      <c r="I29" s="7">
        <v>5</v>
      </c>
      <c r="J29" s="7">
        <v>10</v>
      </c>
      <c r="K29" s="7">
        <v>15</v>
      </c>
      <c r="L29" s="7">
        <v>20</v>
      </c>
      <c r="M29" s="7">
        <v>25</v>
      </c>
      <c r="N29" s="5"/>
    </row>
    <row r="30" spans="1:14" ht="16.5" customHeight="1" thickBot="1" x14ac:dyDescent="0.35">
      <c r="A30" s="53"/>
      <c r="B30" s="54"/>
      <c r="C30" s="54"/>
      <c r="D30" s="54"/>
      <c r="E30" s="54"/>
      <c r="F30" s="55"/>
      <c r="N30" s="5"/>
    </row>
    <row r="31" spans="1:14" ht="17.25" thickBot="1" x14ac:dyDescent="0.35">
      <c r="N31" s="5"/>
    </row>
    <row r="32" spans="1:14" ht="17.25" thickBot="1" x14ac:dyDescent="0.35">
      <c r="A32" s="38" t="s">
        <v>35</v>
      </c>
      <c r="B32" s="39"/>
      <c r="C32" s="39"/>
      <c r="D32" s="39"/>
      <c r="E32" s="39"/>
      <c r="F32" s="40"/>
      <c r="N32" s="5"/>
    </row>
    <row r="33" spans="1:26" x14ac:dyDescent="0.3">
      <c r="N33" s="26"/>
    </row>
    <row r="34" spans="1:26" x14ac:dyDescent="0.3">
      <c r="A34" s="65" t="s">
        <v>31</v>
      </c>
      <c r="B34" s="66"/>
      <c r="C34" s="66"/>
      <c r="D34" s="66"/>
      <c r="E34" s="66"/>
      <c r="F34" s="67"/>
    </row>
    <row r="35" spans="1:26" ht="16.5" customHeight="1" x14ac:dyDescent="0.3">
      <c r="A35" s="20"/>
      <c r="B35" s="21">
        <v>1</v>
      </c>
      <c r="C35" s="21">
        <v>2</v>
      </c>
      <c r="D35" s="21">
        <v>3</v>
      </c>
      <c r="E35" s="21">
        <v>4</v>
      </c>
      <c r="F35" s="21">
        <v>5</v>
      </c>
      <c r="P35" s="17"/>
      <c r="Q35" s="17"/>
      <c r="R35" s="17"/>
    </row>
    <row r="36" spans="1:26" x14ac:dyDescent="0.3">
      <c r="A36" s="20" t="s">
        <v>5</v>
      </c>
      <c r="B36" s="18" t="str">
        <f>SUM(ROUNDDOWN($E$8/100%, 0), I29) &amp; "개"</f>
        <v>15개</v>
      </c>
      <c r="C36" s="18" t="str">
        <f>SUM(ROUNDDOWN($E$8/100%, 0), J29) &amp; "개"</f>
        <v>20개</v>
      </c>
      <c r="D36" s="18" t="str">
        <f>SUM(ROUNDDOWN($E$8/100%, 0), K29) &amp; "개"</f>
        <v>25개</v>
      </c>
      <c r="E36" s="18" t="str">
        <f>SUM(ROUNDDOWN($E$8/100%, 0), L29) &amp; "개"</f>
        <v>30개</v>
      </c>
      <c r="F36" s="18" t="str">
        <f>SUM(ROUNDDOWN($E$8/100%, 0), M29) &amp; "개"</f>
        <v>35개</v>
      </c>
      <c r="P36" s="17"/>
      <c r="Q36" s="17"/>
      <c r="R36" s="17"/>
      <c r="V36" s="6"/>
      <c r="W36" s="6"/>
      <c r="X36" s="6"/>
      <c r="Y36" s="6"/>
      <c r="Z36" s="6"/>
    </row>
    <row r="37" spans="1:26" x14ac:dyDescent="0.3">
      <c r="A37" s="20" t="s">
        <v>6</v>
      </c>
      <c r="B37" s="18" t="str">
        <f>SUM(ROUNDDOWN($E$9/100%, 0), I29) &amp; "개"</f>
        <v>6개</v>
      </c>
      <c r="C37" s="18" t="str">
        <f>SUM(ROUNDDOWN($E$9/100%, 0), J29) &amp; "개"</f>
        <v>11개</v>
      </c>
      <c r="D37" s="18" t="str">
        <f>SUM(ROUNDDOWN($E$9/100%, 0), K29) &amp; "개"</f>
        <v>16개</v>
      </c>
      <c r="E37" s="18" t="str">
        <f>SUM(ROUNDDOWN($E$9/100%, 0), L29) &amp; "개"</f>
        <v>21개</v>
      </c>
      <c r="F37" s="18" t="str">
        <f>SUM(ROUNDDOWN($E$9/100%, 0), M29) &amp; "개"</f>
        <v>26개</v>
      </c>
    </row>
    <row r="38" spans="1:26" x14ac:dyDescent="0.3">
      <c r="A38" s="20" t="s">
        <v>7</v>
      </c>
      <c r="B38" s="18" t="str">
        <f>SUM(ROUNDDOWN($E$10/100%, 0), I29) &amp; "개"</f>
        <v>7개</v>
      </c>
      <c r="C38" s="18" t="str">
        <f>SUM(ROUNDDOWN($E$10/100%, 0), J29) &amp; "개"</f>
        <v>12개</v>
      </c>
      <c r="D38" s="18" t="str">
        <f>SUM(ROUNDDOWN($E$10/100%, 0), K29) &amp; "개"</f>
        <v>17개</v>
      </c>
      <c r="E38" s="18" t="str">
        <f>SUM(ROUNDDOWN($E$10/100%, 0), L29) &amp; "개"</f>
        <v>22개</v>
      </c>
      <c r="F38" s="18" t="str">
        <f>SUM(ROUNDDOWN($E$10/100%, 0), M29) &amp; "개"</f>
        <v>27개</v>
      </c>
    </row>
    <row r="39" spans="1:26" x14ac:dyDescent="0.3">
      <c r="A39" s="20" t="s">
        <v>8</v>
      </c>
      <c r="B39" s="18" t="str">
        <f>SUM(ROUNDDOWN($E$11/100%, 0), I29) &amp; "개"</f>
        <v>9개</v>
      </c>
      <c r="C39" s="18" t="str">
        <f>SUM(ROUNDDOWN($E$11/100%, 0), J29) &amp; "개"</f>
        <v>14개</v>
      </c>
      <c r="D39" s="18" t="str">
        <f>SUM(ROUNDDOWN($E$11/100%, 0), K29) &amp; "개"</f>
        <v>19개</v>
      </c>
      <c r="E39" s="18" t="str">
        <f>SUM(ROUNDDOWN($E$11/100%, 0), L29) &amp; "개"</f>
        <v>24개</v>
      </c>
      <c r="F39" s="18" t="str">
        <f>SUM(ROUNDDOWN($E$11/100%, 0), M29) &amp; "개"</f>
        <v>29개</v>
      </c>
    </row>
    <row r="40" spans="1:26" x14ac:dyDescent="0.3">
      <c r="A40" t="s">
        <v>32</v>
      </c>
    </row>
    <row r="41" spans="1:26" ht="17.25" thickBot="1" x14ac:dyDescent="0.35">
      <c r="G41" s="16"/>
    </row>
    <row r="42" spans="1:26" ht="16.5" customHeight="1" x14ac:dyDescent="0.3">
      <c r="A42" s="56" t="s">
        <v>33</v>
      </c>
      <c r="B42" s="57"/>
      <c r="C42" s="57"/>
      <c r="D42" s="57"/>
      <c r="E42" s="57"/>
      <c r="F42" s="58"/>
      <c r="G42" s="16"/>
    </row>
    <row r="43" spans="1:26" x14ac:dyDescent="0.3">
      <c r="A43" s="59"/>
      <c r="B43" s="60"/>
      <c r="C43" s="60"/>
      <c r="D43" s="60"/>
      <c r="E43" s="60"/>
      <c r="F43" s="61"/>
      <c r="G43" s="16"/>
    </row>
    <row r="44" spans="1:26" x14ac:dyDescent="0.3">
      <c r="A44" s="59"/>
      <c r="B44" s="60"/>
      <c r="C44" s="60"/>
      <c r="D44" s="60"/>
      <c r="E44" s="60"/>
      <c r="F44" s="61"/>
      <c r="G44" s="16"/>
    </row>
    <row r="45" spans="1:26" x14ac:dyDescent="0.3">
      <c r="A45" s="59"/>
      <c r="B45" s="60"/>
      <c r="C45" s="60"/>
      <c r="D45" s="60"/>
      <c r="E45" s="60"/>
      <c r="F45" s="61"/>
      <c r="G45" s="16"/>
    </row>
    <row r="46" spans="1:26" ht="17.25" thickBot="1" x14ac:dyDescent="0.35">
      <c r="A46" s="62"/>
      <c r="B46" s="63"/>
      <c r="C46" s="63"/>
      <c r="D46" s="63"/>
      <c r="E46" s="63"/>
      <c r="F46" s="64"/>
    </row>
    <row r="47" spans="1:26" ht="17.25" thickBot="1" x14ac:dyDescent="0.35"/>
    <row r="48" spans="1:26" ht="16.5" customHeight="1" x14ac:dyDescent="0.3">
      <c r="A48" s="65" t="s">
        <v>36</v>
      </c>
      <c r="B48" s="66"/>
      <c r="C48" s="66"/>
      <c r="D48" s="66"/>
      <c r="E48" s="66"/>
      <c r="F48" s="67"/>
      <c r="G48" s="17"/>
      <c r="H48" s="88" t="s">
        <v>60</v>
      </c>
      <c r="I48" s="89"/>
      <c r="J48" s="89"/>
      <c r="K48" s="89"/>
      <c r="L48" s="89"/>
      <c r="M48" s="89"/>
      <c r="N48" s="90"/>
    </row>
    <row r="49" spans="1:16" x14ac:dyDescent="0.3">
      <c r="A49" s="19"/>
      <c r="B49" s="21">
        <v>1</v>
      </c>
      <c r="C49" s="21">
        <v>2</v>
      </c>
      <c r="D49" s="21">
        <v>3</v>
      </c>
      <c r="E49" s="21">
        <v>4</v>
      </c>
      <c r="F49" s="21">
        <v>5</v>
      </c>
      <c r="H49" s="91"/>
      <c r="I49" s="92"/>
      <c r="J49" s="92"/>
      <c r="K49" s="92"/>
      <c r="L49" s="92"/>
      <c r="M49" s="92"/>
      <c r="N49" s="93"/>
    </row>
    <row r="50" spans="1:16" x14ac:dyDescent="0.3">
      <c r="A50" s="19" t="s">
        <v>5</v>
      </c>
      <c r="B50" s="23" t="str">
        <f>VALUE(SUBSTITUTE(B36, "개", "")) - VALUE(SUBSTITUTE($F$15, "개", ""))&amp;"개"</f>
        <v>7개</v>
      </c>
      <c r="C50" s="23" t="str">
        <f>VALUE(SUBSTITUTE(C36, "개", "")) - VALUE(SUBSTITUTE($F$15, "개", ""))&amp;"개"</f>
        <v>12개</v>
      </c>
      <c r="D50" s="23" t="str">
        <f>VALUE(SUBSTITUTE(D36, "개", "")) - VALUE(SUBSTITUTE($F$15, "개", ""))&amp;"개"</f>
        <v>17개</v>
      </c>
      <c r="E50" s="23" t="str">
        <f>VALUE(SUBSTITUTE(E36, "개", "")) - VALUE(SUBSTITUTE($F$15, "개", ""))&amp;"개"</f>
        <v>22개</v>
      </c>
      <c r="F50" s="37" t="str">
        <f>VALUE(SUBSTITUTE(F36, "개", "")) - VALUE(SUBSTITUTE($F$15, "개", ""))&amp;"개"</f>
        <v>27개</v>
      </c>
      <c r="G50" s="16"/>
      <c r="H50" s="91"/>
      <c r="I50" s="92"/>
      <c r="J50" s="92"/>
      <c r="K50" s="92"/>
      <c r="L50" s="92"/>
      <c r="M50" s="92"/>
      <c r="N50" s="93"/>
    </row>
    <row r="51" spans="1:16" x14ac:dyDescent="0.3">
      <c r="A51" s="19" t="s">
        <v>6</v>
      </c>
      <c r="B51" s="23" t="str">
        <f>VALUE(SUBSTITUTE(B37, "개", "")) - VALUE(SUBSTITUTE($F$16, "개", ""))&amp;"개"</f>
        <v>5개</v>
      </c>
      <c r="C51" s="23" t="str">
        <f>VALUE(SUBSTITUTE(C37, "개", "")) - VALUE(SUBSTITUTE($F$16, "개", ""))&amp;"개"</f>
        <v>10개</v>
      </c>
      <c r="D51" s="23" t="str">
        <f>VALUE(SUBSTITUTE(D37, "개", "")) - VALUE(SUBSTITUTE($F$16, "개", ""))&amp;"개"</f>
        <v>15개</v>
      </c>
      <c r="E51" s="23" t="str">
        <f>VALUE(SUBSTITUTE(E37, "개", "")) - VALUE(SUBSTITUTE($F$16, "개", ""))&amp;"개"</f>
        <v>20개</v>
      </c>
      <c r="F51" s="23" t="str">
        <f>VALUE(SUBSTITUTE(F37, "개", "")) - VALUE(SUBSTITUTE($F$16, "개", ""))&amp;"개"</f>
        <v>25개</v>
      </c>
      <c r="G51" s="16"/>
      <c r="H51" s="91"/>
      <c r="I51" s="92"/>
      <c r="J51" s="92"/>
      <c r="K51" s="92"/>
      <c r="L51" s="92"/>
      <c r="M51" s="92"/>
      <c r="N51" s="93"/>
    </row>
    <row r="52" spans="1:16" x14ac:dyDescent="0.3">
      <c r="A52" s="19" t="s">
        <v>7</v>
      </c>
      <c r="B52" s="23" t="str">
        <f>VALUE(SUBSTITUTE(B38, "개", "")) - VALUE(SUBSTITUTE($F$17, "개", ""))&amp;"개"</f>
        <v>6개</v>
      </c>
      <c r="C52" s="23" t="str">
        <f>VALUE(SUBSTITUTE(C38, "개", "")) - VALUE(SUBSTITUTE($F$17, "개", ""))&amp;"개"</f>
        <v>11개</v>
      </c>
      <c r="D52" s="23" t="str">
        <f>VALUE(SUBSTITUTE(D38, "개", "")) - VALUE(SUBSTITUTE($F$17, "개", ""))&amp;"개"</f>
        <v>16개</v>
      </c>
      <c r="E52" s="23" t="str">
        <f>VALUE(SUBSTITUTE(E38, "개", "")) - VALUE(SUBSTITUTE($F$17, "개", ""))&amp;"개"</f>
        <v>21개</v>
      </c>
      <c r="F52" s="23" t="str">
        <f>VALUE(SUBSTITUTE(F38, "개", "")) - VALUE(SUBSTITUTE($F$17, "개", ""))&amp;"개"</f>
        <v>26개</v>
      </c>
      <c r="G52" s="16"/>
      <c r="H52" s="91"/>
      <c r="I52" s="92"/>
      <c r="J52" s="92"/>
      <c r="K52" s="92"/>
      <c r="L52" s="92"/>
      <c r="M52" s="92"/>
      <c r="N52" s="93"/>
      <c r="P52" s="6"/>
    </row>
    <row r="53" spans="1:16" ht="17.25" thickBot="1" x14ac:dyDescent="0.35">
      <c r="A53" s="19" t="s">
        <v>8</v>
      </c>
      <c r="B53" s="23" t="str">
        <f>VALUE(SUBSTITUTE(B39, "개", "")) - VALUE(SUBSTITUTE($F$18, "개", ""))&amp;"개"</f>
        <v>5개</v>
      </c>
      <c r="C53" s="23" t="str">
        <f>VALUE(SUBSTITUTE(C39, "개", "")) - VALUE(SUBSTITUTE($F$18, "개", ""))&amp;"개"</f>
        <v>10개</v>
      </c>
      <c r="D53" s="23" t="str">
        <f>VALUE(SUBSTITUTE(D39, "개", "")) - VALUE(SUBSTITUTE($F$18, "개", ""))&amp;"개"</f>
        <v>15개</v>
      </c>
      <c r="E53" s="23" t="str">
        <f>VALUE(SUBSTITUTE(E39, "개", "")) - VALUE(SUBSTITUTE($F$18, "개", ""))&amp;"개"</f>
        <v>20개</v>
      </c>
      <c r="F53" s="23" t="str">
        <f>VALUE(SUBSTITUTE(F39, "개", "")) - VALUE(SUBSTITUTE($F$18, "개", ""))&amp;"개"</f>
        <v>25개</v>
      </c>
      <c r="G53" s="16"/>
      <c r="H53" s="94"/>
      <c r="I53" s="95"/>
      <c r="J53" s="95"/>
      <c r="K53" s="95"/>
      <c r="L53" s="95"/>
      <c r="M53" s="95"/>
      <c r="N53" s="96"/>
    </row>
    <row r="54" spans="1:16" x14ac:dyDescent="0.3">
      <c r="A54" t="s">
        <v>37</v>
      </c>
      <c r="H54" s="26"/>
      <c r="I54" s="26"/>
      <c r="J54" s="26"/>
      <c r="K54" s="26"/>
      <c r="L54" s="26"/>
      <c r="M54" s="26"/>
      <c r="N54" s="26"/>
    </row>
    <row r="55" spans="1:16" x14ac:dyDescent="0.3">
      <c r="H55" s="43" t="s">
        <v>40</v>
      </c>
      <c r="I55" s="43"/>
      <c r="J55" s="43"/>
      <c r="K55" s="43"/>
      <c r="L55" s="43"/>
      <c r="M55" s="43"/>
    </row>
    <row r="56" spans="1:16" x14ac:dyDescent="0.3">
      <c r="H56" s="7"/>
      <c r="I56" s="7" t="s">
        <v>47</v>
      </c>
      <c r="J56" s="7" t="s">
        <v>48</v>
      </c>
      <c r="K56" s="7" t="s">
        <v>49</v>
      </c>
      <c r="L56" s="7" t="s">
        <v>50</v>
      </c>
      <c r="M56" s="7" t="s">
        <v>51</v>
      </c>
    </row>
    <row r="57" spans="1:16" x14ac:dyDescent="0.3">
      <c r="H57" s="7" t="s">
        <v>45</v>
      </c>
      <c r="I57" s="7">
        <v>2</v>
      </c>
      <c r="J57" s="7">
        <v>0</v>
      </c>
      <c r="K57" s="7">
        <v>0</v>
      </c>
      <c r="L57" s="7">
        <v>0</v>
      </c>
      <c r="M57" s="7">
        <v>0</v>
      </c>
    </row>
    <row r="58" spans="1:16" x14ac:dyDescent="0.3">
      <c r="H58" s="7" t="s">
        <v>46</v>
      </c>
      <c r="I58" s="7">
        <v>20</v>
      </c>
      <c r="J58" s="7">
        <v>0</v>
      </c>
      <c r="K58" s="7">
        <v>0</v>
      </c>
      <c r="L58" s="7">
        <v>0</v>
      </c>
      <c r="M58" s="7">
        <v>0</v>
      </c>
    </row>
    <row r="60" spans="1:16" x14ac:dyDescent="0.3">
      <c r="H60" s="43" t="s">
        <v>41</v>
      </c>
      <c r="I60" s="43"/>
      <c r="J60" s="43"/>
      <c r="K60" s="43"/>
      <c r="L60" s="43"/>
      <c r="M60" s="43"/>
    </row>
    <row r="61" spans="1:16" x14ac:dyDescent="0.3">
      <c r="H61" s="7"/>
      <c r="I61" s="7" t="s">
        <v>47</v>
      </c>
      <c r="J61" s="7" t="s">
        <v>48</v>
      </c>
      <c r="K61" s="7" t="s">
        <v>49</v>
      </c>
      <c r="L61" s="7" t="s">
        <v>50</v>
      </c>
      <c r="M61" s="7" t="s">
        <v>51</v>
      </c>
    </row>
    <row r="62" spans="1:16" x14ac:dyDescent="0.3">
      <c r="H62" s="7" t="s">
        <v>45</v>
      </c>
      <c r="I62" s="7">
        <v>10</v>
      </c>
      <c r="J62" s="7">
        <v>10</v>
      </c>
      <c r="K62" s="7">
        <v>7</v>
      </c>
      <c r="L62" s="7">
        <v>0</v>
      </c>
      <c r="M62" s="7">
        <v>0</v>
      </c>
    </row>
    <row r="63" spans="1:16" x14ac:dyDescent="0.3">
      <c r="H63" s="7" t="s">
        <v>46</v>
      </c>
      <c r="I63" s="7">
        <v>100</v>
      </c>
      <c r="J63" s="7">
        <v>100</v>
      </c>
      <c r="K63" s="7">
        <v>70</v>
      </c>
      <c r="L63" s="7">
        <v>0</v>
      </c>
      <c r="M63" s="7">
        <v>0</v>
      </c>
    </row>
    <row r="65" spans="8:14" x14ac:dyDescent="0.3">
      <c r="H65" s="43" t="s">
        <v>18</v>
      </c>
      <c r="I65" s="43"/>
      <c r="J65" s="43"/>
      <c r="K65" s="43"/>
      <c r="L65" s="43"/>
      <c r="M65" s="43"/>
    </row>
    <row r="66" spans="8:14" x14ac:dyDescent="0.3">
      <c r="H66" s="7"/>
      <c r="I66" s="7" t="s">
        <v>47</v>
      </c>
      <c r="J66" s="7" t="s">
        <v>48</v>
      </c>
      <c r="K66" s="7" t="s">
        <v>49</v>
      </c>
      <c r="L66" s="7" t="s">
        <v>50</v>
      </c>
      <c r="M66" s="7" t="s">
        <v>51</v>
      </c>
    </row>
    <row r="67" spans="8:14" x14ac:dyDescent="0.3">
      <c r="H67" s="7" t="s">
        <v>45</v>
      </c>
      <c r="I67" s="7">
        <v>8</v>
      </c>
      <c r="J67" s="7">
        <v>0</v>
      </c>
      <c r="K67" s="7">
        <v>0</v>
      </c>
      <c r="L67" s="7">
        <v>0</v>
      </c>
      <c r="M67" s="7">
        <v>0</v>
      </c>
    </row>
    <row r="68" spans="8:14" x14ac:dyDescent="0.3">
      <c r="H68" s="7" t="s">
        <v>46</v>
      </c>
      <c r="I68" s="7">
        <v>80</v>
      </c>
      <c r="J68" s="7">
        <v>0</v>
      </c>
      <c r="K68" s="7">
        <v>0</v>
      </c>
      <c r="L68" s="7">
        <v>0</v>
      </c>
      <c r="M68" s="7">
        <v>0</v>
      </c>
    </row>
    <row r="69" spans="8:14" ht="17.25" thickBot="1" x14ac:dyDescent="0.35"/>
    <row r="70" spans="8:14" ht="16.5" customHeight="1" x14ac:dyDescent="0.3">
      <c r="H70" s="56" t="s">
        <v>52</v>
      </c>
      <c r="I70" s="57"/>
      <c r="J70" s="57"/>
      <c r="K70" s="57"/>
      <c r="L70" s="57"/>
      <c r="M70" s="57"/>
      <c r="N70" s="58"/>
    </row>
    <row r="71" spans="8:14" x14ac:dyDescent="0.3">
      <c r="H71" s="59"/>
      <c r="I71" s="60"/>
      <c r="J71" s="60"/>
      <c r="K71" s="60"/>
      <c r="L71" s="60"/>
      <c r="M71" s="60"/>
      <c r="N71" s="61"/>
    </row>
    <row r="72" spans="8:14" x14ac:dyDescent="0.3">
      <c r="H72" s="59"/>
      <c r="I72" s="60"/>
      <c r="J72" s="60"/>
      <c r="K72" s="60"/>
      <c r="L72" s="60"/>
      <c r="M72" s="60"/>
      <c r="N72" s="61"/>
    </row>
    <row r="73" spans="8:14" x14ac:dyDescent="0.3">
      <c r="H73" s="59"/>
      <c r="I73" s="60"/>
      <c r="J73" s="60"/>
      <c r="K73" s="60"/>
      <c r="L73" s="60"/>
      <c r="M73" s="60"/>
      <c r="N73" s="61"/>
    </row>
    <row r="74" spans="8:14" x14ac:dyDescent="0.3">
      <c r="H74" s="59"/>
      <c r="I74" s="60"/>
      <c r="J74" s="60"/>
      <c r="K74" s="60"/>
      <c r="L74" s="60"/>
      <c r="M74" s="60"/>
      <c r="N74" s="61"/>
    </row>
    <row r="75" spans="8:14" x14ac:dyDescent="0.3">
      <c r="H75" s="59"/>
      <c r="I75" s="60"/>
      <c r="J75" s="60"/>
      <c r="K75" s="60"/>
      <c r="L75" s="60"/>
      <c r="M75" s="60"/>
      <c r="N75" s="61"/>
    </row>
    <row r="76" spans="8:14" ht="17.25" thickBot="1" x14ac:dyDescent="0.35">
      <c r="H76" s="62"/>
      <c r="I76" s="63"/>
      <c r="J76" s="63"/>
      <c r="K76" s="63"/>
      <c r="L76" s="63"/>
      <c r="M76" s="63"/>
      <c r="N76" s="64"/>
    </row>
    <row r="77" spans="8:14" x14ac:dyDescent="0.3">
      <c r="H77" t="s">
        <v>44</v>
      </c>
    </row>
    <row r="79" spans="8:14" x14ac:dyDescent="0.3">
      <c r="H79" s="65" t="s">
        <v>40</v>
      </c>
      <c r="I79" s="66"/>
      <c r="J79" s="66"/>
      <c r="K79" s="66"/>
      <c r="L79" s="67"/>
    </row>
    <row r="80" spans="8:14" x14ac:dyDescent="0.3">
      <c r="H80" s="7"/>
      <c r="I80" s="7" t="s">
        <v>1</v>
      </c>
      <c r="J80" s="7" t="s">
        <v>2</v>
      </c>
      <c r="K80" s="7" t="s">
        <v>4</v>
      </c>
      <c r="L80" s="7" t="s">
        <v>27</v>
      </c>
    </row>
    <row r="81" spans="8:16" x14ac:dyDescent="0.3">
      <c r="H81" s="7" t="s">
        <v>42</v>
      </c>
      <c r="I81" s="7">
        <f>0.23*(S8+100)*1.1*1*3.5</f>
        <v>89.878250000000008</v>
      </c>
      <c r="J81" s="7">
        <f>0.23*(T8+100)*1.1*3.5+I81*0.2</f>
        <v>108.11955000000002</v>
      </c>
      <c r="K81" s="7">
        <f>0.23*(U8+100)*1.1*3.5+J81*0.2</f>
        <v>112.03346000000002</v>
      </c>
      <c r="L81" s="7">
        <f>SUM(I81:K81)</f>
        <v>310.03126000000009</v>
      </c>
    </row>
    <row r="82" spans="8:16" x14ac:dyDescent="0.3">
      <c r="H82" s="7" t="s">
        <v>43</v>
      </c>
      <c r="I82" s="7">
        <f>0.23*($S$8+100)*1.1*2*3.5</f>
        <v>179.75650000000002</v>
      </c>
      <c r="J82" s="7">
        <f>0.23*($T$8+100)*1.1*1*3.5+I82*0.2</f>
        <v>126.09520000000002</v>
      </c>
      <c r="K82" s="7">
        <f>0.23*(K440+100)*1.1*1*3.5+J82*0.2</f>
        <v>113.76904</v>
      </c>
      <c r="L82" s="7">
        <f>SUM(I82:K82)</f>
        <v>419.62074000000007</v>
      </c>
    </row>
    <row r="84" spans="8:16" x14ac:dyDescent="0.3">
      <c r="H84" s="65" t="s">
        <v>41</v>
      </c>
      <c r="I84" s="66"/>
      <c r="J84" s="66"/>
      <c r="K84" s="66"/>
      <c r="L84" s="67"/>
    </row>
    <row r="85" spans="8:16" x14ac:dyDescent="0.3">
      <c r="H85" s="7"/>
      <c r="I85" s="7" t="s">
        <v>1</v>
      </c>
      <c r="J85" s="7" t="s">
        <v>2</v>
      </c>
      <c r="K85" s="7" t="s">
        <v>4</v>
      </c>
      <c r="L85" s="7" t="s">
        <v>27</v>
      </c>
    </row>
    <row r="86" spans="8:16" x14ac:dyDescent="0.3">
      <c r="H86" s="7" t="s">
        <v>42</v>
      </c>
      <c r="I86" s="7">
        <f>0.23*($S$8+100)*1.1*2*3.5</f>
        <v>179.75650000000002</v>
      </c>
      <c r="J86" s="7">
        <f>0.23*(T8+100)*1.1*2*3.5+I86*0.2</f>
        <v>216.23910000000004</v>
      </c>
      <c r="K86" s="7">
        <f>0.23*(U8+100)*1.1*1*3.5+J86*0.2</f>
        <v>133.65737000000001</v>
      </c>
      <c r="L86" s="7">
        <f>SUM(I86:K86)</f>
        <v>529.6529700000001</v>
      </c>
    </row>
    <row r="87" spans="8:16" x14ac:dyDescent="0.3">
      <c r="H87" s="7" t="s">
        <v>43</v>
      </c>
      <c r="I87" s="7">
        <f>0.23*($S$8+100)*1.1*2*3.5</f>
        <v>179.75650000000002</v>
      </c>
      <c r="J87" s="7">
        <f>0.23*($T$8+100)*1.1*2*3.5+I87*0.2</f>
        <v>216.23910000000004</v>
      </c>
      <c r="K87" s="7">
        <f>0.23*(U8+100)*1.1*2*3.5+J87*0.2</f>
        <v>224.06692000000004</v>
      </c>
      <c r="L87" s="7">
        <f>SUM(I87:K87)</f>
        <v>620.06252000000018</v>
      </c>
    </row>
    <row r="88" spans="8:16" x14ac:dyDescent="0.3">
      <c r="N88" s="43" t="s">
        <v>54</v>
      </c>
      <c r="O88" s="43"/>
      <c r="P88" s="43"/>
    </row>
    <row r="89" spans="8:16" x14ac:dyDescent="0.3">
      <c r="H89" s="65" t="s">
        <v>18</v>
      </c>
      <c r="I89" s="66"/>
      <c r="J89" s="66"/>
      <c r="K89" s="66"/>
      <c r="L89" s="67"/>
      <c r="N89" s="19"/>
      <c r="O89" s="19" t="s">
        <v>55</v>
      </c>
      <c r="P89" s="19" t="s">
        <v>56</v>
      </c>
    </row>
    <row r="90" spans="8:16" x14ac:dyDescent="0.3">
      <c r="H90" s="7"/>
      <c r="I90" s="7" t="s">
        <v>1</v>
      </c>
      <c r="J90" s="7" t="s">
        <v>2</v>
      </c>
      <c r="K90" s="7" t="s">
        <v>4</v>
      </c>
      <c r="L90" s="7" t="s">
        <v>27</v>
      </c>
      <c r="N90" s="19" t="s">
        <v>42</v>
      </c>
      <c r="O90" s="7">
        <f>$L$81-$L$91</f>
        <v>39.599560000000054</v>
      </c>
      <c r="P90" s="7">
        <f>$L$86-$L$91</f>
        <v>259.22127000000006</v>
      </c>
    </row>
    <row r="91" spans="8:16" x14ac:dyDescent="0.3">
      <c r="H91" s="7" t="s">
        <v>42</v>
      </c>
      <c r="I91" s="7">
        <f>0.23*(S8+100)*1.1*1*3.5</f>
        <v>89.878250000000008</v>
      </c>
      <c r="J91" s="7">
        <f>0.23*(T8+100)*1.1*1*3.5</f>
        <v>90.143900000000016</v>
      </c>
      <c r="K91" s="7">
        <f>0.23*(U8+100)*1.1*1*3.5</f>
        <v>90.40955000000001</v>
      </c>
      <c r="L91" s="7">
        <f>SUM(I91:K91)</f>
        <v>270.43170000000003</v>
      </c>
      <c r="N91" s="19" t="s">
        <v>43</v>
      </c>
      <c r="O91" s="7">
        <f>$L$82-$L$92</f>
        <v>59.310789999999997</v>
      </c>
      <c r="P91" s="7">
        <f>L87-L92</f>
        <v>259.75257000000011</v>
      </c>
    </row>
    <row r="92" spans="8:16" x14ac:dyDescent="0.3">
      <c r="H92" s="7" t="s">
        <v>43</v>
      </c>
      <c r="I92" s="7">
        <f>0.23*(S8+100)*1.1*2*3.5</f>
        <v>179.75650000000002</v>
      </c>
      <c r="J92" s="7">
        <f>0.23*(T8+100)*1.1*1*3.5</f>
        <v>90.143900000000016</v>
      </c>
      <c r="K92" s="7">
        <f>0.23*(U8+100)*1.1*1*3.5</f>
        <v>90.40955000000001</v>
      </c>
      <c r="L92" s="7">
        <f>SUM(I92:K92)</f>
        <v>360.30995000000007</v>
      </c>
      <c r="N92" s="41" t="s">
        <v>57</v>
      </c>
      <c r="O92" s="42">
        <f>AVERAGE(O90:O91)</f>
        <v>49.455175000000025</v>
      </c>
      <c r="P92" s="42">
        <f>AVERAGE(P90:P91)</f>
        <v>259.48692000000005</v>
      </c>
    </row>
    <row r="93" spans="8:16" ht="17.25" thickBot="1" x14ac:dyDescent="0.35"/>
    <row r="94" spans="8:16" ht="16.5" customHeight="1" x14ac:dyDescent="0.3">
      <c r="H94" s="71" t="s">
        <v>58</v>
      </c>
      <c r="I94" s="72"/>
      <c r="J94" s="72"/>
      <c r="K94" s="72"/>
      <c r="L94" s="72"/>
      <c r="M94" s="72"/>
      <c r="N94" s="73"/>
    </row>
    <row r="95" spans="8:16" x14ac:dyDescent="0.3">
      <c r="H95" s="74"/>
      <c r="I95" s="75"/>
      <c r="J95" s="75"/>
      <c r="K95" s="75"/>
      <c r="L95" s="75"/>
      <c r="M95" s="75"/>
      <c r="N95" s="76"/>
    </row>
    <row r="96" spans="8:16" x14ac:dyDescent="0.3">
      <c r="H96" s="74"/>
      <c r="I96" s="75"/>
      <c r="J96" s="75"/>
      <c r="K96" s="75"/>
      <c r="L96" s="75"/>
      <c r="M96" s="75"/>
      <c r="N96" s="76"/>
    </row>
    <row r="97" spans="8:14" x14ac:dyDescent="0.3">
      <c r="H97" s="74"/>
      <c r="I97" s="75"/>
      <c r="J97" s="75"/>
      <c r="K97" s="75"/>
      <c r="L97" s="75"/>
      <c r="M97" s="75"/>
      <c r="N97" s="76"/>
    </row>
    <row r="98" spans="8:14" x14ac:dyDescent="0.3">
      <c r="H98" s="74"/>
      <c r="I98" s="75"/>
      <c r="J98" s="75"/>
      <c r="K98" s="75"/>
      <c r="L98" s="75"/>
      <c r="M98" s="75"/>
      <c r="N98" s="76"/>
    </row>
    <row r="99" spans="8:14" ht="17.25" thickBot="1" x14ac:dyDescent="0.35">
      <c r="H99" s="77"/>
      <c r="I99" s="78"/>
      <c r="J99" s="78"/>
      <c r="K99" s="78"/>
      <c r="L99" s="78"/>
      <c r="M99" s="78"/>
      <c r="N99" s="79"/>
    </row>
    <row r="100" spans="8:14" ht="17.25" thickBot="1" x14ac:dyDescent="0.35"/>
    <row r="101" spans="8:14" x14ac:dyDescent="0.3">
      <c r="H101" s="85" t="s">
        <v>53</v>
      </c>
      <c r="I101" s="86"/>
      <c r="J101" s="86"/>
      <c r="K101" s="86"/>
      <c r="L101" s="86"/>
      <c r="M101" s="86"/>
      <c r="N101" s="87"/>
    </row>
    <row r="102" spans="8:14" ht="16.5" customHeight="1" x14ac:dyDescent="0.3">
      <c r="H102" s="80" t="s">
        <v>59</v>
      </c>
      <c r="I102" s="44"/>
      <c r="J102" s="44"/>
      <c r="K102" s="44"/>
      <c r="L102" s="44"/>
      <c r="M102" s="44"/>
      <c r="N102" s="81"/>
    </row>
    <row r="103" spans="8:14" x14ac:dyDescent="0.3">
      <c r="H103" s="80"/>
      <c r="I103" s="44"/>
      <c r="J103" s="44"/>
      <c r="K103" s="44"/>
      <c r="L103" s="44"/>
      <c r="M103" s="44"/>
      <c r="N103" s="81"/>
    </row>
    <row r="104" spans="8:14" x14ac:dyDescent="0.3">
      <c r="H104" s="80"/>
      <c r="I104" s="44"/>
      <c r="J104" s="44"/>
      <c r="K104" s="44"/>
      <c r="L104" s="44"/>
      <c r="M104" s="44"/>
      <c r="N104" s="81"/>
    </row>
    <row r="105" spans="8:14" x14ac:dyDescent="0.3">
      <c r="H105" s="80"/>
      <c r="I105" s="44"/>
      <c r="J105" s="44"/>
      <c r="K105" s="44"/>
      <c r="L105" s="44"/>
      <c r="M105" s="44"/>
      <c r="N105" s="81"/>
    </row>
    <row r="106" spans="8:14" x14ac:dyDescent="0.3">
      <c r="H106" s="80"/>
      <c r="I106" s="44"/>
      <c r="J106" s="44"/>
      <c r="K106" s="44"/>
      <c r="L106" s="44"/>
      <c r="M106" s="44"/>
      <c r="N106" s="81"/>
    </row>
    <row r="107" spans="8:14" x14ac:dyDescent="0.3">
      <c r="H107" s="80"/>
      <c r="I107" s="44"/>
      <c r="J107" s="44"/>
      <c r="K107" s="44"/>
      <c r="L107" s="44"/>
      <c r="M107" s="44"/>
      <c r="N107" s="81"/>
    </row>
    <row r="108" spans="8:14" x14ac:dyDescent="0.3">
      <c r="H108" s="80"/>
      <c r="I108" s="44"/>
      <c r="J108" s="44"/>
      <c r="K108" s="44"/>
      <c r="L108" s="44"/>
      <c r="M108" s="44"/>
      <c r="N108" s="81"/>
    </row>
    <row r="109" spans="8:14" x14ac:dyDescent="0.3">
      <c r="H109" s="80"/>
      <c r="I109" s="44"/>
      <c r="J109" s="44"/>
      <c r="K109" s="44"/>
      <c r="L109" s="44"/>
      <c r="M109" s="44"/>
      <c r="N109" s="81"/>
    </row>
    <row r="110" spans="8:14" x14ac:dyDescent="0.3">
      <c r="H110" s="80"/>
      <c r="I110" s="44"/>
      <c r="J110" s="44"/>
      <c r="K110" s="44"/>
      <c r="L110" s="44"/>
      <c r="M110" s="44"/>
      <c r="N110" s="81"/>
    </row>
    <row r="111" spans="8:14" ht="17.25" thickBot="1" x14ac:dyDescent="0.35">
      <c r="H111" s="82"/>
      <c r="I111" s="83"/>
      <c r="J111" s="83"/>
      <c r="K111" s="83"/>
      <c r="L111" s="83"/>
      <c r="M111" s="83"/>
      <c r="N111" s="84"/>
    </row>
  </sheetData>
  <mergeCells count="25">
    <mergeCell ref="H94:N99"/>
    <mergeCell ref="H102:N111"/>
    <mergeCell ref="H101:N101"/>
    <mergeCell ref="R6:U6"/>
    <mergeCell ref="H79:L79"/>
    <mergeCell ref="H84:L84"/>
    <mergeCell ref="H89:L89"/>
    <mergeCell ref="N88:P88"/>
    <mergeCell ref="H48:N53"/>
    <mergeCell ref="H70:N76"/>
    <mergeCell ref="H55:M55"/>
    <mergeCell ref="H60:M60"/>
    <mergeCell ref="H65:M65"/>
    <mergeCell ref="N6:P6"/>
    <mergeCell ref="A27:F30"/>
    <mergeCell ref="A42:F46"/>
    <mergeCell ref="A48:F48"/>
    <mergeCell ref="H6:L6"/>
    <mergeCell ref="H7:L7"/>
    <mergeCell ref="H27:M27"/>
    <mergeCell ref="H11:K11"/>
    <mergeCell ref="A13:F13"/>
    <mergeCell ref="A6:F6"/>
    <mergeCell ref="A20:F20"/>
    <mergeCell ref="A34:F34"/>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개요</vt:lpstr>
      <vt:lpstr>콘텐츠 테스트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전가은</dc:creator>
  <cp:lastModifiedBy>전가은</cp:lastModifiedBy>
  <dcterms:created xsi:type="dcterms:W3CDTF">2024-02-15T12:07:39Z</dcterms:created>
  <dcterms:modified xsi:type="dcterms:W3CDTF">2024-02-28T10:59:09Z</dcterms:modified>
</cp:coreProperties>
</file>