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jg97/Documents/bootcamp/Resources/"/>
    </mc:Choice>
  </mc:AlternateContent>
  <xr:revisionPtr revIDLastSave="0" documentId="13_ncr:1_{A3090D58-46F4-B149-BA63-47671933E0D3}" xr6:coauthVersionLast="47" xr6:coauthVersionMax="47" xr10:uidLastSave="{00000000-0000-0000-0000-000000000000}"/>
  <bookViews>
    <workbookView xWindow="2120" yWindow="3420" windowWidth="34600" windowHeight="17680" xr2:uid="{00000000-000D-0000-FFFF-FFFF00000000}"/>
  </bookViews>
  <sheets>
    <sheet name="Kickstarter" sheetId="1" r:id="rId1"/>
    <sheet name="Theater Outcomes by Launch Date" sheetId="13" r:id="rId2"/>
    <sheet name="Outcomes Based on Goals" sheetId="15" r:id="rId3"/>
    <sheet name="Category Statistics" sheetId="2" r:id="rId4"/>
    <sheet name="Subcategory Statistics" sheetId="3" r:id="rId5"/>
    <sheet name="Edinburgh Research" sheetId="5" r:id="rId6"/>
    <sheet name="Descriptive Statistics" sheetId="9" r:id="rId7"/>
  </sheets>
  <definedNames>
    <definedName name="_xlnm._FilterDatabase" localSheetId="5" hidden="1">'Edinburgh Research'!$A$1:$F$6</definedName>
    <definedName name="_xlnm._FilterDatabase" localSheetId="0" hidden="1">Kickstarter!$A$1:$U$4115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G3" i="15"/>
  <c r="G4" i="15"/>
  <c r="G5" i="15"/>
  <c r="G6" i="15"/>
  <c r="G7" i="15"/>
  <c r="G8" i="15"/>
  <c r="G9" i="15"/>
  <c r="G10" i="15"/>
  <c r="G11" i="15"/>
  <c r="G12" i="15"/>
  <c r="G13" i="15"/>
  <c r="H2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4" i="15"/>
  <c r="E5" i="15"/>
  <c r="E6" i="15"/>
  <c r="E7" i="15"/>
  <c r="E8" i="15"/>
  <c r="E9" i="15"/>
  <c r="E10" i="15"/>
  <c r="E11" i="15"/>
  <c r="E12" i="15"/>
  <c r="E13" i="15"/>
  <c r="E14" i="15"/>
  <c r="E15" i="15"/>
  <c r="E3" i="15"/>
  <c r="E2" i="15"/>
  <c r="C6" i="15"/>
  <c r="D15" i="15"/>
  <c r="C15" i="15"/>
  <c r="B15" i="15"/>
  <c r="B11" i="15"/>
  <c r="C11" i="15"/>
  <c r="D14" i="15"/>
  <c r="D13" i="15"/>
  <c r="D12" i="15"/>
  <c r="D11" i="15"/>
  <c r="D10" i="15"/>
  <c r="D9" i="15"/>
  <c r="D8" i="15"/>
  <c r="D7" i="15"/>
  <c r="D6" i="15"/>
  <c r="D5" i="15"/>
  <c r="D4" i="15"/>
  <c r="D3" i="15"/>
  <c r="C13" i="15"/>
  <c r="C12" i="15"/>
  <c r="C10" i="15"/>
  <c r="C9" i="15"/>
  <c r="C8" i="15"/>
  <c r="C7" i="15"/>
  <c r="C5" i="15"/>
  <c r="C4" i="15"/>
  <c r="C3" i="15"/>
  <c r="B13" i="15"/>
  <c r="B12" i="15"/>
  <c r="B10" i="15"/>
  <c r="B9" i="15"/>
  <c r="B8" i="15"/>
  <c r="B7" i="15"/>
  <c r="B6" i="15"/>
  <c r="B5" i="15"/>
  <c r="B4" i="15"/>
  <c r="B3" i="15"/>
  <c r="D2" i="15"/>
  <c r="C2" i="15"/>
  <c r="B2" i="1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C13" i="9"/>
  <c r="C12" i="9"/>
  <c r="C14" i="9" s="1"/>
  <c r="C11" i="9"/>
  <c r="C2" i="9"/>
  <c r="B13" i="9"/>
  <c r="B12" i="9"/>
  <c r="B14" i="9" s="1"/>
  <c r="B11" i="9"/>
  <c r="C6" i="9"/>
  <c r="C5" i="9"/>
  <c r="C7" i="9" s="1"/>
  <c r="C4" i="9"/>
  <c r="B6" i="9"/>
  <c r="B5" i="9"/>
  <c r="B7" i="9" s="1"/>
  <c r="B4" i="9"/>
  <c r="C10" i="9"/>
  <c r="C9" i="9"/>
  <c r="B10" i="9"/>
  <c r="B9" i="9"/>
  <c r="C3" i="9"/>
  <c r="B3" i="9"/>
  <c r="B2" i="9"/>
  <c r="F2" i="5"/>
  <c r="E2" i="5"/>
  <c r="C2" i="5"/>
  <c r="D3" i="5"/>
  <c r="D4" i="5"/>
  <c r="D5" i="5"/>
  <c r="D6" i="5"/>
  <c r="D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2016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C14" i="15" l="1"/>
  <c r="B14" i="15"/>
</calcChain>
</file>

<file path=xl/sharedStrings.xml><?xml version="1.0" encoding="utf-8"?>
<sst xmlns="http://schemas.openxmlformats.org/spreadsheetml/2006/main" count="33070" uniqueCount="8418">
  <si>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</si>
  <si>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</si>
  <si>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</si>
  <si>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</si>
  <si>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</si>
  <si>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</si>
  <si>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</si>
  <si>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</si>
  <si>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</si>
  <si>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</si>
  <si>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</si>
  <si>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</si>
  <si>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</si>
  <si>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</si>
  <si>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</si>
  <si>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</si>
  <si>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</si>
  <si>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</si>
  <si>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</si>
  <si>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</si>
  <si>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</si>
  <si>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</si>
  <si>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</si>
  <si>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</si>
  <si>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</si>
  <si>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</si>
  <si>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</si>
  <si>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</si>
  <si>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</si>
  <si>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</si>
  <si>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</si>
  <si>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</si>
  <si>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</si>
  <si>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</si>
  <si>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</si>
  <si>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</si>
  <si>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</si>
  <si>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</si>
  <si>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</si>
  <si>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</si>
  <si>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</si>
  <si>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</si>
  <si>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</si>
  <si>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</si>
  <si>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</si>
  <si>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</si>
  <si>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</si>
  <si>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</si>
  <si>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</si>
  <si>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</si>
  <si>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</si>
  <si>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</si>
  <si>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</si>
  <si>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</si>
  <si>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</si>
  <si>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</si>
  <si>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</si>
  <si>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</si>
  <si>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</si>
  <si>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</si>
  <si>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</si>
  <si>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</si>
  <si>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</si>
  <si>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</si>
  <si>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</si>
  <si>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</si>
  <si>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</si>
  <si>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</si>
  <si>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</si>
  <si>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</si>
  <si>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</si>
  <si>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</si>
  <si>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</si>
  <si>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</si>
  <si>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</si>
  <si>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</si>
  <si>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</si>
  <si>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</si>
  <si>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</si>
  <si>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</si>
  <si>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</si>
  <si>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</si>
  <si>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</si>
  <si>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</si>
  <si>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</si>
  <si>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</si>
  <si>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</si>
  <si>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</si>
  <si>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</si>
  <si>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</si>
  <si>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</si>
  <si>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</si>
  <si>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</si>
  <si>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</si>
  <si>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</si>
  <si>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</si>
  <si>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</si>
  <si>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</si>
  <si>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</si>
  <si>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</si>
  <si>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</si>
  <si>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</si>
  <si>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</si>
  <si>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</si>
  <si>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</si>
  <si>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</si>
  <si>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</si>
  <si>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</si>
  <si>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</si>
  <si>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</si>
  <si>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</si>
  <si>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</si>
  <si>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</si>
  <si>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</si>
  <si>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</si>
  <si>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</si>
  <si>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</si>
  <si>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</si>
  <si>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</si>
  <si>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</si>
  <si>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</si>
  <si>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</si>
  <si>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</si>
  <si>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</si>
  <si>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</si>
  <si>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</si>
  <si>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</si>
  <si>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</si>
  <si>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</si>
  <si>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</si>
  <si>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</si>
  <si>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</si>
  <si>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</si>
  <si>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</si>
  <si>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</si>
  <si>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</si>
  <si>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</si>
  <si>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</si>
  <si>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</si>
  <si>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</si>
  <si>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</si>
  <si>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</si>
  <si>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</si>
  <si>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</si>
  <si>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</si>
  <si>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</si>
  <si>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</si>
  <si>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</si>
  <si>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</si>
  <si>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</si>
  <si>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</si>
  <si>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</si>
  <si>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</si>
  <si>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</si>
  <si>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</si>
  <si>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</si>
  <si>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</si>
  <si>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</si>
  <si>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</si>
  <si>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</si>
  <si>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</si>
  <si>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</si>
  <si>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</si>
  <si>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</si>
  <si>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</si>
  <si>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</si>
  <si>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</si>
  <si>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</si>
  <si>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</si>
  <si>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</si>
  <si>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</si>
  <si>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</si>
  <si>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</si>
  <si>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</si>
  <si>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</si>
  <si>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</si>
  <si>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</si>
  <si>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</si>
  <si>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</si>
  <si>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</si>
  <si>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</si>
  <si>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</si>
  <si>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</si>
  <si>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</si>
  <si>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</si>
  <si>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</si>
  <si>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</si>
  <si>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</si>
  <si>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</si>
  <si>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</si>
  <si>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</si>
  <si>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</si>
  <si>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</si>
  <si>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</si>
  <si>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</si>
  <si>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</si>
  <si>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</si>
  <si>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</si>
  <si>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</si>
  <si>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</si>
  <si>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</si>
  <si>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</si>
  <si>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</si>
  <si>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</si>
  <si>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</si>
  <si>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</si>
  <si>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</si>
  <si>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</si>
  <si>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</si>
  <si>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</si>
  <si>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</si>
  <si>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</si>
  <si>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</si>
  <si>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</si>
  <si>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</si>
  <si>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</si>
  <si>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</si>
  <si>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</si>
  <si>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</si>
  <si>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</si>
  <si>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</si>
  <si>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</si>
  <si>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</si>
  <si>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</si>
  <si>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</si>
  <si>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</si>
  <si>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</si>
  <si>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</si>
  <si>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</si>
  <si>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</si>
  <si>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</si>
  <si>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</si>
  <si>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</si>
  <si>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</si>
  <si>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</si>
  <si>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</si>
  <si>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</si>
  <si>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</si>
  <si>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</si>
  <si>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</si>
  <si>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</si>
  <si>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</si>
  <si>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</si>
  <si>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</si>
  <si>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</si>
  <si>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</si>
  <si>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</si>
  <si>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</si>
  <si>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</si>
  <si>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</si>
  <si>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</si>
  <si>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</si>
  <si>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</si>
  <si>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</si>
  <si>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</si>
  <si>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</si>
  <si>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</si>
  <si>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</si>
  <si>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</si>
  <si>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</si>
  <si>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</si>
  <si>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</si>
  <si>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</si>
  <si>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</si>
  <si>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</si>
  <si>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</si>
  <si>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</si>
  <si>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</si>
  <si>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</si>
  <si>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</si>
  <si>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</si>
  <si>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</si>
  <si>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</si>
  <si>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</si>
  <si>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</si>
  <si>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</si>
  <si>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</si>
  <si>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</si>
  <si>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</si>
  <si>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</si>
  <si>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</si>
  <si>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</si>
  <si>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</si>
  <si>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</si>
  <si>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</si>
  <si>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</si>
  <si>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</si>
  <si>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</si>
  <si>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</si>
  <si>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</si>
  <si>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</si>
  <si>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</si>
  <si>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</si>
  <si>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</si>
  <si>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</si>
  <si>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</si>
  <si>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</si>
  <si>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</si>
  <si>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</si>
  <si>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</si>
  <si>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</si>
  <si>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</si>
  <si>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</si>
  <si>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</si>
  <si>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</si>
  <si>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</si>
  <si>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</si>
  <si>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</si>
  <si>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</si>
  <si>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</si>
  <si>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</si>
  <si>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</si>
  <si>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</si>
  <si>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</si>
  <si>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</si>
  <si>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</si>
  <si>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</si>
  <si>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</si>
  <si>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</si>
  <si>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</si>
  <si>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</si>
  <si>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</si>
  <si>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</si>
  <si>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</si>
  <si>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</si>
  <si>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</si>
  <si>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</si>
  <si>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</si>
  <si>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</si>
  <si>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</si>
  <si>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</si>
  <si>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</si>
  <si>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</si>
  <si>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</si>
  <si>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</si>
  <si>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</si>
  <si>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</si>
  <si>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</si>
  <si>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</si>
  <si>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</si>
  <si>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</si>
  <si>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</si>
  <si>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</si>
  <si>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</si>
  <si>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</si>
  <si>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</si>
  <si>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</si>
  <si>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</si>
  <si>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</si>
  <si>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</si>
  <si>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</si>
  <si>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</si>
  <si>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</si>
  <si>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</si>
  <si>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</si>
  <si>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</si>
  <si>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</si>
  <si>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</si>
  <si>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</si>
  <si>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</si>
  <si>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</si>
  <si>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</si>
  <si>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</si>
  <si>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</si>
  <si>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</si>
  <si>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</si>
  <si>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</si>
  <si>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</si>
  <si>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</si>
  <si>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</si>
  <si>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</si>
  <si>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</si>
  <si>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</si>
  <si>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</si>
  <si>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</si>
  <si>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</si>
  <si>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</si>
  <si>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</si>
  <si>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</si>
  <si>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</si>
  <si>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</si>
  <si>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</si>
  <si>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</si>
  <si>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</si>
  <si>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</si>
  <si>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</si>
  <si>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</si>
  <si>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</si>
  <si>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</si>
  <si>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</si>
  <si>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</si>
  <si>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</si>
  <si>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</si>
  <si>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</si>
  <si>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</si>
  <si>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</si>
  <si>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</si>
  <si>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</si>
  <si>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</si>
  <si>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</si>
  <si>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</si>
  <si>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</si>
  <si>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</si>
  <si>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</si>
  <si>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</si>
  <si>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</si>
  <si>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</si>
  <si>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</si>
  <si>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</si>
  <si>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</si>
  <si>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</si>
  <si>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</si>
  <si>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</si>
  <si>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</si>
  <si>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</si>
  <si>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</si>
  <si>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</si>
  <si>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</si>
  <si>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</si>
  <si>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</si>
  <si>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</si>
  <si>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</si>
  <si>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</si>
  <si>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</si>
  <si>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</si>
  <si>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</si>
  <si>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</si>
  <si>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</si>
  <si>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</si>
  <si>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</si>
  <si>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</si>
  <si>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</si>
  <si>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</si>
  <si>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</si>
  <si>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</si>
  <si>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</si>
  <si>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</si>
  <si>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</si>
  <si>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</si>
  <si>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</si>
  <si>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</si>
  <si>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</si>
  <si>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</si>
  <si>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</si>
  <si>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</si>
  <si>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</si>
  <si>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</si>
  <si>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</si>
  <si>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</si>
  <si>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</si>
  <si>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</si>
  <si>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</si>
  <si>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</si>
  <si>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</si>
  <si>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</si>
  <si>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</si>
  <si>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</si>
  <si>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</si>
  <si>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</si>
  <si>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</si>
  <si>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</si>
  <si>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</si>
  <si>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</si>
  <si>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</si>
  <si>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</si>
  <si>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</si>
  <si>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</si>
  <si>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</si>
  <si>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</si>
  <si>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</si>
  <si>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</si>
  <si>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</si>
  <si>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</si>
  <si>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</si>
  <si>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</si>
  <si>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</si>
  <si>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</si>
  <si>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</si>
  <si>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</si>
  <si>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</si>
  <si>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</si>
  <si>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</si>
  <si>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</si>
  <si>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</si>
  <si>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</si>
  <si>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</si>
  <si>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</si>
  <si>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</si>
  <si>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</si>
  <si>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</si>
  <si>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</si>
  <si>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</si>
  <si>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</si>
  <si>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</si>
  <si>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</si>
  <si>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</si>
  <si>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</si>
  <si>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</si>
  <si>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</si>
  <si>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</si>
  <si>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</si>
  <si>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</si>
  <si>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</si>
  <si>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</si>
  <si>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</si>
  <si>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</si>
  <si>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</si>
  <si>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</si>
  <si>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</si>
  <si>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</si>
  <si>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</si>
  <si>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</si>
  <si>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</si>
  <si>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</si>
  <si>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</si>
  <si>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</si>
  <si>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</si>
  <si>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</si>
  <si>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</si>
  <si>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</si>
  <si>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</si>
  <si>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</si>
  <si>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</si>
  <si>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</si>
  <si>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</si>
  <si>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</si>
  <si>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</si>
  <si>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</si>
  <si>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</si>
  <si>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</si>
  <si>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</si>
  <si>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</si>
  <si>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</si>
  <si>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</si>
  <si>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</si>
  <si>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</si>
  <si>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</si>
  <si>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</si>
  <si>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</si>
  <si>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</si>
  <si>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</si>
  <si>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</si>
  <si>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</si>
  <si>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</si>
  <si>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</si>
  <si>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</si>
  <si>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</si>
  <si>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</si>
  <si>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</si>
  <si>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</si>
  <si>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</si>
  <si>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</si>
  <si>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</si>
  <si>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</si>
  <si>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</si>
  <si>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</si>
  <si>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</si>
  <si>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</si>
  <si>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</si>
  <si>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</si>
  <si>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</si>
  <si>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</si>
  <si>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</si>
  <si>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</si>
  <si>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</si>
  <si>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</si>
  <si>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</si>
  <si>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</si>
  <si>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</si>
  <si>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</si>
  <si>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</si>
  <si>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</si>
  <si>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</si>
  <si>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</si>
  <si>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</si>
  <si>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</si>
  <si>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</si>
  <si>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</si>
  <si>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</si>
  <si>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</si>
  <si>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</si>
  <si>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</si>
  <si>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</si>
  <si>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</si>
  <si>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</si>
  <si>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</si>
  <si>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</si>
  <si>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</si>
  <si>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</si>
  <si>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</si>
  <si>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</si>
  <si>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</si>
  <si>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</si>
  <si>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</si>
  <si>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</si>
  <si>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</si>
  <si>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</si>
  <si>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</si>
  <si>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</si>
  <si>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</si>
  <si>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</si>
  <si>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</si>
  <si>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</si>
  <si>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</si>
  <si>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</si>
  <si>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</si>
  <si>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</si>
  <si>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</si>
  <si>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</si>
  <si>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</si>
  <si>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</si>
  <si>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</si>
  <si>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</si>
  <si>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</si>
  <si>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</si>
  <si>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</si>
  <si>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</si>
  <si>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</si>
  <si>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</si>
  <si>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</si>
  <si>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</si>
  <si>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</si>
  <si>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</si>
  <si>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</si>
  <si>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</si>
  <si>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</si>
  <si>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</si>
  <si>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</si>
  <si>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</si>
  <si>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</si>
  <si>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</si>
  <si>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</si>
  <si>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</si>
  <si>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</si>
  <si>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</si>
  <si>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</si>
  <si>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</si>
  <si>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</si>
  <si>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</si>
  <si>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</si>
  <si>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</si>
  <si>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</si>
  <si>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</si>
  <si>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</si>
  <si>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</si>
  <si>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</si>
  <si>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</si>
  <si>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</si>
  <si>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</si>
  <si>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</si>
  <si>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</si>
  <si>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</si>
  <si>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</si>
  <si>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</si>
  <si>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</si>
  <si>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</si>
  <si>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</si>
  <si>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</si>
  <si>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</si>
  <si>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</si>
  <si>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</si>
  <si>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</si>
  <si>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</si>
  <si>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</si>
  <si>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</si>
  <si>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</si>
  <si>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</si>
  <si>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</si>
  <si>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</si>
  <si>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</si>
  <si>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</si>
  <si>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</si>
  <si>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</si>
  <si>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</si>
  <si>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</si>
  <si>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</si>
  <si>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</si>
  <si>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</si>
  <si>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</si>
  <si>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</si>
  <si>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</si>
  <si>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</si>
  <si>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</si>
  <si>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</si>
  <si>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</si>
  <si>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</si>
  <si>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</si>
  <si>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</si>
  <si>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</si>
  <si>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</si>
  <si>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</si>
  <si>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</si>
  <si>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</si>
  <si>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</si>
  <si>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</si>
  <si>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</si>
  <si>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</si>
  <si>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</si>
  <si>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</si>
  <si>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</si>
  <si>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</si>
  <si>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</si>
  <si>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</si>
  <si>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</si>
  <si>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</si>
  <si>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</si>
  <si>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</si>
  <si>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</si>
  <si>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</si>
  <si>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</si>
  <si>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</si>
  <si>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</si>
  <si>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</si>
  <si>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</si>
  <si>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</si>
  <si>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</si>
  <si>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</si>
  <si>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</si>
  <si>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</si>
  <si>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</si>
  <si>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</si>
  <si>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</si>
  <si>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</si>
  <si>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</si>
  <si>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</si>
  <si>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</si>
  <si>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</si>
  <si>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</si>
  <si>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</si>
  <si>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</si>
  <si>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</si>
  <si>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</si>
  <si>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</si>
  <si>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</si>
  <si>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</si>
  <si>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</si>
  <si>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</si>
  <si>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</si>
  <si>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</si>
  <si>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</si>
  <si>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</si>
  <si>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</si>
  <si>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</si>
  <si>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</si>
  <si>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</si>
  <si>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</si>
  <si>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</si>
  <si>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</si>
  <si>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</si>
  <si>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</si>
  <si>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</si>
  <si>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</si>
  <si>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</si>
  <si>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</si>
  <si>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</si>
  <si>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</si>
  <si>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</si>
  <si>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</si>
  <si>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</si>
  <si>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</si>
  <si>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</si>
  <si>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</si>
  <si>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</si>
  <si>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</si>
  <si>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</si>
  <si>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</si>
  <si>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</si>
  <si>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</si>
  <si>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</si>
  <si>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</si>
  <si>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</si>
  <si>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</si>
  <si>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</si>
  <si>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</si>
  <si>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</si>
  <si>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</si>
  <si>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</si>
  <si>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</si>
  <si>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</si>
  <si>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</si>
  <si>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</si>
  <si>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</si>
  <si>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</si>
  <si>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</si>
  <si>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</si>
  <si>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</si>
  <si>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</si>
  <si>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</si>
  <si>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</si>
  <si>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</si>
  <si>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</si>
  <si>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</si>
  <si>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</si>
  <si>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</si>
  <si>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</si>
  <si>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</si>
  <si>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</si>
  <si>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</si>
  <si>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</si>
  <si>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</si>
  <si>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</si>
  <si>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</si>
  <si>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</si>
  <si>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</si>
  <si>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</si>
  <si>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</si>
  <si>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</si>
  <si>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</si>
  <si>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</si>
  <si>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</si>
  <si>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</si>
  <si>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</si>
  <si>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</si>
  <si>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</si>
  <si>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</si>
  <si>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</si>
  <si>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</si>
  <si>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</si>
  <si>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</si>
  <si>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</si>
  <si>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</si>
  <si>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</si>
  <si>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</si>
  <si>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</si>
  <si>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</si>
  <si>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</si>
  <si>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</si>
  <si>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</si>
  <si>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</si>
  <si>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</si>
  <si>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</si>
  <si>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</si>
  <si>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</si>
  <si>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</si>
  <si>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</si>
  <si>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</si>
  <si>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</si>
  <si>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</si>
  <si>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</si>
  <si>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</si>
  <si>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</si>
  <si>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</si>
  <si>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</si>
  <si>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</si>
  <si>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</si>
  <si>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</si>
  <si>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</si>
  <si>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</si>
  <si>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</si>
  <si>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</si>
  <si>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</si>
  <si>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</si>
  <si>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</si>
  <si>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</si>
  <si>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</si>
  <si>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</si>
  <si>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</si>
  <si>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</si>
  <si>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</si>
  <si>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</si>
  <si>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</si>
  <si>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</si>
  <si>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</si>
  <si>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</si>
  <si>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</si>
  <si>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</si>
  <si>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</si>
  <si>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</si>
  <si>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</si>
  <si>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</si>
  <si>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</si>
  <si>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</si>
  <si>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</si>
  <si>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</si>
  <si>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</si>
  <si>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</si>
  <si>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</si>
  <si>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</si>
  <si>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</si>
  <si>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</si>
  <si>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</si>
  <si>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</si>
  <si>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</si>
  <si>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</si>
  <si>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</si>
  <si>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</si>
  <si>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</si>
  <si>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</si>
  <si>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</si>
  <si>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</si>
  <si>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</si>
  <si>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</si>
  <si>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</si>
  <si>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</si>
  <si>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</si>
  <si>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</si>
  <si>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</si>
  <si>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</si>
  <si>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</si>
  <si>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</si>
  <si>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</si>
  <si>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</si>
  <si>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</si>
  <si>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</si>
  <si>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</si>
  <si>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</si>
  <si>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</si>
  <si>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</si>
  <si>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</si>
  <si>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</si>
  <si>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</si>
  <si>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</si>
  <si>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</si>
  <si>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</si>
  <si>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</si>
  <si>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</si>
  <si>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</si>
  <si>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</si>
  <si>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</si>
  <si>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</si>
  <si>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</si>
  <si>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</si>
  <si>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</si>
  <si>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</si>
  <si>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</si>
  <si>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</si>
  <si>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</si>
  <si>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</si>
  <si>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</si>
  <si>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</si>
  <si>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</si>
  <si>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</si>
  <si>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</si>
  <si>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</si>
  <si>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</si>
  <si>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</si>
  <si>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</si>
  <si>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</si>
  <si>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</si>
  <si>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</si>
  <si>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</si>
  <si>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</si>
  <si>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</si>
  <si>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</si>
  <si>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</si>
  <si>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</si>
  <si>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</si>
  <si>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</si>
  <si>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</si>
  <si>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</si>
  <si>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</si>
  <si>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</si>
  <si>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</si>
  <si>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</si>
  <si>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</si>
  <si>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</si>
  <si>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</si>
  <si>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</si>
  <si>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</si>
  <si>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</si>
  <si>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</si>
  <si>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</si>
  <si>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</si>
  <si>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</si>
  <si>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</si>
  <si>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</si>
  <si>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</si>
  <si>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</si>
  <si>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</si>
  <si>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</si>
  <si>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</si>
  <si>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</si>
  <si>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</si>
  <si>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</si>
  <si>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</si>
  <si>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</si>
  <si>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</si>
  <si>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</si>
  <si>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</si>
  <si>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</si>
  <si>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</si>
  <si>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</si>
  <si>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</si>
  <si>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</si>
  <si>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</si>
  <si>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</si>
  <si>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</si>
  <si>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</si>
  <si>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</si>
  <si>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</si>
  <si>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</si>
  <si>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</si>
  <si>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</si>
  <si>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</si>
  <si>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</si>
  <si>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</si>
  <si>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</si>
  <si>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</si>
  <si>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</si>
  <si>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</si>
  <si>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</si>
  <si>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</si>
  <si>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</si>
  <si>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</si>
  <si>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</si>
  <si>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</si>
  <si>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</si>
  <si>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</si>
  <si>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</si>
  <si>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</si>
  <si>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</si>
  <si>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</si>
  <si>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</si>
  <si>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</si>
  <si>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</si>
  <si>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</si>
  <si>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</si>
  <si>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</si>
  <si>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</si>
  <si>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</si>
  <si>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</si>
  <si>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</si>
  <si>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</si>
  <si>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</si>
  <si>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</si>
  <si>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</si>
  <si>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</si>
  <si>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</si>
  <si>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</si>
  <si>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</si>
  <si>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</si>
  <si>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</si>
  <si>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</si>
  <si>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</si>
  <si>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</si>
  <si>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</si>
  <si>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</si>
  <si>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</si>
  <si>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</si>
  <si>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</si>
  <si>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</si>
  <si>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</si>
  <si>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</si>
  <si>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</si>
  <si>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</si>
  <si>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</si>
  <si>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</si>
  <si>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</si>
  <si>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</si>
  <si>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</si>
  <si>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</si>
  <si>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</si>
  <si>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</si>
  <si>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</si>
  <si>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</si>
  <si>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</si>
  <si>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</si>
  <si>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</si>
  <si>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</si>
  <si>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</si>
  <si>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</si>
  <si>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</si>
  <si>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</si>
  <si>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</si>
  <si>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</si>
  <si>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</si>
  <si>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</si>
  <si>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</si>
  <si>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</si>
  <si>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</si>
  <si>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</si>
  <si>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</si>
  <si>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</si>
  <si>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</si>
  <si>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</si>
  <si>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</si>
  <si>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</si>
  <si>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</si>
  <si>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</si>
  <si>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</si>
  <si>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</si>
  <si>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</si>
  <si>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</si>
  <si>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</si>
  <si>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</si>
  <si>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</si>
  <si>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</si>
  <si>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</si>
  <si>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</si>
  <si>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</si>
  <si>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</si>
  <si>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</si>
  <si>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</si>
  <si>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</si>
  <si>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</si>
  <si>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</si>
  <si>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</si>
  <si>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</si>
  <si>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</si>
  <si>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</si>
  <si>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</si>
  <si>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</si>
  <si>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</si>
  <si>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</si>
  <si>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</si>
  <si>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</si>
  <si>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</si>
  <si>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</si>
  <si>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</si>
  <si>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</si>
  <si>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</si>
  <si>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</si>
  <si>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</si>
  <si>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</si>
  <si>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</si>
  <si>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</si>
  <si>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</si>
  <si>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</si>
  <si>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</si>
  <si>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</si>
  <si>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</si>
  <si>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</si>
  <si>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</si>
  <si>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</si>
  <si>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</si>
  <si>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</si>
  <si>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</si>
  <si>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</si>
  <si>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</si>
  <si>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</si>
  <si>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</si>
  <si>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</si>
  <si>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</si>
  <si>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</si>
  <si>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</si>
  <si>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</si>
  <si>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</si>
  <si>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</si>
  <si>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</si>
  <si>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</si>
  <si>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</si>
  <si>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</si>
  <si>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</si>
  <si>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</si>
  <si>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</si>
  <si>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</si>
  <si>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</si>
  <si>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</si>
  <si>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</si>
  <si>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</si>
  <si>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</si>
  <si>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</si>
  <si>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</si>
  <si>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</si>
  <si>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</si>
  <si>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</si>
  <si>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</si>
  <si>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</si>
  <si>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</si>
  <si>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</si>
  <si>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</si>
  <si>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</si>
  <si>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</si>
  <si>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</si>
  <si>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</si>
  <si>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</si>
  <si>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</si>
  <si>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</si>
  <si>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</si>
  <si>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</si>
  <si>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</si>
  <si>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</si>
  <si>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</si>
  <si>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</si>
  <si>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</si>
  <si>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</si>
  <si>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</si>
  <si>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</si>
  <si>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</si>
  <si>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</si>
  <si>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</si>
  <si>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</si>
  <si>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</si>
  <si>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</si>
  <si>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</si>
  <si>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</si>
  <si>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</si>
  <si>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</si>
  <si>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</si>
  <si>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</si>
  <si>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</si>
  <si>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</si>
  <si>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</si>
  <si>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</si>
  <si>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</si>
  <si>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</si>
  <si>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</si>
  <si>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</si>
  <si>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</si>
  <si>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</si>
  <si>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</si>
  <si>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</si>
  <si>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</si>
  <si>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</si>
  <si>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</si>
  <si>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</si>
  <si>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</si>
  <si>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</si>
  <si>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</si>
  <si>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</si>
  <si>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</si>
  <si>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</si>
  <si>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</si>
  <si>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</si>
  <si>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</si>
  <si>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</si>
  <si>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</si>
  <si>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</si>
  <si>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</si>
  <si>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</si>
  <si>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</si>
  <si>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</si>
  <si>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</si>
  <si>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</si>
  <si>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</si>
  <si>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</si>
  <si>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</si>
  <si>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</si>
  <si>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</si>
  <si>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</si>
  <si>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</si>
  <si>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</si>
  <si>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</si>
  <si>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</si>
  <si>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</si>
  <si>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</si>
  <si>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</si>
  <si>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</si>
  <si>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</si>
  <si>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</si>
  <si>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</si>
  <si>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</si>
  <si>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</si>
  <si>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</si>
  <si>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</si>
  <si>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</si>
  <si>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</si>
  <si>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</si>
  <si>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</si>
  <si>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</si>
  <si>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</si>
  <si>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</si>
  <si>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</si>
  <si>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</si>
  <si>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</si>
  <si>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</si>
  <si>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</si>
  <si>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</si>
  <si>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</si>
  <si>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</si>
  <si>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</si>
  <si>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</si>
  <si>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</si>
  <si>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</si>
  <si>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</si>
  <si>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</si>
  <si>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</si>
  <si>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</si>
  <si>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</si>
  <si>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</si>
  <si>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</si>
  <si>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</si>
  <si>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</si>
  <si>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</si>
  <si>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</si>
  <si>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</si>
  <si>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</si>
  <si>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</si>
  <si>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</si>
  <si>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</si>
  <si>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</si>
  <si>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</si>
  <si>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</si>
  <si>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</si>
  <si>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</si>
  <si>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</si>
  <si>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</si>
  <si>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</si>
  <si>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</si>
  <si>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</si>
  <si>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</si>
  <si>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</si>
  <si>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</si>
  <si>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</si>
  <si>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</si>
  <si>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</si>
  <si>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</si>
  <si>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</si>
  <si>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</si>
  <si>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</si>
  <si>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</si>
  <si>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</si>
  <si>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</si>
  <si>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</si>
  <si>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</si>
  <si>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</si>
  <si>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</si>
  <si>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</si>
  <si>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</si>
  <si>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</si>
  <si>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</si>
  <si>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</si>
  <si>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</si>
  <si>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</si>
  <si>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</si>
  <si>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</si>
  <si>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</si>
  <si>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</si>
  <si>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</si>
  <si>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</si>
  <si>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</si>
  <si>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</si>
  <si>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</si>
  <si>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</si>
  <si>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</si>
  <si>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</si>
  <si>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</si>
  <si>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</si>
  <si>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</si>
  <si>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</si>
  <si>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</si>
  <si>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</si>
  <si>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</si>
  <si>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</si>
  <si>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</si>
  <si>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</si>
  <si>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</si>
  <si>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</si>
  <si>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</si>
  <si>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</si>
  <si>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</si>
  <si>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</si>
  <si>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</si>
  <si>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</si>
  <si>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</si>
  <si>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</si>
  <si>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</si>
  <si>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</si>
  <si>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</si>
  <si>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</si>
  <si>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</si>
  <si>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</si>
  <si>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</si>
  <si>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</si>
  <si>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</si>
  <si>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</si>
  <si>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</si>
  <si>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</si>
  <si>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</si>
  <si>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</si>
  <si>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</si>
  <si>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</si>
  <si>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</si>
  <si>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</si>
  <si>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</si>
  <si>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</si>
  <si>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</si>
  <si>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</si>
  <si>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</si>
  <si>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</si>
  <si>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</si>
  <si>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</si>
  <si>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</si>
  <si>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</si>
  <si>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</si>
  <si>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</si>
  <si>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</si>
  <si>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</si>
  <si>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</si>
  <si>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</si>
  <si>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</si>
  <si>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</si>
  <si>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</si>
  <si>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</si>
  <si>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</si>
  <si>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</si>
  <si>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</si>
  <si>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</si>
  <si>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</si>
  <si>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</si>
  <si>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</si>
  <si>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</si>
  <si>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</si>
  <si>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</si>
  <si>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</si>
  <si>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</si>
  <si>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</si>
  <si>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</si>
  <si>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</si>
  <si>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</si>
  <si>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</si>
  <si>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</si>
  <si>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</si>
  <si>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</si>
  <si>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</si>
  <si>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</si>
  <si>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</si>
  <si>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</si>
  <si>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</si>
  <si>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</si>
  <si>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</si>
  <si>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</si>
  <si>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</si>
  <si>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</si>
  <si>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</si>
  <si>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</si>
  <si>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</si>
  <si>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</si>
  <si>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</si>
  <si>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</si>
  <si>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</si>
  <si>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</si>
  <si>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</si>
  <si>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</si>
  <si>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</si>
  <si>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</si>
  <si>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</si>
  <si>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</si>
  <si>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</si>
  <si>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</si>
  <si>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</si>
  <si>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</si>
  <si>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</si>
  <si>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</si>
  <si>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</si>
  <si>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</si>
  <si>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</si>
  <si>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</si>
  <si>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</si>
  <si>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</si>
  <si>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</si>
  <si>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</si>
  <si>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</si>
  <si>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</si>
  <si>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</si>
  <si>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</si>
  <si>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</si>
  <si>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</si>
  <si>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</si>
  <si>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</si>
  <si>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</si>
  <si>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</si>
  <si>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</si>
  <si>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</si>
  <si>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</si>
  <si>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</si>
  <si>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</si>
  <si>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</si>
  <si>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</si>
  <si>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</si>
  <si>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</si>
  <si>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</si>
  <si>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</si>
  <si>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</si>
  <si>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</si>
  <si>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</si>
  <si>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</si>
  <si>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</si>
  <si>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</si>
  <si>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</si>
  <si>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</si>
  <si>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</si>
  <si>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</si>
  <si>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</si>
  <si>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</si>
  <si>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</si>
  <si>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</si>
  <si>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</si>
  <si>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</si>
  <si>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</si>
  <si>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</si>
  <si>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</si>
  <si>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</si>
  <si>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</si>
  <si>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</si>
  <si>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</si>
  <si>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</si>
  <si>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</si>
  <si>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</si>
  <si>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</si>
  <si>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</si>
  <si>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</si>
  <si>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</si>
  <si>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</si>
  <si>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</si>
  <si>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</si>
  <si>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</si>
  <si>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</si>
  <si>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</si>
  <si>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</si>
  <si>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</si>
  <si>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</si>
  <si>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</si>
  <si>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</si>
  <si>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</si>
  <si>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</si>
  <si>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</si>
  <si>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</si>
  <si>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</si>
  <si>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</si>
  <si>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</si>
  <si>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</si>
  <si>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</si>
  <si>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</si>
  <si>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</si>
  <si>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</si>
  <si>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</si>
  <si>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</si>
  <si>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</si>
  <si>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</si>
  <si>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</si>
  <si>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</si>
  <si>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</si>
  <si>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</si>
  <si>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</si>
  <si>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</si>
  <si>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</si>
  <si>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</si>
  <si>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</si>
  <si>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</si>
  <si>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</si>
  <si>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</si>
  <si>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</si>
  <si>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</si>
  <si>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</si>
  <si>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</si>
  <si>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</si>
  <si>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</si>
  <si>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</si>
  <si>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</si>
  <si>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</si>
  <si>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</si>
  <si>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</si>
  <si>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</si>
  <si>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</si>
  <si>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</si>
  <si>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</si>
  <si>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</si>
  <si>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</si>
  <si>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</si>
  <si>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</si>
  <si>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</si>
  <si>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</si>
  <si>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</si>
  <si>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</si>
  <si>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</si>
  <si>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</si>
  <si>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</si>
  <si>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</si>
  <si>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</si>
  <si>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</si>
  <si>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</si>
  <si>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</si>
  <si>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</si>
  <si>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</si>
  <si>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</si>
  <si>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</si>
  <si>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</si>
  <si>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</si>
  <si>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</si>
  <si>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</si>
  <si>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</si>
  <si>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</si>
  <si>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</si>
  <si>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</si>
  <si>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</si>
  <si>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</si>
  <si>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</si>
  <si>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</si>
  <si>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</si>
  <si>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</si>
  <si>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</si>
  <si>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</si>
  <si>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</si>
  <si>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</si>
  <si>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</si>
  <si>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</si>
  <si>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</si>
  <si>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</si>
  <si>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</si>
  <si>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</si>
  <si>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</si>
  <si>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</si>
  <si>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</si>
  <si>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</si>
  <si>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</si>
  <si>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</si>
  <si>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</si>
  <si>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</si>
  <si>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</si>
  <si>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</si>
  <si>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</si>
  <si>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</si>
  <si>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</si>
  <si>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</si>
  <si>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</si>
  <si>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</si>
  <si>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</si>
  <si>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</si>
  <si>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</si>
  <si>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</si>
  <si>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</si>
  <si>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</si>
  <si>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</si>
  <si>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</si>
  <si>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</si>
  <si>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</si>
  <si>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</si>
  <si>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</si>
  <si>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</si>
  <si>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</si>
  <si>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</si>
  <si>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</si>
  <si>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</si>
  <si>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</si>
  <si>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</si>
  <si>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</si>
  <si>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</si>
  <si>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</si>
  <si>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</si>
  <si>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</si>
  <si>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</si>
  <si>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</si>
  <si>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</si>
  <si>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</si>
  <si>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</si>
  <si>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</si>
  <si>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</si>
  <si>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</si>
  <si>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</si>
  <si>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</si>
  <si>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</si>
  <si>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</si>
  <si>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</si>
  <si>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</si>
  <si>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</si>
  <si>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</si>
  <si>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</si>
  <si>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</si>
  <si>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</si>
  <si>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</si>
  <si>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</si>
  <si>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</si>
  <si>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</si>
  <si>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</si>
  <si>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</si>
  <si>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</si>
  <si>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</si>
  <si>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</si>
  <si>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</si>
  <si>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</si>
  <si>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</si>
  <si>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</si>
  <si>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</si>
  <si>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</si>
  <si>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</si>
  <si>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</si>
  <si>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</si>
  <si>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</si>
  <si>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</si>
  <si>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</si>
  <si>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</si>
  <si>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</si>
  <si>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</si>
  <si>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</si>
  <si>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</si>
  <si>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</si>
  <si>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</si>
  <si>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</si>
  <si>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</si>
  <si>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</si>
  <si>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</si>
  <si>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</si>
  <si>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</si>
  <si>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</si>
  <si>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</si>
  <si>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</si>
  <si>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</si>
  <si>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</si>
  <si>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</si>
  <si>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</si>
  <si>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</si>
  <si>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</si>
  <si>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</si>
  <si>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</si>
  <si>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</si>
  <si>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</si>
  <si>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</si>
  <si>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</si>
  <si>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</si>
  <si>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</si>
  <si>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</si>
  <si>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</si>
  <si>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</si>
  <si>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</si>
  <si>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</si>
  <si>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</si>
  <si>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</si>
  <si>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</si>
  <si>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</si>
  <si>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</si>
  <si>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</si>
  <si>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</si>
  <si>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</si>
  <si>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</si>
  <si>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</si>
  <si>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</si>
  <si>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</si>
  <si>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</si>
  <si>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</si>
  <si>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</si>
  <si>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</si>
  <si>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</si>
  <si>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</si>
  <si>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</si>
  <si>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</si>
  <si>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</si>
  <si>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</si>
  <si>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</si>
  <si>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</si>
  <si>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</si>
  <si>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</si>
  <si>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</si>
  <si>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</si>
  <si>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</si>
  <si>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</si>
  <si>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</si>
  <si>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</si>
  <si>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</si>
  <si>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</si>
  <si>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</si>
  <si>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</si>
  <si>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</si>
  <si>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</si>
  <si>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</si>
  <si>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</si>
  <si>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</si>
  <si>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</si>
  <si>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</si>
  <si>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</si>
  <si>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</si>
  <si>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</si>
  <si>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</si>
  <si>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</si>
  <si>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</si>
  <si>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</si>
  <si>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</si>
  <si>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</si>
  <si>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</si>
  <si>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</si>
  <si>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</si>
  <si>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</si>
  <si>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</si>
  <si>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</si>
  <si>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</si>
  <si>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</si>
  <si>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</si>
  <si>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</si>
  <si>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</si>
  <si>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</si>
  <si>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</si>
  <si>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</si>
  <si>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</si>
  <si>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</si>
  <si>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</si>
  <si>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</si>
  <si>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</si>
  <si>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</si>
  <si>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</si>
  <si>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</si>
  <si>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</si>
  <si>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</si>
  <si>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</si>
  <si>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</si>
  <si>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</si>
  <si>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</si>
  <si>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</si>
  <si>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</si>
  <si>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</si>
  <si>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</si>
  <si>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</si>
  <si>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</si>
  <si>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</si>
  <si>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</si>
  <si>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</si>
  <si>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</si>
  <si>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</si>
  <si>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</si>
  <si>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</si>
  <si>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</si>
  <si>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</si>
  <si>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</si>
  <si>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</si>
  <si>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</si>
  <si>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</si>
  <si>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</si>
  <si>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</si>
  <si>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</si>
  <si>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</si>
  <si>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</si>
  <si>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</si>
  <si>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</si>
  <si>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</si>
  <si>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</si>
  <si>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</si>
  <si>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</si>
  <si>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</si>
  <si>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</si>
  <si>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</si>
  <si>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</si>
  <si>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</si>
  <si>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</si>
  <si>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</si>
  <si>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</si>
  <si>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</si>
  <si>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</si>
  <si>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</si>
  <si>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</si>
  <si>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</si>
  <si>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</si>
  <si>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</si>
  <si>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</si>
  <si>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</si>
  <si>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</si>
  <si>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</si>
  <si>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</si>
  <si>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</si>
  <si>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</si>
  <si>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</si>
  <si>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</si>
  <si>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</si>
  <si>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</si>
  <si>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</si>
  <si>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</si>
  <si>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</si>
  <si>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</si>
  <si>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</si>
  <si>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</si>
  <si>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</si>
  <si>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</si>
  <si>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</si>
  <si>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</si>
  <si>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</si>
  <si>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</si>
  <si>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</si>
  <si>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</si>
  <si>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</si>
  <si>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</si>
  <si>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</si>
  <si>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</si>
  <si>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</si>
  <si>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</si>
  <si>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</si>
  <si>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</si>
  <si>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</si>
  <si>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</si>
  <si>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</si>
  <si>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</si>
  <si>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</si>
  <si>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</si>
  <si>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</si>
  <si>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</si>
  <si>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</si>
  <si>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</si>
  <si>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</si>
  <si>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</si>
  <si>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</si>
  <si>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</si>
  <si>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</si>
  <si>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</si>
  <si>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</si>
  <si>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</si>
  <si>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</si>
  <si>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</si>
  <si>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</si>
  <si>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</si>
  <si>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</si>
  <si>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</si>
  <si>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</si>
  <si>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</si>
  <si>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</si>
  <si>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</si>
  <si>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</si>
  <si>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</si>
  <si>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</si>
  <si>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</si>
  <si>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</si>
  <si>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</si>
  <si>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</si>
  <si>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</si>
  <si>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</si>
  <si>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</si>
  <si>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</si>
  <si>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</si>
  <si>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</si>
  <si>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</si>
  <si>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</si>
  <si>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</si>
  <si>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</si>
  <si>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</si>
  <si>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</si>
  <si>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</si>
  <si>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</si>
  <si>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</si>
  <si>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</si>
  <si>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</si>
  <si>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</si>
  <si>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</si>
  <si>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</si>
  <si>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</si>
  <si>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</si>
  <si>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</si>
  <si>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</si>
  <si>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</si>
  <si>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</si>
  <si>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</si>
  <si>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</si>
  <si>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</si>
  <si>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</si>
  <si>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</si>
  <si>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</si>
  <si>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</si>
  <si>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</si>
  <si>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</si>
  <si>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</si>
  <si>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</si>
  <si>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</si>
  <si>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</si>
  <si>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</si>
  <si>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</si>
  <si>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</si>
  <si>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</si>
  <si>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</si>
  <si>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</si>
  <si>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</si>
  <si>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</si>
  <si>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</si>
  <si>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</si>
  <si>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</si>
  <si>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</si>
  <si>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</si>
  <si>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</si>
  <si>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</si>
  <si>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</si>
  <si>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</si>
  <si>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</si>
  <si>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</si>
  <si>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</si>
  <si>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</si>
  <si>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</si>
  <si>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</si>
  <si>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</si>
  <si>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</si>
  <si>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</si>
  <si>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</si>
  <si>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</si>
  <si>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</si>
  <si>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</si>
  <si>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</si>
  <si>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</si>
  <si>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</si>
  <si>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</si>
  <si>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</si>
  <si>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</si>
  <si>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</si>
  <si>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</si>
  <si>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</si>
  <si>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</si>
  <si>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</si>
  <si>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</si>
  <si>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</si>
  <si>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</si>
  <si>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</si>
  <si>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</si>
  <si>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</si>
  <si>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</si>
  <si>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</si>
  <si>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</si>
  <si>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</si>
  <si>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</si>
  <si>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</si>
  <si>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</si>
  <si>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</si>
  <si>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</si>
  <si>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</si>
  <si>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</si>
  <si>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</si>
  <si>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</si>
  <si>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</si>
  <si>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</si>
  <si>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</si>
  <si>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</si>
  <si>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</si>
  <si>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</si>
  <si>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</si>
  <si>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</si>
  <si>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</si>
  <si>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</si>
  <si>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</si>
  <si>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</si>
  <si>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</si>
  <si>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</si>
  <si>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</si>
  <si>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</si>
  <si>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</si>
  <si>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</si>
  <si>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</si>
  <si>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</si>
  <si>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</si>
  <si>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</si>
  <si>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</si>
  <si>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</si>
  <si>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</si>
  <si>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</si>
  <si>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</si>
  <si>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</si>
  <si>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</si>
  <si>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</si>
  <si>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</si>
  <si>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</si>
  <si>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</si>
  <si>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</si>
  <si>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</si>
  <si>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</si>
  <si>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</si>
  <si>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</si>
  <si>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</si>
  <si>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</si>
  <si>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</si>
  <si>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</si>
  <si>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</si>
  <si>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</si>
  <si>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</si>
  <si>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</si>
  <si>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</si>
  <si>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</si>
  <si>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</si>
  <si>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</si>
  <si>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</si>
  <si>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</si>
  <si>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</si>
  <si>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</si>
  <si>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</si>
  <si>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</si>
  <si>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</si>
  <si>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</si>
  <si>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</si>
  <si>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</si>
  <si>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</si>
  <si>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</si>
  <si>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</si>
  <si>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</si>
  <si>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</si>
  <si>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</si>
  <si>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</si>
  <si>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</si>
  <si>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</si>
  <si>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</si>
  <si>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</si>
  <si>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</si>
  <si>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</si>
  <si>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</si>
  <si>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</si>
  <si>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</si>
  <si>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</si>
  <si>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</si>
  <si>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</si>
  <si>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</si>
  <si>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</si>
  <si>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</si>
  <si>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</si>
  <si>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</si>
  <si>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</si>
  <si>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</si>
  <si>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</si>
  <si>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</si>
  <si>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</si>
  <si>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</si>
  <si>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</si>
  <si>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</si>
  <si>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</si>
  <si>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</si>
  <si>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</si>
  <si>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</si>
  <si>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</si>
  <si>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</si>
  <si>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</si>
  <si>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</si>
  <si>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</si>
  <si>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</si>
  <si>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</si>
  <si>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</si>
  <si>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</si>
  <si>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</si>
  <si>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</si>
  <si>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</si>
  <si>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</si>
  <si>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</si>
  <si>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</si>
  <si>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</si>
  <si>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</si>
  <si>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</si>
  <si>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</si>
  <si>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</si>
  <si>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</si>
  <si>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</si>
  <si>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</si>
  <si>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</si>
  <si>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</si>
  <si>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</si>
  <si>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</si>
  <si>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</si>
  <si>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</si>
  <si>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</si>
  <si>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</si>
  <si>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</si>
  <si>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</si>
  <si>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</si>
  <si>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</si>
  <si>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</si>
  <si>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</si>
  <si>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</si>
  <si>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</si>
  <si>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</si>
  <si>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</si>
  <si>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</si>
  <si>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</si>
  <si>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</si>
  <si>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</si>
  <si>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</si>
  <si>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</si>
  <si>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</si>
  <si>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</si>
  <si>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</si>
  <si>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</si>
  <si>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</si>
  <si>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</si>
  <si>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</si>
  <si>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</si>
  <si>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</si>
  <si>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</si>
  <si>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</si>
  <si>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</si>
  <si>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</si>
  <si>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</si>
  <si>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</si>
  <si>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</si>
  <si>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</si>
  <si>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</si>
  <si>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</si>
  <si>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</si>
  <si>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</si>
  <si>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</si>
  <si>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</si>
  <si>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</si>
  <si>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</si>
  <si>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</si>
  <si>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</si>
  <si>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</si>
  <si>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</si>
  <si>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</si>
  <si>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</si>
  <si>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</si>
  <si>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</si>
  <si>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</si>
  <si>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</si>
  <si>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</si>
  <si>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</si>
  <si>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</si>
  <si>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</si>
  <si>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</si>
  <si>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</si>
  <si>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</si>
  <si>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</si>
  <si>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</si>
  <si>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</si>
  <si>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</si>
  <si>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</si>
  <si>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</si>
  <si>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</si>
  <si>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</si>
  <si>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</si>
  <si>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</si>
  <si>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</si>
  <si>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</si>
  <si>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</si>
  <si>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</si>
  <si>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</si>
  <si>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</si>
  <si>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</si>
  <si>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</si>
  <si>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</si>
  <si>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</si>
  <si>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</si>
  <si>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</si>
  <si>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</si>
  <si>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</si>
  <si>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</si>
  <si>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</si>
  <si>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</si>
  <si>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</si>
  <si>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</si>
  <si>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</si>
  <si>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</si>
  <si>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</si>
  <si>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</si>
  <si>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</si>
  <si>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</si>
  <si>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</si>
  <si>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</si>
  <si>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</si>
  <si>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</si>
  <si>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</si>
  <si>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</si>
  <si>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</si>
  <si>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</si>
  <si>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</si>
  <si>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</si>
  <si>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</si>
  <si>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</si>
  <si>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</si>
  <si>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</si>
  <si>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</si>
  <si>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</si>
  <si>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</si>
  <si>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</si>
  <si>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</si>
  <si>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</si>
  <si>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</si>
  <si>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</si>
  <si>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</si>
  <si>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</si>
  <si>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</si>
  <si>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</si>
  <si>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</si>
  <si>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</si>
  <si>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</si>
  <si>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</si>
  <si>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</si>
  <si>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</si>
  <si>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</si>
  <si>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</si>
  <si>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</si>
  <si>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</si>
  <si>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</si>
  <si>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</si>
  <si>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</si>
  <si>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</si>
  <si>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</si>
  <si>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</si>
  <si>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</si>
  <si>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</si>
  <si>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</si>
  <si>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</si>
  <si>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</si>
  <si>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</si>
  <si>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</si>
  <si>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</si>
  <si>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</si>
  <si>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</si>
  <si>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</si>
  <si>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</si>
  <si>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</si>
  <si>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</si>
  <si>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</si>
  <si>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</si>
  <si>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</si>
  <si>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</si>
  <si>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</si>
  <si>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</si>
  <si>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</si>
  <si>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</si>
  <si>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</si>
  <si>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</si>
  <si>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</si>
  <si>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</si>
  <si>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</si>
  <si>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</si>
  <si>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</si>
  <si>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</si>
  <si>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</si>
  <si>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</si>
  <si>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</si>
  <si>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</si>
  <si>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</si>
  <si>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</si>
  <si>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</si>
  <si>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</si>
  <si>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</si>
  <si>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</si>
  <si>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</si>
  <si>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</si>
  <si>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</si>
  <si>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</si>
  <si>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</si>
  <si>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</si>
  <si>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</si>
  <si>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</si>
  <si>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</si>
  <si>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</si>
  <si>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</si>
  <si>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</si>
  <si>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</si>
  <si>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</si>
  <si>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</si>
  <si>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</si>
  <si>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</si>
  <si>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</si>
  <si>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</si>
  <si>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</si>
  <si>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</si>
  <si>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</si>
  <si>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</si>
  <si>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</si>
  <si>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</si>
  <si>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</si>
  <si>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</si>
  <si>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</si>
  <si>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</si>
  <si>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</si>
  <si>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</si>
  <si>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</si>
  <si>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</si>
  <si>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</si>
  <si>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</si>
  <si>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</si>
  <si>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</si>
  <si>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</si>
  <si>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</si>
  <si>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</si>
  <si>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</si>
  <si>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</si>
  <si>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</si>
  <si>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</si>
  <si>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</si>
  <si>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</si>
  <si>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</si>
  <si>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</si>
  <si>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</si>
  <si>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</si>
  <si>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</si>
  <si>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</si>
  <si>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</si>
  <si>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</si>
  <si>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</si>
  <si>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</si>
  <si>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</si>
  <si>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</si>
  <si>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</si>
  <si>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</si>
  <si>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</si>
  <si>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</si>
  <si>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</si>
  <si>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</si>
  <si>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</si>
  <si>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</si>
  <si>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</si>
  <si>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</si>
  <si>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</si>
  <si>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</si>
  <si>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</si>
  <si>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</si>
  <si>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</si>
  <si>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</si>
  <si>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</si>
  <si>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</si>
  <si>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</si>
  <si>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</si>
  <si>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</si>
  <si>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</si>
  <si>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</si>
  <si>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</si>
  <si>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</si>
  <si>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</si>
  <si>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</si>
  <si>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</si>
  <si>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</si>
  <si>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</si>
  <si>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</si>
  <si>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</si>
  <si>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</si>
  <si>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</si>
  <si>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</si>
  <si>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</si>
  <si>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</si>
  <si>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</si>
  <si>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</si>
  <si>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</si>
  <si>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</si>
  <si>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</si>
  <si>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</si>
  <si>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</si>
  <si>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</si>
  <si>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</si>
  <si>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</si>
  <si>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</si>
  <si>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</si>
  <si>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</si>
  <si>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</si>
  <si>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</si>
  <si>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</si>
  <si>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</si>
  <si>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</si>
  <si>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</si>
  <si>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</si>
  <si>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</si>
  <si>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</si>
  <si>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</si>
  <si>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</si>
  <si>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</si>
  <si>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</si>
  <si>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</si>
  <si>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</si>
  <si>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</si>
  <si>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</si>
  <si>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</si>
  <si>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</si>
  <si>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</si>
  <si>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</si>
  <si>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</si>
  <si>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</si>
  <si>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</si>
  <si>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</si>
  <si>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</si>
  <si>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</si>
  <si>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</si>
  <si>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</si>
  <si>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</si>
  <si>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</si>
  <si>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</si>
  <si>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</si>
  <si>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</si>
  <si>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</si>
  <si>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</si>
  <si>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</si>
  <si>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</si>
  <si>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</si>
  <si>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</si>
  <si>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</si>
  <si>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</si>
  <si>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</si>
  <si>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</si>
  <si>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</si>
  <si>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</si>
  <si>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</si>
  <si>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</si>
  <si>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</si>
  <si>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</si>
  <si>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</si>
  <si>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</si>
  <si>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</si>
  <si>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</si>
  <si>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</si>
  <si>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</si>
  <si>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</si>
  <si>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</si>
  <si>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</si>
  <si>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</si>
  <si>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</si>
  <si>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</si>
  <si>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</si>
  <si>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</si>
  <si>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</si>
  <si>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</si>
  <si>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</si>
  <si>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</si>
  <si>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</si>
  <si>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</si>
  <si>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</si>
  <si>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</si>
  <si>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</si>
  <si>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</si>
  <si>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</si>
  <si>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</si>
  <si>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</si>
  <si>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</si>
  <si>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</si>
  <si>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</si>
  <si>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</si>
  <si>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</si>
  <si>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</si>
  <si>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</si>
  <si>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</si>
  <si>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</si>
  <si>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</si>
  <si>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</si>
  <si>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</si>
  <si>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</si>
  <si>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</si>
  <si>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</si>
  <si>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</si>
  <si>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</si>
  <si>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</si>
  <si>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</si>
  <si>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</si>
  <si>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</si>
  <si>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</si>
  <si>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</si>
  <si>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</si>
  <si>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</si>
  <si>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</si>
  <si>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</si>
  <si>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</si>
  <si>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</si>
  <si>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</si>
  <si>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</si>
  <si>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</si>
  <si>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</si>
  <si>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</si>
  <si>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</si>
  <si>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</si>
  <si>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</si>
  <si>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</si>
  <si>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</si>
  <si>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</si>
  <si>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</si>
  <si>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</si>
  <si>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</si>
  <si>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</si>
  <si>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</si>
  <si>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</si>
  <si>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</si>
  <si>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</si>
  <si>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</si>
  <si>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</si>
  <si>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</si>
  <si>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</si>
  <si>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</si>
  <si>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</si>
  <si>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</si>
  <si>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</si>
  <si>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</si>
  <si>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</si>
  <si>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</si>
  <si>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</si>
  <si>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</si>
  <si>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</si>
  <si>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</si>
  <si>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</si>
  <si>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</si>
  <si>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</si>
  <si>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</si>
  <si>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</si>
  <si>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</si>
  <si>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</si>
  <si>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</si>
  <si>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</si>
  <si>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</si>
  <si>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</si>
  <si>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</si>
  <si>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</si>
  <si>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</si>
  <si>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</si>
  <si>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</si>
  <si>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</si>
  <si>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</si>
  <si>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</si>
  <si>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</si>
  <si>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</si>
  <si>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</si>
  <si>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</si>
  <si>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</si>
  <si>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</si>
  <si>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</si>
  <si>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</si>
  <si>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</si>
  <si>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</si>
  <si>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</si>
  <si>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</si>
  <si>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</si>
  <si>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</si>
  <si>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</si>
  <si>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</si>
  <si>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</si>
  <si>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</si>
  <si>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</si>
  <si>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</si>
  <si>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</si>
  <si>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</si>
  <si>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</si>
  <si>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</si>
  <si>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</si>
  <si>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</si>
  <si>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</si>
  <si>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</si>
  <si>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</si>
  <si>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</si>
  <si>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</si>
  <si>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</si>
  <si>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</si>
  <si>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</si>
  <si>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</si>
  <si>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</si>
  <si>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</si>
  <si>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</si>
  <si>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</si>
  <si>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</si>
  <si>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</si>
  <si>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</si>
  <si>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</si>
  <si>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</si>
  <si>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</si>
  <si>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</si>
  <si>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</si>
  <si>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</si>
  <si>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</si>
  <si>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</si>
  <si>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</si>
  <si>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</si>
  <si>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</si>
  <si>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</si>
  <si>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</si>
  <si>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</si>
  <si>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</si>
  <si>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</si>
  <si>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</si>
  <si>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</si>
  <si>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</si>
  <si>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</si>
  <si>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</si>
  <si>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</si>
  <si>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</si>
  <si>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</si>
  <si>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</si>
  <si>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</si>
  <si>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</si>
  <si>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</si>
  <si>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</si>
  <si>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</si>
  <si>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</si>
  <si>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</si>
  <si>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</si>
  <si>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</si>
  <si>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</si>
  <si>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</si>
  <si>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</si>
  <si>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</si>
  <si>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</si>
  <si>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</si>
  <si>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</si>
  <si>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</si>
  <si>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</si>
  <si>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</si>
  <si>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</si>
  <si>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</si>
  <si>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</si>
  <si>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</si>
  <si>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</si>
  <si>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</si>
  <si>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</si>
  <si>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</si>
  <si>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</si>
  <si>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</si>
  <si>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</si>
  <si>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</si>
  <si>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</si>
  <si>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</si>
  <si>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</si>
  <si>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</si>
  <si>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</si>
  <si>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</si>
  <si>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</si>
  <si>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</si>
  <si>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</si>
  <si>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</si>
  <si>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</si>
  <si>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</si>
  <si>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</si>
  <si>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</si>
  <si>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</si>
  <si>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</si>
  <si>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</si>
  <si>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</si>
  <si>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</si>
  <si>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</si>
  <si>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</si>
  <si>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</si>
  <si>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</si>
  <si>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</si>
  <si>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</si>
  <si>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</si>
  <si>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</si>
  <si>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</si>
  <si>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</si>
  <si>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</si>
  <si>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</si>
  <si>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</si>
  <si>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</si>
  <si>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</si>
  <si>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</si>
  <si>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</si>
  <si>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</si>
  <si>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</si>
  <si>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</si>
  <si>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</si>
  <si>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</si>
  <si>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</si>
  <si>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</si>
  <si>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</si>
  <si>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</si>
  <si>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</si>
  <si>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</si>
  <si>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</si>
  <si>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</si>
  <si>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</si>
  <si>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</si>
  <si>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</si>
  <si>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</si>
  <si>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</si>
  <si>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</si>
  <si>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</si>
  <si>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</si>
  <si>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</si>
  <si>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</si>
  <si>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</si>
  <si>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</si>
  <si>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</si>
  <si>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</si>
  <si>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</si>
  <si>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</si>
  <si>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</si>
  <si>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</si>
  <si>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</si>
  <si>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</si>
  <si>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</si>
  <si>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</si>
  <si>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</si>
  <si>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</si>
  <si>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</si>
  <si>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</si>
  <si>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</si>
  <si>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</si>
  <si>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</si>
  <si>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</si>
  <si>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</si>
  <si>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</si>
  <si>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</si>
  <si>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</si>
  <si>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</si>
  <si>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</si>
  <si>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</si>
  <si>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</si>
  <si>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</si>
  <si>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</si>
  <si>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</si>
  <si>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</si>
  <si>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</si>
  <si>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</si>
  <si>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</si>
  <si>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</si>
  <si>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</si>
  <si>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</si>
  <si>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</si>
  <si>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</si>
  <si>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</si>
  <si>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</si>
  <si>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</si>
  <si>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</si>
  <si>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</si>
  <si>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</si>
  <si>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</si>
  <si>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</si>
  <si>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</si>
  <si>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</si>
  <si>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</si>
  <si>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</si>
  <si>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</si>
  <si>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</si>
  <si>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</si>
  <si>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</si>
  <si>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</si>
  <si>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</si>
  <si>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</si>
  <si>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</si>
  <si>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</si>
  <si>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</si>
  <si>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</si>
  <si>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</si>
  <si>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</si>
  <si>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</si>
  <si>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</si>
  <si>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</si>
  <si>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</si>
  <si>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</si>
  <si>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</si>
  <si>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</si>
  <si>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</si>
  <si>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</si>
  <si>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</si>
  <si>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</si>
  <si>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</si>
  <si>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</si>
  <si>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</si>
  <si>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</si>
  <si>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</si>
  <si>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</si>
  <si>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</si>
  <si>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</si>
  <si>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</si>
  <si>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</si>
  <si>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</si>
  <si>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</si>
  <si>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</si>
  <si>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</si>
  <si>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</si>
  <si>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</si>
  <si>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</si>
  <si>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</si>
  <si>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</si>
  <si>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</si>
  <si>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</si>
  <si>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</si>
  <si>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</si>
  <si>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</si>
  <si>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</si>
  <si>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</si>
  <si>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</si>
  <si>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</si>
  <si>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</si>
  <si>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</si>
  <si>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</si>
  <si>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</si>
  <si>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</si>
  <si>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</si>
  <si>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</si>
  <si>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</si>
  <si>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</si>
  <si>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</si>
  <si>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</si>
  <si>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</si>
  <si>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</si>
  <si>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</si>
  <si>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</si>
  <si>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</si>
  <si>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</si>
  <si>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</si>
  <si>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</si>
  <si>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</si>
  <si>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</si>
  <si>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</si>
  <si>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</si>
  <si>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</si>
  <si>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</si>
  <si>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</si>
  <si>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</si>
  <si>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</si>
  <si>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</si>
  <si>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</si>
  <si>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</si>
  <si>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</si>
  <si>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</si>
  <si>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</si>
  <si>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</si>
  <si>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</si>
  <si>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</si>
  <si>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</si>
  <si>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</si>
  <si>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</si>
  <si>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</si>
  <si>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</si>
  <si>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</si>
  <si>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</si>
  <si>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</si>
  <si>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</si>
  <si>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</si>
  <si>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</si>
  <si>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</si>
  <si>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</si>
  <si>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</si>
  <si>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</si>
  <si>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</si>
  <si>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</si>
  <si>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</si>
  <si>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</si>
  <si>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</si>
  <si>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</si>
  <si>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</si>
  <si>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</si>
  <si>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</si>
  <si>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</si>
  <si>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</si>
  <si>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</si>
  <si>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</si>
  <si>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</si>
  <si>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</si>
  <si>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</si>
  <si>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</si>
  <si>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</si>
  <si>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</si>
  <si>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</si>
  <si>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</si>
  <si>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</si>
  <si>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</si>
  <si>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</si>
  <si>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</si>
  <si>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</si>
  <si>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</si>
  <si>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</si>
  <si>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</si>
  <si>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</si>
  <si>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</si>
  <si>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</si>
  <si>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</si>
  <si>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</si>
  <si>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</si>
  <si>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</si>
  <si>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</si>
  <si>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</si>
  <si>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</si>
  <si>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</si>
  <si>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</si>
  <si>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</si>
  <si>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</si>
  <si>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</si>
  <si>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</si>
  <si>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</si>
  <si>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</si>
  <si>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</si>
  <si>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</si>
  <si>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</si>
  <si>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</si>
  <si>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</si>
  <si>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</si>
  <si>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</si>
  <si>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</si>
  <si>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</si>
  <si>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</si>
  <si>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</si>
  <si>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</si>
  <si>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</si>
  <si>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</si>
  <si>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</si>
  <si>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</si>
  <si>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</si>
  <si>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</si>
  <si>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</si>
  <si>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</si>
  <si>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</si>
  <si>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</si>
  <si>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</si>
  <si>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</si>
  <si>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</si>
  <si>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</si>
  <si>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</si>
  <si>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</si>
  <si>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</si>
  <si>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</si>
  <si>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</si>
  <si>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</si>
  <si>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</si>
  <si>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</si>
  <si>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</si>
  <si>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</si>
  <si>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</si>
  <si>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</si>
  <si>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</si>
  <si>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</si>
  <si>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</si>
  <si>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</si>
  <si>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</si>
  <si>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</si>
  <si>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</si>
  <si>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</si>
  <si>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</si>
  <si>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</si>
  <si>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</si>
  <si>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</si>
  <si>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</si>
  <si>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</si>
  <si>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</si>
  <si>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</si>
  <si>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</si>
  <si>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</si>
  <si>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</si>
  <si>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</si>
  <si>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</si>
  <si>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</si>
  <si>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</si>
  <si>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</si>
  <si>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</si>
  <si>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</si>
  <si>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</si>
  <si>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</si>
  <si>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</si>
  <si>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</si>
  <si>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</si>
  <si>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</si>
  <si>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</si>
  <si>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</si>
  <si>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</si>
  <si>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</si>
  <si>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</si>
  <si>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</si>
  <si>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</si>
  <si>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</si>
  <si>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</si>
  <si>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</si>
  <si>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</si>
  <si>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</si>
  <si>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</si>
  <si>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</si>
  <si>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</si>
  <si>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</si>
  <si>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</si>
  <si>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</si>
  <si>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</si>
  <si>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</si>
  <si>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</si>
  <si>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</si>
  <si>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</si>
  <si>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</si>
  <si>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</si>
  <si>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</si>
  <si>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</si>
  <si>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</si>
  <si>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</si>
  <si>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</si>
  <si>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</si>
  <si>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</si>
  <si>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</si>
  <si>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</si>
  <si>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</si>
  <si>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</si>
  <si>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</si>
  <si>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</si>
  <si>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</si>
  <si>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</si>
  <si>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</si>
  <si>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</si>
  <si>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</si>
  <si>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</si>
  <si>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</si>
  <si>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</si>
  <si>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</si>
  <si>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</si>
  <si>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</si>
  <si>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</si>
  <si>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</si>
  <si>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</si>
  <si>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</si>
  <si>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</si>
  <si>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</si>
  <si>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</si>
  <si>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</si>
  <si>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</si>
  <si>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</si>
  <si>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</si>
  <si>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</si>
  <si>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</si>
  <si>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</si>
  <si>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</si>
  <si>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</si>
  <si>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</si>
  <si>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</si>
  <si>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</si>
  <si>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</si>
  <si>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</si>
  <si>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</si>
  <si>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</si>
  <si>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</si>
  <si>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</si>
  <si>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</si>
  <si>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</si>
  <si>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</si>
  <si>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</si>
  <si>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</si>
  <si>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</si>
  <si>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</si>
  <si>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</si>
  <si>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</si>
  <si>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</si>
  <si>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</si>
  <si>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</si>
  <si>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</si>
  <si>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</si>
  <si>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</si>
  <si>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</si>
  <si>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</si>
  <si>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</si>
  <si>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</si>
  <si>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</si>
  <si>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</si>
  <si>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</si>
  <si>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</si>
  <si>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</si>
  <si>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</si>
  <si>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</si>
  <si>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</si>
  <si>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</si>
  <si>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</si>
  <si>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</si>
  <si>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</si>
  <si>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</si>
  <si>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</si>
  <si>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</si>
  <si>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</si>
  <si>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</si>
  <si>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</si>
  <si>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</si>
  <si>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</si>
  <si>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</si>
  <si>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</si>
  <si>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</si>
  <si>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</si>
  <si>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</si>
  <si>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</si>
  <si>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</si>
  <si>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</si>
  <si>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</si>
  <si>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</si>
  <si>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</si>
  <si>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</si>
  <si>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</si>
  <si>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</si>
  <si>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</si>
  <si>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</si>
  <si>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</si>
  <si>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</si>
  <si>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</si>
  <si>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</si>
  <si>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</si>
  <si>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</si>
  <si>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</si>
  <si>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</si>
  <si>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</si>
  <si>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</si>
  <si>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</si>
  <si>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</si>
  <si>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</si>
  <si>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</si>
  <si>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</si>
  <si>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</si>
  <si>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</si>
  <si>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</si>
  <si>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</si>
  <si>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</si>
  <si>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</si>
  <si>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</si>
  <si>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</si>
  <si>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</si>
  <si>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</si>
  <si>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</si>
  <si>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</si>
  <si>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</si>
  <si>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</si>
  <si>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</si>
  <si>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</si>
  <si>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</si>
  <si>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</si>
  <si>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</si>
  <si>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</si>
  <si>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</si>
  <si>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</si>
  <si>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</si>
  <si>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</si>
  <si>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</si>
  <si>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</si>
  <si>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</si>
  <si>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</si>
  <si>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</si>
  <si>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</si>
  <si>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</si>
  <si>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</si>
  <si>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</si>
  <si>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</si>
  <si>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</si>
  <si>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</si>
  <si>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</si>
  <si>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</si>
  <si>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</si>
  <si>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</si>
  <si>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</si>
  <si>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</si>
  <si>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</si>
  <si>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</si>
  <si>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</si>
  <si>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</si>
  <si>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</si>
  <si>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</si>
  <si>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</si>
  <si>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</si>
  <si>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</si>
  <si>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</si>
  <si>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</si>
  <si>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</si>
  <si>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</si>
  <si>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</si>
  <si>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</si>
  <si>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</si>
  <si>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</si>
  <si>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</si>
  <si>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</si>
  <si>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</si>
  <si>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</si>
  <si>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</si>
  <si>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</si>
  <si>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</si>
  <si>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</si>
  <si>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</si>
  <si>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</si>
  <si>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</si>
  <si>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</si>
  <si>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</si>
  <si>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</si>
  <si>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</si>
  <si>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</si>
  <si>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</si>
  <si>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</si>
  <si>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</si>
  <si>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</si>
  <si>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</si>
  <si>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</si>
  <si>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</si>
  <si>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</si>
  <si>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</si>
  <si>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</si>
  <si>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</si>
  <si>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</si>
  <si>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</si>
  <si>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</si>
  <si>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</si>
  <si>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</si>
  <si>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</si>
  <si>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</si>
  <si>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</si>
  <si>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</si>
  <si>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</si>
  <si>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</si>
  <si>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</si>
  <si>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</si>
  <si>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</si>
  <si>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</si>
  <si>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</si>
  <si>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</si>
  <si>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</si>
  <si>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</si>
  <si>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</si>
  <si>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</si>
  <si>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</si>
  <si>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</si>
  <si>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</si>
  <si>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</si>
  <si>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</si>
  <si>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</si>
  <si>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</si>
  <si>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</si>
  <si>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</si>
  <si>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</si>
  <si>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</si>
  <si>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</si>
  <si>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</si>
  <si>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</si>
  <si>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</si>
  <si>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</si>
  <si>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</si>
  <si>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</si>
  <si>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</si>
  <si>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</si>
  <si>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</si>
  <si>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</si>
  <si>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</si>
  <si>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</si>
  <si>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</si>
  <si>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</si>
  <si>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</si>
  <si>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</si>
  <si>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</si>
  <si>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</si>
  <si>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</si>
  <si>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</si>
  <si>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</si>
  <si>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</si>
  <si>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</si>
  <si>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</si>
  <si>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</si>
  <si>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</si>
  <si>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</si>
  <si>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</si>
  <si>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</si>
  <si>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</si>
  <si>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</si>
  <si>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</si>
  <si>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</si>
  <si>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</si>
  <si>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</si>
  <si>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</si>
  <si>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</si>
  <si>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</si>
  <si>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</si>
  <si>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</si>
  <si>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</si>
  <si>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</si>
  <si>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</si>
  <si>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</si>
  <si>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</si>
  <si>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</si>
  <si>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</si>
  <si>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</si>
  <si>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</si>
  <si>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</si>
  <si>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</si>
  <si>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</si>
  <si>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</si>
  <si>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</si>
  <si>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</si>
  <si>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</si>
  <si>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</si>
  <si>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</si>
  <si>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</si>
  <si>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</si>
  <si>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</si>
  <si>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</si>
  <si>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</si>
  <si>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</si>
  <si>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</si>
  <si>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</si>
  <si>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</si>
  <si>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</si>
  <si>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</si>
  <si>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</si>
  <si>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</si>
  <si>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</si>
  <si>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</si>
  <si>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</si>
  <si>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</si>
  <si>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</si>
  <si>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</si>
  <si>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</si>
  <si>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</si>
  <si>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</si>
  <si>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</si>
  <si>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</si>
  <si>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</si>
  <si>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</si>
  <si>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</si>
  <si>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</si>
  <si>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</si>
  <si>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</si>
  <si>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</si>
  <si>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</si>
  <si>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</si>
  <si>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</si>
  <si>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</si>
  <si>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</si>
  <si>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</si>
  <si>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</si>
  <si>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</si>
  <si>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</si>
  <si>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</si>
  <si>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</si>
  <si>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</si>
  <si>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</si>
  <si>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</si>
  <si>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</si>
  <si>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</si>
  <si>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</si>
  <si>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</si>
  <si>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</si>
  <si>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</si>
  <si>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</si>
  <si>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</si>
  <si>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</si>
  <si>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</si>
  <si>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</si>
  <si>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</si>
  <si>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</si>
  <si>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</si>
  <si>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</si>
  <si>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</si>
  <si>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</si>
  <si>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</si>
  <si>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</si>
  <si>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</si>
  <si>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</si>
  <si>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</si>
  <si>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</si>
  <si>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</si>
  <si>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</si>
  <si>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</si>
  <si>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</si>
  <si>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</si>
  <si>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</si>
  <si>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</si>
  <si>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</si>
  <si>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</si>
  <si>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</si>
  <si>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</si>
  <si>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</si>
  <si>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</si>
  <si>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</si>
  <si>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</si>
  <si>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</si>
  <si>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</si>
  <si>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</si>
  <si>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</si>
  <si>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</si>
  <si>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</si>
  <si>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</si>
  <si>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</si>
  <si>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</si>
  <si>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</si>
  <si>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</si>
  <si>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</si>
  <si>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</si>
  <si>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</si>
  <si>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</si>
  <si>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</si>
  <si>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</si>
  <si>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</si>
  <si>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</si>
  <si>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</si>
  <si>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</si>
  <si>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</si>
  <si>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</si>
  <si>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</si>
  <si>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</si>
  <si>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</si>
  <si>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</si>
  <si>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</si>
  <si>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</si>
  <si>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</si>
  <si>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</si>
  <si>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</si>
  <si>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</si>
  <si>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</si>
  <si>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</si>
  <si>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</si>
  <si>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</si>
  <si>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</si>
  <si>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</si>
  <si>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</si>
  <si>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</si>
  <si>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</si>
  <si>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</si>
  <si>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</si>
  <si>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</si>
  <si>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</si>
  <si>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</si>
  <si>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</si>
  <si>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</si>
  <si>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</si>
  <si>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</si>
  <si>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</si>
  <si>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</si>
  <si>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</si>
  <si>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</si>
  <si>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</si>
  <si>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</si>
  <si>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</si>
  <si>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</si>
  <si>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</si>
  <si>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</si>
  <si>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</si>
  <si>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</si>
  <si>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</si>
  <si>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</si>
  <si>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</si>
  <si>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</si>
  <si>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</si>
  <si>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</si>
  <si>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</si>
  <si>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</si>
  <si>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</si>
  <si>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</si>
  <si>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</si>
  <si>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</si>
  <si>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</si>
  <si>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</si>
  <si>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</si>
  <si>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</si>
  <si>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</si>
  <si>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</si>
  <si>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</si>
  <si>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</si>
  <si>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</si>
  <si>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</si>
  <si>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</si>
  <si>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</si>
  <si>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</si>
  <si>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</si>
  <si>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</si>
  <si>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</si>
  <si>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</si>
  <si>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</si>
  <si>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</si>
  <si>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</si>
  <si>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</si>
  <si>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</si>
  <si>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</si>
  <si>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</si>
  <si>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</si>
  <si>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</si>
  <si>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</si>
  <si>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</si>
  <si>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</si>
  <si>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</si>
  <si>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</si>
  <si>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</si>
  <si>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</si>
  <si>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</si>
  <si>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</si>
  <si>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</si>
  <si>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</si>
  <si>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</si>
  <si>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</si>
  <si>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</si>
  <si>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</si>
  <si>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</si>
  <si>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</si>
  <si>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</si>
  <si>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</si>
  <si>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</si>
  <si>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</si>
  <si>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</si>
  <si>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</si>
  <si>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</si>
  <si>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</si>
  <si>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</si>
  <si>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</si>
  <si>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</si>
  <si>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</si>
  <si>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</si>
  <si>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</si>
  <si>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</si>
  <si>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</si>
  <si>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</si>
  <si>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</si>
  <si>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</si>
  <si>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</si>
  <si>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</si>
  <si>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</si>
  <si>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</si>
  <si>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</si>
  <si>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</si>
  <si>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</si>
  <si>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</si>
  <si>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</si>
  <si>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</si>
  <si>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</si>
  <si>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</si>
  <si>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</si>
  <si>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</si>
  <si>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</si>
  <si>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</si>
  <si>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</si>
  <si>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</si>
  <si>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</si>
  <si>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</si>
  <si>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</si>
  <si>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</si>
  <si>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</si>
  <si>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</si>
  <si>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</si>
  <si>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</si>
  <si>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</si>
  <si>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</si>
  <si>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</si>
  <si>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</si>
  <si>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</si>
  <si>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</si>
  <si>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</si>
  <si>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</si>
  <si>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</si>
  <si>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</si>
  <si>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</si>
  <si>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</si>
  <si>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</si>
  <si>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</si>
  <si>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</si>
  <si>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</si>
  <si>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</si>
  <si>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</si>
  <si>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</si>
  <si>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</si>
  <si>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</si>
  <si>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</si>
  <si>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</si>
  <si>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</si>
  <si>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</si>
  <si>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</si>
  <si>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</si>
  <si>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</si>
  <si>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</si>
  <si>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</si>
  <si>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</si>
  <si>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</si>
  <si>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</si>
  <si>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</si>
  <si>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</si>
  <si>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</si>
  <si>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</si>
  <si>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</si>
  <si>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</si>
  <si>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</si>
  <si>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</si>
  <si>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</si>
  <si>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</si>
  <si>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</si>
  <si>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</si>
  <si>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</si>
  <si>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</si>
  <si>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</si>
  <si>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</si>
  <si>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</si>
  <si>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</si>
  <si>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</si>
  <si>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</si>
  <si>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</si>
  <si>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</si>
  <si>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</si>
  <si>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</si>
  <si>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</si>
  <si>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</si>
  <si>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</si>
  <si>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</si>
  <si>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</si>
  <si>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</si>
  <si>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</si>
  <si>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</si>
  <si>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</si>
  <si>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</si>
  <si>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</si>
  <si>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</si>
  <si>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</si>
  <si>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</si>
  <si>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</si>
  <si>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</si>
  <si>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</si>
  <si>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</si>
  <si>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</si>
  <si>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</si>
  <si>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</si>
  <si>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</si>
  <si>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</si>
  <si>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</si>
  <si>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</si>
  <si>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</si>
  <si>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</si>
  <si>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</si>
  <si>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</si>
  <si>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</si>
  <si>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</si>
  <si>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</si>
  <si>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</si>
  <si>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</si>
  <si>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</si>
  <si>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</si>
  <si>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</si>
  <si>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</si>
  <si>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</si>
  <si>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</si>
  <si>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</si>
  <si>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</si>
  <si>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</si>
  <si>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</si>
  <si>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</si>
  <si>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</si>
  <si>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</si>
  <si>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</si>
  <si>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</si>
  <si>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</si>
  <si>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</si>
  <si>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</si>
  <si>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</si>
  <si>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</si>
  <si>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</si>
  <si>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</si>
  <si>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</si>
  <si>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</si>
  <si>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</si>
  <si>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</si>
  <si>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</si>
  <si>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</si>
  <si>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</si>
  <si>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</si>
  <si>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</si>
  <si>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</si>
  <si>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</si>
  <si>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</si>
  <si>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</si>
  <si>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</si>
  <si>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</si>
  <si>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</si>
  <si>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</si>
  <si>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</si>
  <si>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</si>
  <si>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</si>
  <si>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</si>
  <si>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</si>
  <si>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</si>
  <si>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</si>
  <si>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</si>
  <si>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</si>
  <si>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</si>
  <si>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</si>
  <si>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</si>
  <si>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</si>
  <si>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</si>
  <si>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</si>
  <si>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</si>
  <si>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</si>
  <si>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</si>
  <si>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</si>
  <si>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</si>
  <si>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</si>
  <si>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</si>
  <si>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</si>
  <si>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</si>
  <si>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</si>
  <si>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</si>
  <si>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</si>
  <si>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</si>
  <si>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</si>
  <si>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</si>
  <si>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</si>
  <si>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</si>
  <si>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</si>
  <si>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</si>
  <si>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</si>
  <si>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</si>
  <si>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</si>
  <si>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</si>
  <si>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</si>
  <si>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</si>
  <si>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</si>
  <si>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</si>
  <si>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</si>
  <si>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</si>
  <si>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</si>
  <si>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</si>
  <si>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</si>
  <si>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</si>
  <si>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</si>
  <si>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</si>
  <si>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</si>
  <si>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</si>
  <si>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</si>
  <si>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</si>
  <si>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</si>
  <si>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</si>
  <si>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</si>
  <si>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</si>
  <si>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</si>
  <si>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</si>
  <si>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</si>
  <si>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</si>
  <si>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</si>
  <si>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</si>
  <si>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</si>
  <si>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</si>
  <si>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</si>
  <si>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</si>
  <si>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</si>
  <si>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</si>
  <si>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</si>
  <si>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</si>
  <si>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</si>
  <si>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</si>
  <si>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</si>
  <si>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</si>
  <si>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</si>
  <si>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</si>
  <si>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</si>
  <si>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</si>
  <si>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</si>
  <si>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</si>
  <si>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</si>
  <si>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</si>
  <si>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</si>
  <si>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</si>
  <si>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</si>
  <si>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</si>
  <si>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</si>
  <si>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</si>
  <si>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</si>
  <si>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</si>
  <si>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</si>
  <si>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</si>
  <si>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</si>
  <si>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</si>
  <si>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</si>
  <si>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</si>
  <si>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</si>
  <si>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</si>
  <si>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</si>
  <si>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</si>
  <si>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</si>
  <si>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</si>
  <si>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</si>
  <si>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</si>
  <si>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</si>
  <si>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</si>
  <si>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</si>
  <si>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</si>
  <si>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</si>
  <si>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</si>
  <si>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</si>
  <si>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</si>
  <si>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</si>
  <si>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</si>
  <si>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</si>
  <si>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</si>
  <si>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</si>
  <si>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</si>
  <si>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</si>
  <si>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</si>
  <si>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</si>
  <si>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</si>
  <si>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</si>
  <si>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</si>
  <si>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</si>
  <si>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</si>
  <si>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</si>
  <si>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</si>
  <si>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</si>
  <si>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</si>
  <si>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</si>
  <si>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</si>
  <si>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</si>
  <si>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</si>
  <si>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</si>
  <si>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</si>
  <si>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</si>
  <si>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</si>
  <si>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</si>
  <si>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</si>
  <si>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</si>
  <si>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</si>
  <si>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</si>
  <si>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</si>
  <si>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</si>
  <si>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</si>
  <si>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</si>
  <si>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</si>
  <si>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</si>
  <si>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</si>
  <si>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</si>
  <si>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</si>
  <si>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</si>
  <si>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</si>
  <si>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</si>
  <si>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</si>
  <si>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</si>
  <si>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</si>
  <si>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</si>
  <si>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</si>
  <si>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</si>
  <si>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</si>
  <si>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</si>
  <si>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</si>
  <si>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</si>
  <si>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</si>
  <si>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</si>
  <si>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</si>
  <si>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</si>
  <si>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</si>
  <si>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</si>
  <si>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</si>
  <si>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</si>
  <si>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</si>
  <si>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</si>
  <si>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</si>
  <si>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</si>
  <si>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</si>
  <si>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</si>
  <si>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</si>
  <si>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</si>
  <si>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</si>
  <si>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</si>
  <si>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</si>
  <si>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</si>
  <si>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</si>
  <si>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</si>
  <si>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</si>
  <si>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</si>
  <si>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</si>
  <si>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</si>
  <si>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</si>
  <si>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</si>
  <si>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</si>
  <si>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</si>
  <si>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</si>
  <si>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</si>
  <si>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</si>
  <si>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</si>
  <si>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</si>
  <si>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</si>
  <si>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</si>
  <si>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</si>
  <si>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</si>
  <si>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</si>
  <si>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</si>
  <si>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</si>
  <si>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</si>
  <si>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</si>
  <si>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</si>
  <si>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</si>
  <si>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</si>
  <si>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</si>
  <si>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</si>
  <si>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</si>
  <si>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</si>
  <si>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</si>
  <si>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</si>
  <si>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</si>
  <si>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</si>
  <si>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</si>
  <si>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</si>
  <si>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</si>
  <si>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</si>
  <si>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</si>
  <si>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</si>
  <si>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</si>
  <si>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</si>
  <si>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</si>
  <si>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</si>
  <si>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</si>
  <si>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</si>
  <si>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</si>
  <si>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</si>
  <si>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</si>
  <si>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</si>
  <si>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</si>
  <si>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</si>
  <si>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</si>
  <si>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</si>
  <si>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</si>
  <si>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</si>
  <si>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</si>
  <si>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</si>
  <si>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</si>
  <si>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</si>
  <si>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</si>
  <si>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</si>
  <si>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</si>
  <si>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</si>
  <si>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</si>
  <si>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</si>
  <si>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</si>
  <si>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</si>
  <si>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</si>
  <si>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</si>
  <si>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</si>
  <si>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</si>
  <si>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</si>
  <si>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</si>
  <si>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</si>
  <si>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</si>
  <si>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</si>
  <si>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</si>
  <si>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</si>
  <si>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</si>
  <si>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</si>
  <si>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</si>
  <si>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</si>
  <si>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</si>
  <si>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</si>
  <si>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</si>
  <si>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</si>
  <si>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</si>
  <si>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</si>
  <si>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</si>
  <si>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</si>
  <si>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</si>
  <si>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</si>
  <si>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</si>
  <si>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</si>
  <si>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</si>
  <si>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</si>
  <si>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</si>
  <si>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</si>
  <si>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</si>
  <si>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</si>
  <si>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</si>
  <si>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</si>
  <si>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</si>
  <si>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</si>
  <si>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</si>
  <si>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</si>
  <si>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</si>
  <si>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</si>
  <si>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</si>
  <si>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</si>
  <si>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</si>
  <si>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</si>
  <si>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</si>
  <si>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</si>
  <si>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</si>
  <si>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</si>
  <si>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</si>
  <si>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</si>
  <si>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</si>
  <si>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</si>
  <si>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</si>
  <si>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</si>
  <si>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</si>
  <si>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</si>
  <si>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</si>
  <si>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</si>
  <si>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</si>
  <si>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</si>
  <si>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</si>
  <si>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</si>
  <si>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</si>
  <si>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</si>
  <si>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</si>
  <si>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</si>
  <si>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</si>
  <si>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</si>
  <si>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</si>
  <si>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</si>
  <si>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</si>
  <si>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</si>
  <si>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</si>
  <si>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</si>
  <si>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</si>
  <si>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</si>
  <si>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</si>
  <si>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</si>
  <si>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</si>
  <si>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</si>
  <si>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</si>
  <si>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</si>
  <si>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</si>
  <si>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</si>
  <si>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</si>
  <si>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</si>
  <si>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</si>
  <si>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</si>
  <si>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</si>
  <si>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</si>
  <si>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</si>
  <si>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</si>
  <si>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</si>
  <si>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</si>
  <si>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</si>
  <si>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</si>
  <si>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</si>
  <si>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</si>
  <si>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</si>
  <si>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</si>
  <si>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</si>
  <si>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</si>
  <si>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</si>
  <si>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</si>
  <si>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</si>
  <si>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</si>
  <si>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</si>
  <si>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</si>
  <si>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</si>
  <si>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</si>
  <si>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</si>
  <si>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</si>
  <si>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</si>
  <si>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</si>
  <si>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</si>
  <si>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</si>
  <si>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</si>
  <si>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</si>
  <si>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</si>
  <si>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</si>
  <si>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</si>
  <si>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</si>
  <si>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</si>
  <si>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</si>
  <si>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</si>
  <si>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</si>
  <si>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</si>
  <si>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</si>
  <si>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</si>
  <si>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</si>
  <si>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</si>
  <si>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</si>
  <si>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</si>
  <si>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</si>
  <si>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</si>
  <si>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</si>
  <si>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</si>
  <si>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</si>
  <si>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</si>
  <si>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</si>
  <si>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</si>
  <si>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</si>
  <si>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</si>
  <si>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</si>
  <si>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</si>
  <si>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</si>
  <si>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</si>
  <si>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</si>
  <si>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</si>
  <si>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</si>
  <si>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</si>
  <si>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</si>
  <si>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</si>
  <si>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</si>
  <si>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</si>
  <si>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</si>
  <si>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</si>
  <si>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</si>
  <si>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</si>
  <si>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</si>
  <si>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</si>
  <si>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</si>
  <si>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</si>
  <si>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</si>
  <si>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</si>
  <si>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</si>
  <si>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</si>
  <si>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</si>
  <si>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</si>
  <si>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</si>
  <si>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</si>
  <si>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</si>
  <si>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</si>
  <si>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</si>
  <si>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</si>
  <si>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</si>
  <si>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</si>
  <si>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</si>
  <si>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</si>
  <si>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</si>
  <si>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</si>
  <si>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</si>
  <si>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</si>
  <si>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</si>
  <si>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</si>
  <si>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</si>
  <si>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</si>
  <si>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</si>
  <si>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</si>
  <si>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</si>
  <si>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</si>
  <si>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</si>
  <si>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</si>
  <si>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</si>
  <si>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</si>
  <si>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</si>
  <si>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</si>
  <si>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</si>
  <si>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</si>
  <si>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</si>
  <si>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</si>
  <si>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</si>
  <si>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</si>
  <si>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</si>
  <si>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</si>
  <si>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</si>
  <si>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</si>
  <si>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</si>
  <si>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</si>
  <si>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</si>
  <si>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</si>
  <si>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</si>
  <si>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</si>
  <si>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</si>
  <si>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</si>
  <si>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</si>
  <si>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</si>
  <si>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</si>
  <si>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</si>
  <si>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</si>
  <si>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</si>
  <si>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</si>
  <si>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</si>
  <si>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</si>
  <si>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</si>
  <si>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</si>
  <si>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</si>
  <si>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</si>
  <si>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</si>
  <si>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</si>
  <si>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</si>
  <si>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</si>
  <si>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</si>
  <si>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</si>
  <si>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</si>
  <si>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</si>
  <si>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</si>
  <si>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</si>
  <si>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</si>
  <si>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</si>
  <si>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</si>
  <si>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</si>
  <si>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</si>
  <si>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</si>
  <si>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</si>
  <si>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</si>
  <si>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</si>
  <si>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</si>
  <si>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</si>
  <si>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</si>
  <si>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</si>
  <si>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</si>
  <si>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</si>
  <si>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</si>
  <si>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</si>
  <si>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</si>
  <si>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</si>
  <si>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</si>
  <si>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</si>
  <si>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</si>
  <si>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</si>
  <si>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</si>
  <si>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</si>
  <si>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</si>
  <si>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</si>
  <si>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</si>
  <si>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</si>
  <si>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</si>
  <si>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</si>
  <si>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</si>
  <si>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</si>
  <si>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</si>
  <si>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</si>
  <si>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</si>
  <si>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</si>
  <si>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</si>
  <si>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</si>
  <si>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</si>
  <si>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</si>
  <si>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</si>
  <si>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</si>
  <si>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</si>
  <si>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</si>
  <si>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</si>
  <si>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</si>
  <si>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</si>
  <si>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</si>
  <si>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</si>
  <si>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</si>
  <si>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</si>
  <si>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</si>
  <si>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</si>
  <si>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</si>
  <si>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</si>
  <si>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</si>
  <si>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</si>
  <si>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</si>
  <si>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</si>
  <si>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</si>
  <si>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</si>
  <si>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</si>
  <si>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</si>
  <si>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</si>
  <si>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</si>
  <si>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</si>
  <si>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</si>
  <si>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</si>
  <si>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</si>
  <si>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</si>
  <si>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</si>
  <si>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</si>
  <si>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</si>
  <si>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</si>
  <si>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</si>
  <si>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</si>
  <si>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</si>
  <si>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</si>
  <si>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</si>
  <si>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</si>
  <si>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</si>
  <si>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</si>
  <si>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</si>
  <si>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</si>
  <si>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</si>
  <si>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</si>
  <si>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</si>
  <si>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</si>
  <si>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</si>
  <si>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</si>
  <si>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</si>
  <si>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</si>
  <si>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</si>
  <si>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</si>
  <si>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</si>
  <si>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</si>
  <si>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</si>
  <si>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</si>
  <si>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</si>
  <si>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</si>
  <si>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</si>
  <si>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</si>
  <si>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</si>
  <si>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</si>
  <si>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</si>
  <si>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</si>
  <si>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</si>
  <si>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</si>
  <si>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</si>
  <si>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</si>
  <si>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</si>
  <si>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</si>
  <si>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</si>
  <si>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</si>
  <si>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</si>
  <si>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</si>
  <si>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</si>
  <si>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</si>
  <si>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</si>
  <si>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</si>
  <si>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</si>
  <si>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</si>
  <si>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</si>
  <si>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</si>
  <si>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</si>
  <si>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</si>
  <si>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</si>
  <si>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</si>
  <si>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</si>
  <si>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</si>
  <si>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</si>
  <si>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</si>
  <si>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</si>
  <si>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</si>
  <si>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</si>
  <si>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</si>
  <si>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</si>
  <si>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</si>
  <si>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</si>
  <si>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</si>
  <si>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</si>
  <si>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</si>
  <si>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</si>
  <si>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</si>
  <si>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</si>
  <si>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</si>
  <si>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</si>
  <si>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</si>
  <si>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</si>
  <si>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</si>
  <si>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</si>
  <si>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</si>
  <si>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</si>
  <si>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</si>
  <si>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</si>
  <si>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</si>
  <si>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</si>
  <si>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</si>
  <si>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</si>
  <si>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</si>
  <si>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</si>
  <si>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</si>
  <si>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</si>
  <si>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</si>
  <si>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</si>
  <si>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</si>
  <si>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</si>
  <si>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</si>
  <si>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</si>
  <si>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</si>
  <si>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</si>
  <si>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</si>
  <si>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</si>
  <si>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</si>
  <si>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</si>
  <si>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</si>
  <si>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</si>
  <si>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</si>
  <si>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</si>
  <si>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</si>
  <si>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</si>
  <si>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</si>
  <si>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</si>
  <si>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</si>
  <si>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</si>
  <si>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</si>
  <si>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</si>
  <si>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</si>
  <si>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</si>
  <si>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</si>
  <si>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</si>
  <si>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</si>
  <si>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</si>
  <si>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</si>
  <si>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</si>
  <si>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</si>
  <si>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</si>
  <si>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</si>
  <si>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</si>
  <si>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</si>
  <si>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</si>
  <si>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</si>
  <si>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</si>
  <si>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</si>
  <si>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</si>
  <si>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</si>
  <si>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</si>
  <si>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</si>
  <si>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</si>
  <si>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</si>
  <si>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</si>
  <si>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</si>
  <si>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</si>
  <si>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</si>
  <si>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</si>
  <si>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</si>
  <si>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</si>
  <si>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</si>
  <si>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</si>
  <si>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</si>
  <si>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</si>
  <si>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</si>
  <si>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</si>
  <si>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</si>
  <si>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</si>
  <si>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</si>
  <si>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</si>
  <si>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</si>
  <si>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</si>
  <si>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</si>
  <si>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</si>
  <si>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</si>
  <si>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</si>
  <si>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</si>
  <si>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</si>
  <si>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</si>
  <si>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</si>
  <si>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</si>
  <si>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</si>
  <si>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</si>
  <si>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</si>
  <si>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</si>
  <si>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</si>
  <si>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</si>
  <si>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</si>
  <si>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</si>
  <si>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</si>
  <si>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</si>
  <si>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</si>
  <si>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</si>
  <si>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</si>
  <si>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</si>
  <si>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</si>
  <si>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</si>
  <si>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</si>
  <si>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</si>
  <si>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</si>
  <si>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</si>
  <si>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</si>
  <si>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</si>
  <si>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</si>
  <si>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</si>
  <si>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</si>
  <si>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</si>
  <si>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</si>
  <si>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</si>
  <si>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</si>
  <si>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</si>
  <si>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</si>
  <si>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</si>
  <si>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</si>
  <si>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</si>
  <si>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</si>
  <si>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</si>
  <si>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</si>
  <si>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</si>
  <si>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</si>
  <si>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</si>
  <si>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</si>
  <si>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</si>
  <si>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</si>
  <si>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</si>
  <si>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</si>
  <si>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</si>
  <si>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</si>
  <si>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</si>
  <si>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</si>
  <si>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</si>
  <si>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</si>
  <si>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</si>
  <si>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</si>
  <si>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</si>
  <si>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</si>
  <si>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</si>
  <si>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</si>
  <si>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</si>
  <si>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</si>
  <si>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</si>
  <si>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</si>
  <si>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</si>
  <si>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</si>
  <si>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</si>
  <si>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</si>
  <si>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</si>
  <si>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</si>
  <si>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</si>
  <si>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</si>
  <si>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</si>
  <si>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</si>
  <si>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</si>
  <si>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</si>
  <si>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</si>
  <si>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</si>
  <si>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</si>
  <si>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</si>
  <si>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</si>
  <si>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</si>
  <si>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</si>
  <si>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</si>
  <si>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</si>
  <si>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</si>
  <si>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</si>
  <si>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</si>
  <si>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</si>
  <si>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</si>
  <si>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</si>
  <si>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</si>
  <si>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</si>
  <si>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</si>
  <si>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</si>
  <si>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</si>
  <si>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</si>
  <si>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</si>
  <si>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</si>
  <si>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</si>
  <si>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</si>
  <si>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</si>
  <si>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</si>
  <si>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</si>
  <si>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</si>
  <si>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</si>
  <si>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</si>
  <si>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</si>
  <si>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</si>
  <si>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</si>
  <si>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</si>
  <si>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</si>
  <si>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</si>
  <si>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</si>
  <si>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</si>
  <si>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</si>
  <si>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</si>
  <si>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</si>
  <si>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</si>
  <si>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</si>
  <si>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</si>
  <si>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</si>
  <si>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</si>
  <si>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</si>
  <si>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</si>
  <si>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</si>
  <si>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</si>
  <si>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</si>
  <si>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</si>
  <si>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</si>
  <si>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</si>
  <si>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</si>
  <si>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</si>
  <si>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</si>
  <si>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</si>
  <si>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</si>
  <si>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</si>
  <si>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</si>
  <si>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</si>
  <si>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</si>
  <si>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</si>
  <si>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</si>
  <si>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</si>
  <si>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</si>
  <si>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</si>
  <si>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</si>
  <si>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</si>
  <si>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</si>
  <si>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</si>
  <si>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</si>
  <si>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</si>
  <si>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</si>
  <si>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</si>
  <si>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</si>
  <si>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</si>
  <si>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</si>
  <si>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</si>
  <si>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</si>
  <si>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</si>
  <si>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</si>
  <si>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</si>
  <si>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</si>
  <si>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</si>
  <si>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</si>
  <si>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</si>
  <si>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</si>
  <si>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</si>
  <si>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</si>
  <si>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</si>
  <si>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</si>
  <si>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</si>
  <si>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</si>
  <si>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</si>
  <si>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</si>
  <si>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</si>
  <si>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</si>
  <si>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</si>
  <si>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</si>
  <si>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</si>
  <si>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</si>
  <si>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</si>
  <si>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</si>
  <si>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</si>
  <si>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</si>
  <si>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</si>
  <si>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</si>
  <si>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</si>
  <si>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</si>
  <si>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</si>
  <si>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</si>
  <si>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</si>
  <si>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</si>
  <si>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</si>
  <si>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</si>
  <si>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</si>
  <si>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</si>
  <si>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</si>
  <si>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</si>
  <si>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</si>
  <si>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</si>
  <si>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</si>
  <si>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</si>
  <si>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</si>
  <si>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</si>
  <si>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</si>
  <si>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</si>
  <si>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</si>
  <si>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</si>
  <si>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</si>
  <si>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</si>
  <si>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</si>
  <si>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</si>
  <si>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</si>
  <si>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</si>
  <si>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</si>
  <si>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</si>
  <si>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</si>
  <si>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</si>
  <si>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</si>
  <si>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</si>
  <si>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</si>
  <si>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</si>
  <si>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</si>
  <si>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</si>
  <si>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</si>
  <si>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</si>
  <si>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</si>
  <si>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</si>
  <si>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</si>
  <si>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</si>
  <si>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</si>
  <si>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</si>
  <si>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</si>
  <si>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</si>
  <si>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</si>
  <si>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</si>
  <si>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</si>
  <si>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</si>
  <si>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</si>
  <si>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</si>
  <si>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</si>
  <si>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</si>
  <si>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</si>
  <si>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</si>
  <si>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</si>
  <si>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</si>
  <si>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</si>
  <si>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</si>
  <si>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</si>
  <si>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</si>
  <si>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</si>
  <si>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</si>
  <si>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</si>
  <si>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</si>
  <si>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</si>
  <si>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</si>
  <si>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</si>
  <si>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</si>
  <si>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</si>
  <si>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</si>
  <si>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</si>
  <si>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</si>
  <si>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</si>
  <si>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</si>
  <si>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</si>
  <si>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</si>
  <si>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</si>
  <si>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</si>
  <si>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</si>
  <si>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</si>
  <si>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</si>
  <si>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</si>
  <si>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</si>
  <si>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</si>
  <si>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</si>
  <si>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</si>
  <si>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</si>
  <si>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</si>
  <si>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</si>
  <si>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</si>
  <si>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</si>
  <si>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</si>
  <si>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</si>
  <si>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</si>
  <si>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</si>
  <si>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</si>
  <si>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</si>
  <si>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</si>
  <si>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</si>
  <si>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</si>
  <si>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</si>
  <si>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</si>
  <si>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</si>
  <si>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</si>
  <si>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</si>
  <si>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</si>
  <si>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</si>
  <si>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</si>
  <si>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</si>
  <si>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</si>
  <si>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</si>
  <si>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</si>
  <si>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</si>
  <si>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</si>
  <si>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</si>
  <si>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</si>
  <si>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</si>
  <si>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</si>
  <si>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</si>
  <si>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</si>
  <si>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</si>
  <si>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</si>
  <si>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</si>
  <si>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</si>
  <si>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</si>
  <si>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</si>
  <si>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</si>
  <si>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</si>
  <si>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</si>
  <si>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</si>
  <si>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</si>
  <si>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</si>
  <si>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</si>
  <si>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</si>
  <si>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</si>
  <si>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</si>
  <si>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</si>
  <si>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</si>
  <si>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</si>
  <si>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</si>
  <si>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</si>
  <si>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</si>
  <si>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</si>
  <si>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</si>
  <si>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</si>
  <si>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</si>
  <si>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</si>
  <si>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</si>
  <si>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</si>
  <si>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</si>
  <si>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</si>
  <si>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</si>
  <si>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</si>
  <si>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</si>
  <si>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</si>
  <si>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</si>
  <si>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</si>
  <si>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</si>
  <si>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</si>
  <si>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</si>
  <si>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</si>
  <si>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</si>
  <si>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</si>
  <si>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</si>
  <si>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</si>
  <si>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</si>
  <si>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</si>
  <si>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</si>
  <si>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</si>
  <si>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</si>
  <si>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</si>
  <si>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</si>
  <si>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</si>
  <si>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</si>
  <si>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</si>
  <si>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</si>
  <si>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</si>
  <si>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</si>
  <si>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</si>
  <si>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</si>
  <si>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</si>
  <si>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</si>
  <si>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</si>
  <si>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</si>
  <si>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</si>
  <si>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</si>
  <si>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</si>
  <si>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</si>
  <si>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</si>
  <si>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</si>
  <si>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</si>
  <si>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</si>
  <si>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</si>
  <si>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</si>
  <si>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</si>
  <si>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</si>
  <si>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</si>
  <si>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</si>
  <si>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</si>
  <si>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</si>
  <si>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</si>
  <si>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</si>
  <si>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</si>
  <si>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</si>
  <si>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</si>
  <si>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</si>
  <si>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</si>
  <si>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</si>
  <si>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</si>
  <si>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</si>
  <si>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</si>
  <si>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</si>
  <si>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</si>
  <si>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</si>
  <si>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</si>
  <si>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</si>
  <si>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</si>
  <si>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</si>
  <si>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</si>
  <si>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</si>
  <si>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</si>
  <si>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</si>
  <si>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</si>
  <si>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</si>
  <si>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</si>
  <si>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</si>
  <si>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</si>
  <si>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</si>
  <si>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</si>
  <si>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</si>
  <si>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</si>
  <si>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</si>
  <si>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</si>
  <si>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</si>
  <si>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</si>
  <si>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</si>
  <si>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</si>
  <si>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</si>
  <si>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</si>
  <si>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</si>
  <si>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</si>
  <si>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</si>
  <si>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</si>
  <si>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</si>
  <si>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</si>
  <si>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</si>
  <si>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</si>
  <si>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</si>
  <si>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</si>
  <si>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</si>
  <si>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</si>
  <si>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</si>
  <si>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</si>
  <si>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</si>
  <si>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</si>
  <si>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</si>
  <si>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</si>
  <si>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</si>
  <si>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</si>
  <si>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</si>
  <si>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</si>
  <si>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</si>
  <si>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</si>
  <si>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</si>
  <si>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</si>
  <si>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</si>
  <si>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</si>
  <si>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</si>
  <si>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</si>
  <si>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</si>
  <si>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</si>
  <si>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</si>
  <si>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</si>
  <si>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</si>
  <si>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</si>
  <si>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</si>
  <si>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</si>
  <si>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</si>
  <si>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</si>
  <si>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</si>
  <si>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</si>
  <si>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</si>
  <si>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</si>
  <si>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</si>
  <si>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</si>
  <si>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</si>
  <si>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</si>
  <si>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</si>
  <si>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</si>
  <si>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</si>
  <si>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</si>
  <si>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</si>
  <si>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</si>
  <si>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</si>
  <si>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</si>
  <si>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</si>
  <si>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</si>
  <si>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</si>
  <si>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</si>
  <si>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</si>
  <si>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</si>
  <si>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</si>
  <si>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</si>
  <si>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</si>
  <si>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</si>
  <si>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</si>
  <si>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</si>
  <si>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</si>
  <si>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</si>
  <si>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</si>
  <si>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</si>
  <si>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</si>
  <si>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</si>
  <si>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</si>
  <si>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</si>
  <si>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</si>
  <si>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</si>
  <si>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</si>
  <si>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</si>
  <si>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</si>
  <si>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</si>
  <si>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</si>
  <si>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</si>
  <si>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</si>
  <si>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</si>
  <si>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</si>
  <si>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</si>
  <si>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</si>
  <si>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</si>
  <si>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</si>
  <si>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</si>
  <si>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</si>
  <si>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</si>
  <si>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</si>
  <si>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</si>
  <si>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</si>
  <si>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</si>
  <si>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</si>
  <si>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</si>
  <si>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</si>
  <si>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</si>
  <si>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</si>
  <si>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</si>
  <si>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</si>
  <si>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</si>
  <si>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</si>
  <si>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</si>
  <si>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</si>
  <si>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</si>
  <si>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</si>
  <si>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</si>
  <si>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</si>
  <si>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</si>
  <si>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</si>
  <si>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</si>
  <si>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</si>
  <si>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</si>
  <si>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</si>
  <si>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</si>
  <si>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</si>
  <si>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</si>
  <si>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</si>
  <si>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</si>
  <si>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</si>
  <si>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</si>
  <si>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</si>
  <si>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</si>
  <si>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</si>
  <si>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</si>
  <si>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</si>
  <si>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</si>
  <si>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</si>
  <si>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</si>
  <si>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</si>
  <si>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</si>
  <si>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</si>
  <si>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</si>
  <si>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</si>
  <si>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</si>
  <si>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</si>
  <si>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</si>
  <si>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</si>
  <si>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</si>
  <si>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</si>
  <si>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</si>
  <si>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</si>
  <si>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</si>
  <si>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</si>
  <si>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</si>
  <si>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</si>
  <si>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</si>
  <si>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</si>
  <si>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</si>
  <si>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</si>
  <si>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</si>
  <si>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</si>
  <si>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</si>
  <si>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</si>
  <si>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</si>
  <si>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</si>
  <si>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</si>
  <si>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</si>
  <si>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</si>
  <si>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</si>
  <si>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</si>
  <si>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</si>
  <si>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</si>
  <si>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</si>
  <si>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</si>
  <si>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</si>
  <si>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</si>
  <si>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</si>
  <si>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</si>
  <si>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</si>
  <si>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</si>
  <si>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</si>
  <si>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</si>
  <si>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</si>
  <si>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</si>
  <si>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</si>
  <si>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</si>
  <si>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</si>
  <si>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</si>
  <si>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</si>
  <si>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</si>
  <si>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</si>
  <si>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</si>
  <si>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</si>
  <si>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</si>
  <si>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</si>
  <si>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</si>
  <si>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</si>
  <si>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</si>
  <si>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</si>
  <si>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</si>
  <si>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</si>
  <si>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</si>
  <si>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</si>
  <si>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</si>
  <si>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</si>
  <si>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</si>
  <si>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</si>
  <si>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</si>
  <si>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</si>
  <si>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</si>
  <si>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</si>
  <si>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</si>
  <si>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</si>
  <si>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</si>
  <si>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</si>
  <si>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</si>
  <si>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</si>
  <si>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</si>
  <si>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</si>
  <si>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</si>
  <si>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</si>
  <si>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</si>
  <si>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</si>
  <si>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</si>
  <si>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</si>
  <si>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</si>
  <si>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</si>
  <si>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</si>
  <si>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</si>
  <si>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</si>
  <si>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</si>
  <si>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</si>
  <si>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</si>
  <si>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</si>
  <si>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</si>
  <si>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</si>
  <si>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</si>
  <si>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</si>
  <si>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</si>
  <si>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</si>
  <si>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</si>
  <si>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</si>
  <si>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</si>
  <si>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</si>
  <si>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</si>
  <si>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</si>
  <si>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</si>
  <si>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</si>
  <si>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</si>
  <si>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</si>
  <si>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</si>
  <si>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</si>
  <si>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</si>
  <si>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</si>
  <si>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</si>
  <si>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</si>
  <si>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</si>
  <si>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</si>
  <si>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</si>
  <si>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</si>
  <si>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</si>
  <si>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</si>
  <si>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</si>
  <si>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</si>
  <si>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</si>
  <si>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</si>
  <si>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</si>
  <si>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</si>
  <si>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</si>
  <si>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</si>
  <si>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</si>
  <si>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</si>
  <si>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</si>
  <si>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</si>
  <si>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</si>
  <si>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</si>
  <si>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</si>
  <si>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</si>
  <si>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</si>
  <si>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</si>
  <si>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</si>
  <si>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</si>
  <si>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</si>
  <si>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</si>
  <si>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</si>
  <si>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</si>
  <si>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</si>
  <si>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</si>
  <si>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</si>
  <si>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</si>
  <si>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</si>
  <si>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</si>
  <si>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</si>
  <si>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</si>
  <si>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</si>
  <si>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</si>
  <si>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</si>
  <si>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</si>
  <si>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</si>
  <si>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</si>
  <si>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</si>
  <si>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</si>
  <si>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</si>
  <si>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</si>
  <si>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</si>
  <si>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</si>
  <si>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</si>
  <si>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</si>
  <si>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</si>
  <si>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</si>
  <si>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</si>
  <si>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</si>
  <si>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</si>
  <si>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</si>
  <si>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</si>
  <si>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</si>
  <si>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</si>
  <si>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</si>
  <si>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</si>
  <si>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</si>
  <si>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</si>
  <si>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</si>
  <si>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</si>
  <si>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</si>
  <si>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</si>
  <si>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</si>
  <si>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</si>
  <si>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</si>
  <si>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</si>
  <si>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</si>
  <si>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</si>
  <si>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</si>
  <si>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</si>
  <si>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</si>
  <si>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</si>
  <si>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</si>
  <si>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</si>
  <si>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</si>
  <si>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</si>
  <si>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</si>
  <si>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</si>
  <si>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</si>
  <si>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</si>
  <si>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</si>
  <si>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</si>
  <si>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</si>
  <si>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</si>
  <si>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</si>
  <si>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</si>
  <si>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</si>
  <si>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</si>
  <si>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</si>
  <si>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</si>
  <si>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</si>
  <si>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</si>
  <si>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</si>
  <si>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</si>
  <si>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</si>
  <si>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</si>
  <si>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</si>
  <si>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</si>
  <si>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</si>
  <si>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</si>
  <si>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</si>
  <si>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</si>
  <si>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</si>
  <si>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</si>
  <si>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</si>
  <si>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</si>
  <si>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</si>
  <si>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</si>
  <si>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</si>
  <si>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</si>
  <si>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</si>
  <si>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</si>
  <si>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</si>
  <si>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</si>
  <si>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</si>
  <si>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</si>
  <si>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</si>
  <si>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</si>
  <si>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</si>
  <si>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</si>
  <si>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</si>
  <si>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</si>
  <si>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</si>
  <si>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</si>
  <si>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</si>
  <si>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</si>
  <si>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</si>
  <si>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</si>
  <si>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</si>
  <si>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</si>
  <si>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</si>
  <si>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</si>
  <si>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</si>
  <si>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</si>
  <si>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</si>
  <si>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</si>
  <si>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</si>
  <si>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</si>
  <si>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</si>
  <si>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</si>
  <si>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</si>
  <si>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</si>
  <si>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</si>
  <si>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</si>
  <si>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</si>
  <si>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</si>
  <si>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</si>
  <si>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</si>
  <si>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</si>
  <si>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</si>
  <si>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</si>
  <si>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</si>
  <si>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</si>
  <si>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</si>
  <si>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</si>
  <si>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</si>
  <si>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</si>
  <si>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</si>
  <si>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</si>
  <si>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</si>
  <si>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</si>
  <si>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</si>
  <si>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</si>
  <si>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</si>
  <si>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</si>
  <si>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</si>
  <si>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</si>
  <si>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</si>
  <si>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</si>
  <si>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</si>
  <si>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</si>
  <si>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</si>
  <si>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</si>
  <si>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</si>
  <si>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</si>
  <si>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</si>
  <si>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</si>
  <si>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</si>
  <si>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</si>
  <si>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</si>
  <si>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</si>
  <si>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</si>
  <si>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</si>
  <si>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</si>
  <si>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</si>
  <si>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</si>
  <si>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</si>
  <si>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</si>
  <si>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</si>
  <si>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</si>
  <si>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</si>
  <si>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</si>
  <si>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</si>
  <si>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</si>
  <si>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</si>
  <si>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</si>
  <si>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</si>
  <si>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</si>
  <si>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</si>
  <si>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</si>
  <si>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</si>
  <si>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</si>
  <si>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</si>
  <si>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</si>
  <si>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</si>
  <si>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</si>
  <si>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</si>
  <si>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</si>
  <si>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</si>
  <si>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</si>
  <si>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</si>
  <si>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</si>
  <si>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</si>
  <si>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</si>
  <si>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</si>
  <si>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</si>
  <si>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</si>
  <si>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</si>
  <si>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</si>
  <si>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</si>
  <si>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</si>
  <si>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</si>
  <si>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</si>
  <si>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</si>
  <si>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</si>
  <si>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</si>
  <si>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</si>
  <si>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</si>
  <si>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</si>
  <si>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</si>
  <si>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</si>
  <si>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</si>
  <si>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</si>
  <si>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</si>
  <si>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</si>
  <si>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</si>
  <si>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</si>
  <si>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</si>
  <si>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</si>
  <si>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</si>
  <si>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</si>
  <si>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</si>
  <si>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</si>
  <si>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</si>
  <si>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</si>
  <si>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</si>
  <si>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</si>
  <si>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</si>
  <si>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</si>
  <si>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</si>
  <si>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</si>
  <si>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</si>
  <si>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</si>
  <si>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</si>
  <si>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</si>
  <si>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</si>
  <si>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</si>
  <si>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</si>
  <si>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</si>
  <si>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</si>
  <si>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</si>
  <si>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</si>
  <si>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</si>
  <si>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</si>
  <si>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</si>
  <si>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</si>
  <si>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</si>
  <si>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</si>
  <si>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</si>
  <si>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</si>
  <si>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</si>
  <si>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</si>
  <si>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</si>
  <si>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</si>
  <si>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</si>
  <si>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</si>
  <si>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</si>
  <si>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</si>
  <si>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</si>
  <si>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</si>
  <si>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</si>
  <si>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</si>
  <si>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</si>
  <si>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</si>
  <si>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</si>
  <si>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</si>
  <si>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</si>
  <si>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</si>
  <si>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</si>
  <si>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</si>
  <si>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</si>
  <si>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</si>
  <si>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</si>
  <si>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</si>
  <si>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</si>
  <si>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</si>
  <si>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</si>
  <si>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</si>
  <si>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</si>
  <si>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</si>
  <si>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</si>
  <si>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</si>
  <si>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</si>
  <si>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</si>
  <si>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</si>
  <si>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</si>
  <si>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</si>
  <si>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</si>
  <si>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</si>
  <si>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</si>
  <si>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</si>
  <si>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</si>
  <si>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</si>
  <si>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</si>
  <si>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</si>
  <si>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</si>
  <si>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</si>
  <si>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</si>
  <si>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</si>
  <si>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</si>
  <si>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</si>
  <si>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</si>
  <si>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</si>
  <si>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</si>
  <si>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</si>
  <si>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</si>
  <si>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</si>
  <si>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</si>
  <si>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</si>
  <si>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</si>
  <si>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</si>
  <si>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</si>
  <si>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</si>
  <si>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</si>
  <si>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</si>
  <si>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</si>
  <si>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</si>
  <si>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</si>
  <si>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</si>
  <si>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</si>
  <si>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</si>
  <si>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</si>
  <si>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</si>
  <si>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</si>
  <si>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</si>
  <si>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</si>
  <si>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</si>
  <si>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</si>
  <si>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</si>
  <si>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</si>
  <si>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</si>
  <si>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</si>
  <si>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</si>
  <si>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</si>
  <si>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</si>
  <si>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</si>
  <si>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</si>
  <si>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</si>
  <si>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</si>
  <si>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</si>
  <si>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</si>
  <si>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</si>
  <si>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</si>
  <si>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</si>
  <si>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</si>
  <si>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</si>
  <si>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</si>
  <si>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</si>
  <si>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</si>
  <si>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</si>
  <si>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</si>
  <si>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</si>
  <si>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</si>
  <si>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</si>
  <si>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</si>
  <si>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</si>
  <si>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</si>
  <si>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</si>
  <si>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</si>
  <si>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</si>
  <si>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</si>
  <si>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</si>
  <si>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</si>
  <si>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</si>
  <si>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</si>
  <si>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</si>
  <si>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</si>
  <si>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</si>
  <si>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</si>
  <si>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</si>
  <si>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</si>
  <si>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</si>
  <si>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</si>
  <si>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</si>
  <si>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</si>
  <si>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</si>
  <si>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</si>
  <si>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</si>
  <si>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</si>
  <si>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</si>
  <si>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</si>
  <si>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</si>
  <si>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</si>
  <si>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</si>
  <si>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</si>
  <si>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</si>
  <si>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</si>
  <si>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</si>
  <si>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</si>
  <si>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</si>
  <si>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</si>
  <si>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</si>
  <si>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</si>
  <si>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</si>
  <si>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</si>
  <si>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</si>
  <si>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</si>
  <si>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</si>
  <si>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</si>
  <si>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</si>
  <si>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</si>
  <si>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</si>
  <si>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</si>
  <si>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</si>
  <si>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</si>
  <si>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</si>
  <si>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</si>
  <si>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</si>
  <si>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</si>
  <si>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</si>
  <si>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</si>
  <si>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</si>
  <si>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</si>
  <si>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</si>
  <si>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</si>
  <si>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</si>
  <si>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</si>
  <si>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</si>
  <si>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</si>
  <si>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</si>
  <si>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</si>
  <si>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</si>
  <si>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</si>
  <si>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</si>
  <si>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</si>
  <si>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</si>
  <si>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</si>
  <si>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</si>
  <si>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</si>
  <si>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</si>
  <si>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</si>
  <si>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</si>
  <si>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</si>
  <si>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</si>
  <si>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</si>
  <si>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</si>
  <si>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</si>
  <si>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</si>
  <si>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</si>
  <si>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</si>
  <si>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</si>
  <si>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</si>
  <si>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</si>
  <si>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</si>
  <si>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</si>
  <si>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</si>
  <si>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</si>
  <si>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</si>
  <si>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</si>
  <si>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</si>
  <si>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</si>
  <si>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</si>
  <si>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</si>
  <si>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</si>
  <si>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</si>
  <si>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</si>
  <si>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</si>
  <si>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</si>
  <si>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</si>
  <si>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</si>
  <si>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</si>
  <si>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</si>
  <si>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</si>
  <si>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</si>
  <si>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</si>
  <si>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</si>
  <si>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</si>
  <si>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</si>
  <si>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</si>
  <si>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</si>
  <si>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</si>
  <si>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</si>
  <si>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</si>
  <si>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</si>
  <si>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</si>
  <si>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</si>
  <si>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</si>
  <si>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</si>
  <si>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</si>
  <si>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</si>
  <si>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</si>
  <si>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</si>
  <si>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</si>
  <si>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</si>
  <si>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</si>
  <si>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</si>
  <si>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</si>
  <si>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</si>
  <si>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</si>
  <si>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</si>
  <si>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</si>
  <si>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</si>
  <si>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</si>
  <si>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</si>
  <si>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</si>
  <si>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</si>
  <si>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</si>
  <si>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</si>
  <si>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</si>
  <si>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</si>
  <si>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</si>
  <si>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</si>
  <si>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</si>
  <si>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</si>
  <si>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</si>
  <si>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</si>
  <si>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</si>
  <si>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</si>
  <si>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</si>
  <si>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</si>
  <si>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</si>
  <si>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</si>
  <si>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</si>
  <si>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</si>
  <si>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</si>
  <si>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</si>
  <si>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</si>
  <si>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</si>
  <si>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</si>
  <si>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</si>
  <si>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</si>
  <si>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</si>
  <si>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</si>
  <si>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</si>
  <si>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</si>
  <si>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</si>
  <si>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</si>
  <si>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</si>
  <si>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</si>
  <si>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</si>
  <si>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</si>
  <si>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</si>
  <si>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</si>
  <si>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</si>
  <si>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</si>
  <si>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</si>
  <si>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</si>
  <si>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</si>
  <si>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</si>
  <si>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</si>
  <si>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</si>
  <si>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</si>
  <si>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</si>
  <si>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</si>
  <si>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</si>
  <si>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</si>
  <si>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</si>
  <si>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</si>
  <si>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</si>
  <si>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</si>
  <si>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</si>
  <si>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</si>
  <si>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</si>
  <si>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</si>
  <si>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</si>
  <si>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</si>
  <si>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</si>
  <si>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</si>
  <si>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</si>
  <si>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</si>
  <si>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</si>
  <si>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</si>
  <si>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</si>
  <si>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</si>
  <si>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</si>
  <si>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</si>
  <si>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</si>
  <si>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</si>
  <si>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</si>
  <si>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</si>
  <si>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</si>
  <si>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</si>
  <si>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</si>
  <si>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</si>
  <si>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</si>
  <si>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</si>
  <si>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</si>
  <si>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</si>
  <si>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</si>
  <si>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</si>
  <si>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</si>
  <si>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</si>
  <si>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</si>
  <si>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</si>
  <si>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</si>
  <si>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</si>
  <si>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</si>
  <si>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</si>
  <si>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</si>
  <si>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</si>
  <si>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</si>
  <si>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</si>
  <si>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</si>
  <si>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</si>
  <si>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</si>
  <si>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</si>
  <si>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</si>
  <si>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</si>
  <si>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</si>
  <si>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</si>
  <si>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</si>
  <si>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</si>
  <si>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</si>
  <si>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</si>
  <si>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</si>
  <si>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</si>
  <si>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</si>
  <si>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</si>
  <si>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</si>
  <si>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</si>
  <si>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</si>
  <si>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</si>
  <si>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</si>
  <si>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</si>
  <si>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</si>
  <si>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</si>
  <si>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</si>
  <si>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</si>
  <si>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</si>
  <si>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</si>
  <si>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</si>
  <si>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</si>
  <si>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</si>
  <si>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</si>
  <si>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</si>
  <si>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</si>
  <si>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</si>
  <si>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</si>
  <si>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</si>
  <si>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</si>
  <si>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</si>
  <si>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</si>
  <si>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</si>
  <si>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</si>
  <si>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</si>
  <si>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</si>
  <si>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</si>
  <si>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</si>
  <si>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</si>
  <si>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</si>
  <si>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</si>
  <si>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</si>
  <si>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</si>
  <si>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</si>
  <si>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</si>
  <si>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</si>
  <si>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</si>
  <si>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</si>
  <si>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</si>
  <si>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</si>
  <si>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</si>
  <si>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</si>
  <si>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</si>
  <si>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</si>
  <si>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</si>
  <si>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</si>
  <si>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</si>
  <si>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</si>
  <si>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</si>
  <si>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</si>
  <si>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</si>
  <si>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</si>
  <si>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</si>
  <si>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</si>
  <si>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</si>
  <si>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</si>
  <si>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</si>
  <si>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</si>
  <si>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</si>
  <si>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</si>
  <si>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</si>
  <si>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</si>
  <si>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</si>
  <si>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</si>
  <si>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</si>
  <si>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</si>
  <si>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</si>
  <si>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</si>
  <si>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</si>
  <si>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</si>
  <si>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</si>
  <si>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</si>
  <si>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</si>
  <si>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</si>
  <si>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</si>
  <si>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</si>
  <si>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</si>
  <si>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</si>
  <si>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</si>
  <si>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</si>
  <si>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</si>
  <si>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</si>
  <si>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</si>
  <si>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</si>
  <si>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</si>
  <si>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</si>
  <si>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</si>
  <si>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</si>
  <si>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</si>
  <si>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</si>
  <si>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</si>
  <si>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</si>
  <si>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</si>
  <si>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</si>
  <si>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</si>
  <si>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</si>
  <si>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</si>
  <si>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</si>
  <si>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</si>
  <si>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</si>
  <si>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</si>
  <si>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</si>
  <si>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</si>
  <si>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</si>
  <si>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</si>
  <si>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</si>
  <si>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</si>
  <si>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</si>
  <si>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</si>
  <si>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</si>
  <si>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</si>
  <si>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</si>
  <si>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</si>
  <si>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</si>
  <si>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</si>
  <si>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</si>
  <si>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</si>
  <si>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</si>
  <si>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</si>
  <si>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</si>
  <si>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</si>
  <si>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</si>
  <si>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</si>
  <si>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</si>
  <si>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</si>
  <si>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</si>
  <si>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</si>
  <si>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</si>
  <si>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</si>
  <si>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</si>
  <si>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</si>
  <si>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</si>
  <si>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</si>
  <si>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</si>
  <si>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</si>
  <si>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</si>
  <si>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</si>
  <si>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</si>
  <si>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</si>
  <si>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</si>
  <si>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</si>
  <si>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</si>
  <si>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</si>
  <si>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</si>
  <si>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</si>
  <si>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</si>
  <si>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</si>
  <si>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</si>
  <si>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</si>
  <si>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</si>
  <si>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</si>
  <si>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</si>
  <si>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</si>
  <si>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</si>
  <si>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</si>
  <si>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</si>
  <si>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</si>
  <si>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</si>
  <si>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</si>
  <si>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</si>
  <si>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</si>
  <si>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</si>
  <si>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</si>
  <si>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</si>
  <si>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</si>
  <si>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</si>
  <si>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</si>
  <si>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</si>
  <si>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</si>
  <si>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</si>
  <si>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</si>
  <si>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</si>
  <si>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</si>
  <si>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</si>
  <si>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</si>
  <si>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</si>
  <si>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</si>
  <si>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</si>
  <si>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</si>
  <si>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</si>
  <si>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</si>
  <si>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</si>
  <si>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</si>
  <si>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</si>
  <si>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</si>
  <si>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</si>
  <si>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</si>
  <si>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</si>
  <si>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</si>
  <si>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</si>
  <si>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</si>
  <si>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</si>
  <si>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</si>
  <si>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</si>
  <si>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</si>
  <si>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</si>
  <si>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</si>
  <si>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</si>
  <si>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</si>
  <si>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</si>
  <si>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</si>
  <si>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</si>
  <si>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</si>
  <si>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</si>
  <si>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</si>
  <si>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</si>
  <si>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</si>
  <si>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</si>
  <si>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</si>
  <si>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</si>
  <si>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</si>
  <si>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</si>
  <si>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</si>
  <si>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</si>
  <si>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</si>
  <si>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</si>
  <si>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</si>
  <si>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</si>
  <si>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</si>
  <si>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</si>
  <si>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</si>
  <si>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</si>
  <si>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</si>
  <si>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</si>
  <si>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</si>
  <si>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</si>
  <si>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</si>
  <si>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</si>
  <si>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</si>
  <si>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</si>
  <si>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</si>
  <si>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</si>
  <si>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</si>
  <si>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</si>
  <si>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</si>
  <si>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</si>
  <si>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</si>
  <si>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</si>
  <si>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</si>
  <si>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</si>
  <si>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</si>
  <si>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</si>
  <si>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</si>
  <si>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</si>
  <si>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</si>
  <si>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</si>
  <si>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</si>
  <si>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</si>
  <si>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</si>
  <si>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</si>
  <si>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</si>
  <si>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</si>
  <si>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</si>
  <si>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</si>
  <si>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</si>
  <si>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</si>
  <si>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</si>
  <si>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</si>
  <si>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</si>
  <si>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</si>
  <si>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</si>
  <si>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</si>
  <si>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</si>
  <si>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</si>
  <si>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</si>
  <si>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</si>
  <si>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</si>
  <si>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</si>
  <si>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</si>
  <si>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</si>
  <si>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</si>
  <si>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</si>
  <si>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</si>
  <si>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</si>
  <si>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</si>
  <si>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</si>
  <si>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</si>
  <si>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</si>
  <si>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</si>
  <si>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</si>
  <si>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</si>
  <si>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</si>
  <si>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</si>
  <si>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</si>
  <si>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</si>
  <si>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</si>
  <si>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</si>
  <si>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</si>
  <si>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</si>
  <si>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</si>
  <si>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</si>
  <si>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</si>
  <si>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</si>
  <si>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</si>
  <si>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</si>
  <si>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</si>
  <si>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</si>
  <si>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</si>
  <si>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</si>
  <si>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</si>
  <si>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</si>
  <si>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</si>
  <si>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</si>
  <si>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</si>
  <si>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</si>
  <si>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</si>
  <si>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</si>
  <si>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</si>
  <si>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</si>
  <si>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</si>
  <si>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</si>
  <si>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</si>
  <si>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</si>
  <si>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</si>
  <si>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</si>
  <si>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</si>
  <si>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</si>
  <si>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</si>
  <si>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</si>
  <si>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</si>
  <si>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</si>
  <si>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</si>
  <si>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</si>
  <si>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</si>
  <si>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</si>
  <si>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</si>
  <si>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</si>
  <si>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</si>
  <si>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</si>
  <si>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</si>
  <si>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</si>
  <si>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</si>
  <si>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</si>
  <si>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</si>
  <si>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</si>
  <si>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</si>
  <si>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</si>
  <si>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</si>
  <si>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</si>
  <si>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</si>
  <si>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</si>
  <si>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</si>
  <si>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</si>
  <si>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</si>
  <si>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</si>
  <si>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</si>
  <si>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</si>
  <si>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</si>
  <si>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</si>
  <si>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</si>
  <si>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</si>
  <si>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</si>
  <si>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</si>
  <si>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</si>
  <si>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</si>
  <si>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</si>
  <si>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</si>
  <si>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</si>
  <si>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</si>
  <si>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</si>
  <si>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</si>
  <si>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</si>
  <si>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</si>
  <si>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</si>
  <si>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</si>
  <si>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</si>
  <si>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</si>
  <si>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</si>
  <si>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</si>
  <si>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</si>
  <si>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</si>
  <si>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</si>
  <si>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</si>
  <si>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</si>
  <si>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</si>
  <si>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</si>
  <si>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</si>
  <si>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</si>
  <si>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</si>
  <si>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</si>
  <si>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</si>
  <si>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</si>
  <si>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</si>
  <si>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</si>
  <si>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</si>
  <si>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</si>
  <si>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</si>
  <si>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</si>
  <si>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</si>
  <si>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</si>
  <si>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</si>
  <si>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</si>
  <si>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</si>
  <si>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</si>
  <si>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</si>
  <si>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</si>
  <si>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</si>
  <si>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</si>
  <si>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</si>
  <si>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</si>
  <si>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</si>
  <si>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</si>
  <si>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</si>
  <si>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</si>
  <si>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</si>
  <si>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</si>
  <si>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</si>
  <si>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</si>
  <si>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</si>
  <si>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</si>
  <si>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</si>
  <si>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</si>
  <si>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</si>
  <si>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</si>
  <si>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</si>
  <si>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</si>
  <si>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</si>
  <si>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</si>
  <si>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</si>
  <si>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</si>
  <si>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</si>
  <si>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</si>
  <si>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</si>
  <si>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</si>
  <si>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</si>
  <si>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</si>
  <si>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</si>
  <si>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</si>
  <si>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</si>
  <si>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</si>
  <si>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</si>
  <si>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</si>
  <si>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</si>
  <si>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</si>
  <si>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</si>
  <si>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</si>
  <si>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</si>
  <si>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</si>
  <si>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</si>
  <si>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</si>
  <si>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</si>
  <si>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</si>
  <si>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</si>
  <si>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</si>
  <si>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</si>
  <si>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</si>
  <si>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</si>
  <si>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</si>
  <si>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</si>
  <si>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</si>
  <si>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</si>
  <si>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</si>
  <si>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</si>
  <si>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</si>
  <si>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</si>
  <si>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</si>
  <si>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</si>
  <si>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</si>
  <si>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</si>
  <si>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</si>
  <si>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</si>
  <si>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</si>
  <si>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</si>
  <si>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</si>
  <si>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</si>
  <si>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</si>
  <si>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</si>
  <si>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</si>
  <si>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</si>
  <si>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</si>
  <si>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</si>
  <si>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</si>
  <si>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</si>
  <si>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</si>
  <si>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</si>
  <si>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</si>
  <si>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</si>
  <si>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</si>
  <si>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</si>
  <si>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</si>
  <si>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</si>
  <si>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</si>
  <si>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</si>
  <si>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</si>
  <si>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</si>
  <si>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</si>
  <si>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</si>
  <si>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</si>
  <si>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</si>
  <si>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</si>
  <si>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</si>
  <si>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</si>
  <si>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</si>
  <si>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</si>
  <si>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</si>
  <si>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</si>
  <si>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</si>
  <si>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</si>
  <si>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</si>
  <si>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</si>
  <si>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</si>
  <si>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</si>
  <si>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</si>
  <si>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</si>
  <si>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</si>
  <si>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</si>
  <si>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</si>
  <si>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</si>
  <si>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</si>
  <si>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</si>
  <si>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</si>
  <si>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</si>
  <si>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</si>
  <si>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</si>
  <si>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</si>
  <si>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</si>
  <si>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</si>
  <si>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</si>
  <si>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</si>
  <si>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</si>
  <si>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</si>
  <si>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</si>
  <si>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</si>
  <si>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</si>
  <si>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</si>
  <si>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</si>
  <si>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</si>
  <si>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</si>
  <si>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</si>
  <si>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</si>
  <si>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</si>
  <si>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</si>
  <si>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</si>
  <si>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</si>
  <si>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</si>
  <si>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</si>
  <si>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</si>
  <si>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</si>
  <si>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</si>
  <si>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</si>
  <si>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</si>
  <si>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</si>
  <si>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</si>
  <si>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</si>
  <si>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</si>
  <si>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</si>
  <si>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</si>
  <si>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</si>
  <si>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</si>
  <si>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</si>
  <si>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</si>
  <si>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</si>
  <si>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</si>
  <si>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</si>
  <si>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</si>
  <si>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</si>
  <si>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</si>
  <si>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</si>
  <si>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</si>
  <si>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</si>
  <si>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</si>
  <si>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</si>
  <si>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</si>
  <si>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</si>
  <si>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</si>
  <si>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</si>
  <si>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</si>
  <si>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</si>
  <si>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</si>
  <si>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</si>
  <si>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</si>
  <si>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</si>
  <si>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</si>
  <si>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</si>
  <si>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</si>
  <si>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</si>
  <si>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</si>
  <si>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</si>
  <si>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</si>
  <si>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</si>
  <si>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</si>
  <si>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</si>
  <si>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</si>
  <si>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</si>
  <si>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</si>
  <si>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</si>
  <si>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</si>
  <si>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</si>
  <si>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</si>
  <si>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</si>
  <si>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</si>
  <si>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</si>
  <si>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</si>
  <si>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</si>
  <si>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</si>
  <si>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</si>
  <si>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</si>
  <si>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</si>
  <si>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</si>
  <si>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</si>
  <si>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</si>
  <si>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</si>
  <si>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</si>
  <si>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</si>
  <si>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</si>
  <si>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</si>
  <si>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</si>
  <si>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</si>
  <si>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</si>
  <si>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</si>
  <si>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</si>
  <si>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</si>
  <si>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</si>
  <si>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</si>
  <si>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</si>
  <si>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</si>
  <si>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</si>
  <si>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</si>
  <si>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</si>
  <si>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</si>
  <si>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</si>
  <si>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</si>
  <si>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</si>
  <si>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</si>
  <si>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</si>
  <si>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</si>
  <si>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</si>
  <si>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</si>
  <si>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</si>
  <si>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</si>
  <si>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</si>
  <si>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</si>
  <si>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</si>
  <si>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</si>
  <si>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</si>
  <si>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</si>
  <si>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</si>
  <si>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</si>
  <si>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</si>
  <si>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</si>
  <si>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</si>
  <si>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</si>
  <si>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</si>
  <si>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</si>
  <si>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</si>
  <si>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</si>
  <si>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</si>
  <si>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</si>
  <si>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</si>
  <si>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</si>
  <si>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</si>
  <si>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</si>
  <si>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</si>
  <si>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</si>
  <si>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</si>
  <si>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</si>
  <si>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</si>
  <si>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</si>
  <si>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</si>
  <si>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</si>
  <si>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</si>
  <si>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</si>
  <si>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</si>
  <si>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</si>
  <si>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</si>
  <si>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</si>
  <si>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</si>
  <si>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</si>
  <si>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</si>
  <si>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</si>
  <si>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</si>
  <si>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</si>
  <si>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</si>
  <si>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</si>
  <si>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</si>
  <si>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</si>
  <si>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</si>
  <si>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</si>
  <si>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</si>
  <si>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</si>
  <si>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</si>
  <si>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</si>
  <si>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</si>
  <si>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</si>
  <si>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</si>
  <si>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</si>
  <si>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</si>
  <si>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</si>
  <si>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</si>
  <si>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</si>
  <si>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</si>
  <si>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</si>
  <si>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</si>
  <si>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</si>
  <si>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</si>
  <si>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</si>
  <si>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</si>
  <si>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</si>
  <si>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</si>
  <si>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</si>
  <si>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</si>
  <si>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</si>
  <si>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</si>
  <si>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</si>
  <si>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</si>
  <si>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</si>
  <si>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</si>
  <si>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</si>
  <si>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</si>
  <si>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</si>
  <si>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</si>
  <si>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</si>
  <si>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</si>
  <si>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</si>
  <si>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</si>
  <si>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</si>
  <si>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</si>
  <si>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</si>
  <si>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</si>
  <si>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</si>
  <si>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</si>
  <si>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</si>
  <si>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</si>
  <si>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</si>
  <si>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</si>
  <si>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</si>
  <si>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</si>
  <si>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</si>
  <si>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</si>
  <si>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</si>
  <si>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</si>
  <si>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</si>
  <si>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</si>
  <si>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</si>
  <si>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</si>
  <si>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</si>
  <si>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</si>
  <si>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</si>
  <si>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</si>
  <si>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</si>
  <si>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</si>
  <si>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</si>
  <si>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</si>
  <si>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</si>
  <si>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</si>
  <si>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</si>
  <si>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</si>
  <si>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</si>
  <si>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</si>
  <si>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</si>
  <si>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</si>
  <si>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</si>
  <si>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</si>
  <si>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</si>
  <si>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</si>
  <si>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</si>
  <si>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</si>
  <si>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</si>
  <si>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</si>
  <si>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</si>
  <si>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</si>
  <si>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</si>
  <si>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</si>
  <si>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</si>
  <si>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</si>
  <si>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</si>
  <si>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</si>
  <si>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</si>
  <si>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</si>
  <si>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</si>
  <si>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</si>
  <si>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</si>
  <si>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</si>
  <si>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</si>
  <si>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</si>
  <si>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</si>
  <si>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</si>
  <si>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</si>
  <si>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</si>
  <si>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</si>
  <si>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</si>
  <si>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</si>
  <si>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</si>
  <si>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</si>
  <si>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</si>
  <si>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</si>
  <si>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</si>
  <si>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</si>
  <si>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</si>
  <si>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</si>
  <si>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</si>
  <si>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</si>
  <si>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</si>
  <si>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</si>
  <si>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</si>
  <si>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</si>
  <si>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</si>
  <si>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</si>
  <si>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</si>
  <si>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</si>
  <si>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</si>
  <si>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</si>
  <si>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</si>
  <si>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</si>
  <si>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</si>
  <si>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</si>
  <si>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</si>
  <si>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</si>
  <si>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</si>
  <si>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</si>
  <si>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</si>
  <si>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</si>
  <si>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</si>
  <si>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</si>
  <si>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</si>
  <si>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</si>
  <si>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</si>
  <si>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</si>
  <si>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</si>
  <si>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</si>
  <si>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</si>
  <si>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</si>
  <si>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</si>
  <si>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</si>
  <si>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</si>
  <si>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</si>
  <si>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</si>
  <si>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</si>
  <si>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</si>
  <si>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</si>
  <si>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</si>
  <si>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</si>
  <si>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</si>
  <si>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</si>
  <si>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</si>
  <si>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</si>
  <si>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</si>
  <si>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</si>
  <si>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</si>
  <si>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</si>
  <si>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</si>
  <si>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</si>
  <si>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</si>
  <si>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</si>
  <si>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</si>
  <si>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</si>
  <si>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</si>
  <si>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</si>
  <si>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</si>
  <si>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</si>
  <si>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</si>
  <si>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</si>
  <si>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</si>
  <si>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</si>
  <si>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</si>
  <si>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</si>
  <si>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</si>
  <si>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</si>
  <si>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</si>
  <si>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</si>
  <si>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</si>
  <si>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</si>
  <si>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</si>
  <si>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</si>
  <si>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</si>
  <si>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</si>
  <si>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</si>
  <si>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</si>
  <si>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</si>
  <si>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</si>
  <si>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</si>
  <si>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</si>
  <si>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</si>
  <si>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</si>
  <si>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</si>
  <si>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</si>
  <si>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</si>
  <si>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</si>
  <si>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</si>
  <si>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</si>
  <si>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</si>
  <si>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</si>
  <si>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</si>
  <si>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</si>
  <si>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</si>
  <si>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</si>
  <si>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</si>
  <si>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</si>
  <si>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</si>
  <si>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</si>
  <si>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</si>
  <si>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</si>
  <si>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</si>
  <si>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</si>
  <si>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</si>
  <si>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</si>
  <si>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</si>
  <si>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</si>
  <si>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</si>
  <si>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</si>
  <si>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</si>
  <si>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</si>
  <si>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</si>
  <si>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</si>
  <si>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</si>
  <si>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</si>
  <si>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</si>
  <si>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</si>
  <si>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</si>
  <si>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</si>
  <si>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</si>
  <si>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</si>
  <si>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</si>
  <si>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</si>
  <si>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</si>
  <si>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</si>
  <si>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</si>
  <si>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</si>
  <si>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</si>
  <si>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</si>
  <si>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</si>
  <si>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</si>
  <si>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</si>
  <si>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</si>
  <si>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</si>
  <si>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</si>
  <si>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</si>
  <si>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</si>
  <si>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</si>
  <si>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</si>
  <si>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</si>
  <si>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</si>
  <si>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</si>
  <si>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</si>
  <si>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</si>
  <si>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</si>
  <si>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</si>
  <si>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</si>
  <si>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</si>
  <si>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</si>
  <si>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</si>
  <si>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</si>
  <si>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</si>
  <si>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</si>
  <si>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</si>
  <si>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</si>
  <si>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</si>
  <si>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</si>
  <si>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</si>
  <si>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</si>
  <si>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</si>
  <si>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</si>
  <si>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</si>
  <si>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</si>
  <si>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</si>
  <si>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</si>
  <si>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</si>
  <si>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</si>
  <si>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</si>
  <si>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</si>
  <si>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</si>
  <si>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</si>
  <si>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</si>
  <si>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</si>
  <si>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</si>
  <si>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</si>
  <si>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</si>
  <si>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</si>
  <si>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</si>
  <si>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</si>
  <si>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</si>
  <si>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</si>
  <si>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</si>
  <si>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</si>
  <si>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</si>
  <si>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</si>
  <si>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</si>
  <si>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</si>
  <si>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</si>
  <si>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</si>
  <si>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</si>
  <si>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</si>
  <si>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</si>
  <si>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</si>
  <si>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</si>
  <si>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</si>
  <si>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</si>
  <si>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</si>
  <si>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</si>
  <si>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</si>
  <si>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</si>
  <si>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</si>
  <si>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</si>
  <si>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</si>
  <si>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</si>
  <si>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</si>
  <si>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</si>
  <si>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</si>
  <si>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</si>
  <si>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</si>
  <si>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</si>
  <si>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</si>
  <si>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</si>
  <si>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</si>
  <si>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</si>
  <si>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</si>
  <si>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</si>
  <si>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</si>
  <si>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</si>
  <si>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</si>
  <si>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</si>
  <si>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</si>
  <si>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</si>
  <si>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</si>
  <si>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</si>
  <si>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</si>
  <si>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</si>
  <si>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</si>
  <si>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</si>
  <si>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</si>
  <si>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</si>
  <si>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</si>
  <si>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</si>
  <si>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</si>
  <si>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</si>
  <si>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</si>
  <si>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</si>
  <si>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</si>
  <si>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</si>
  <si>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</si>
  <si>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</si>
  <si>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</si>
  <si>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</si>
  <si>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</si>
  <si>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</si>
  <si>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</si>
  <si>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</si>
  <si>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</si>
  <si>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</si>
  <si>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</si>
  <si>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</si>
  <si>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</si>
  <si>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</si>
  <si>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</si>
  <si>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</si>
  <si>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</si>
  <si>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</si>
  <si>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</si>
  <si>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</si>
  <si>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</si>
  <si>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</si>
  <si>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</si>
  <si>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</si>
  <si>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</si>
  <si>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</si>
  <si>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</si>
  <si>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</si>
  <si>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</si>
  <si>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</si>
  <si>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</si>
  <si>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</si>
  <si>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</si>
  <si>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</si>
  <si>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</si>
  <si>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</si>
  <si>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</si>
  <si>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</si>
  <si>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</si>
  <si>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</si>
  <si>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</si>
  <si>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</si>
  <si>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</si>
  <si>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</si>
  <si>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</si>
  <si>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</si>
  <si>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</si>
  <si>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</si>
  <si>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</si>
  <si>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</si>
  <si>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</si>
  <si>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</si>
  <si>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</si>
  <si>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</si>
  <si>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</si>
  <si>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</si>
  <si>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</si>
  <si>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</si>
  <si>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</si>
  <si>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</si>
  <si>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</si>
  <si>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</si>
  <si>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</si>
  <si>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</si>
  <si>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</si>
  <si>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</si>
  <si>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</si>
  <si>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</si>
  <si>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</si>
  <si>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</si>
  <si>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</si>
  <si>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</si>
  <si>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</si>
  <si>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</si>
  <si>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</si>
  <si>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</si>
  <si>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</si>
  <si>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</si>
  <si>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</si>
  <si>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</si>
  <si>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</si>
  <si>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</si>
  <si>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</si>
  <si>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</si>
  <si>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</si>
  <si>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</si>
  <si>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</si>
  <si>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</si>
  <si>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</si>
  <si>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</si>
  <si>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</si>
  <si>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</si>
  <si>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</si>
  <si>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</si>
  <si>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</si>
  <si>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</si>
  <si>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</si>
  <si>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</si>
  <si>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</si>
  <si>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</si>
  <si>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</si>
  <si>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</si>
  <si>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</si>
  <si>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</si>
  <si>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</si>
  <si>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</si>
  <si>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</si>
  <si>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</si>
  <si>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</si>
  <si>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</si>
  <si>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</si>
  <si>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</si>
  <si>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</si>
  <si>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</si>
  <si>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</si>
  <si>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</si>
  <si>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</si>
  <si>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</si>
  <si>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</si>
  <si>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</si>
  <si>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</si>
  <si>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</si>
  <si>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</si>
  <si>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</si>
  <si>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</si>
  <si>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</si>
  <si>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</si>
  <si>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</si>
  <si>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</si>
  <si>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</si>
  <si>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</si>
  <si>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</si>
  <si>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</si>
  <si>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</si>
  <si>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</si>
  <si>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</si>
  <si>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</si>
  <si>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</si>
  <si>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</si>
  <si>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</si>
  <si>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</si>
  <si>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</si>
  <si>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</si>
  <si>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</si>
  <si>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</si>
  <si>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</si>
  <si>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</si>
  <si>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</si>
  <si>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</si>
  <si>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</si>
  <si>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</si>
  <si>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</si>
  <si>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</si>
  <si>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</si>
  <si>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</si>
  <si>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</si>
  <si>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</si>
  <si>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</si>
  <si>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</si>
  <si>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</si>
  <si>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</si>
  <si>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</si>
  <si>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</si>
  <si>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</si>
  <si>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</si>
  <si>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</si>
  <si>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</si>
  <si>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</si>
  <si>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</si>
  <si>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</si>
  <si>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</si>
  <si>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</si>
  <si>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</si>
  <si>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</si>
  <si>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</si>
  <si>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</si>
  <si>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</si>
  <si>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</si>
  <si>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</si>
  <si>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</si>
  <si>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</si>
  <si>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</si>
  <si>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</si>
  <si>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</si>
  <si>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</si>
  <si>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</si>
  <si>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</si>
  <si>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</si>
  <si>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</si>
  <si>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</si>
  <si>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</si>
  <si>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</si>
  <si>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</si>
  <si>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</si>
  <si>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</si>
  <si>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</si>
  <si>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</si>
  <si>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</si>
  <si>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</si>
  <si>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</si>
  <si>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</si>
  <si>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</si>
  <si>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</si>
  <si>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</si>
  <si>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</si>
  <si>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</si>
  <si>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</si>
  <si>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</si>
  <si>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</si>
  <si>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</si>
  <si>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</si>
  <si>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</si>
  <si>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</si>
  <si>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</si>
  <si>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</si>
  <si>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</si>
  <si>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</si>
  <si>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</si>
  <si>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</si>
  <si>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</si>
  <si>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</si>
  <si>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</si>
  <si>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</si>
  <si>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</si>
  <si>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</si>
  <si>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</si>
  <si>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</si>
  <si>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</si>
  <si>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</si>
  <si>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</si>
  <si>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</si>
  <si>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</si>
  <si>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</si>
  <si>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</si>
  <si>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</si>
  <si>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</si>
  <si>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</si>
  <si>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</si>
  <si>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</si>
  <si>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</si>
  <si>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</si>
  <si>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</si>
  <si>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</si>
  <si>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</si>
  <si>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</si>
  <si>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</si>
  <si>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</si>
  <si>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</si>
  <si>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</si>
  <si>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</si>
  <si>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</si>
  <si>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</si>
  <si>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</si>
  <si>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</si>
  <si>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</si>
  <si>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</si>
  <si>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</si>
  <si>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</si>
  <si>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</si>
  <si>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</si>
  <si>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</si>
  <si>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</si>
  <si>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</si>
  <si>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</si>
  <si>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</si>
  <si>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</si>
  <si>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</si>
  <si>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</si>
  <si>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</si>
  <si>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</si>
  <si>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</si>
  <si>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</si>
  <si>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</si>
  <si>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</si>
  <si>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</si>
  <si>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</si>
  <si>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</si>
  <si>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</si>
  <si>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</si>
  <si>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</si>
  <si>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</si>
  <si>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</si>
  <si>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</si>
  <si>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</si>
  <si>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</si>
  <si>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</si>
  <si>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</si>
  <si>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</si>
  <si>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</si>
  <si>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</si>
  <si>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</si>
  <si>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</si>
  <si>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</si>
  <si>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</si>
  <si>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</si>
  <si>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</si>
  <si>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</si>
  <si>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</si>
  <si>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</si>
  <si>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</si>
  <si>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</si>
  <si>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</si>
  <si>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</si>
  <si>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</si>
  <si>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</si>
  <si>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</si>
  <si>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</si>
  <si>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</si>
  <si>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</si>
  <si>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</si>
  <si>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</si>
  <si>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</si>
  <si>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</si>
  <si>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</si>
  <si>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</si>
  <si>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</si>
  <si>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</si>
  <si>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</si>
  <si>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</si>
  <si>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</si>
  <si>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</si>
  <si>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</si>
  <si>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</si>
  <si>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</si>
  <si>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</si>
  <si>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</si>
  <si>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</si>
  <si>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</si>
  <si>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</si>
  <si>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</si>
  <si>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</si>
  <si>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</si>
  <si>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</si>
  <si>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</si>
  <si>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</si>
  <si>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</si>
  <si>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</si>
  <si>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</si>
  <si>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</si>
  <si>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</si>
  <si>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</si>
  <si>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</si>
  <si>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</si>
  <si>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</si>
  <si>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</si>
  <si>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</si>
  <si>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</si>
  <si>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</si>
  <si>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</si>
  <si>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</si>
  <si>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</si>
  <si>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</si>
  <si>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</si>
  <si>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</si>
  <si>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</si>
  <si>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</si>
  <si>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</si>
  <si>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</si>
  <si>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</si>
  <si>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</si>
  <si>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</si>
  <si>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</si>
  <si>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</si>
  <si>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</si>
  <si>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</si>
  <si>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</si>
  <si>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</si>
  <si>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</si>
  <si>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</si>
  <si>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</si>
  <si>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</si>
  <si>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</si>
  <si>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</si>
  <si>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</si>
  <si>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</si>
  <si>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</si>
  <si>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</si>
  <si>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</si>
  <si>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</si>
  <si>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</si>
  <si>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</si>
  <si>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</si>
  <si>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</si>
  <si>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</si>
  <si>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</si>
  <si>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</si>
  <si>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</si>
  <si>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</si>
  <si>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</si>
  <si>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</si>
  <si>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</si>
  <si>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</si>
  <si>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</si>
  <si>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</si>
  <si>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</si>
  <si>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</si>
  <si>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</si>
  <si>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</si>
  <si>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</si>
  <si>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</si>
  <si>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</si>
  <si>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</si>
  <si>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</si>
  <si>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</si>
  <si>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</si>
  <si>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</si>
  <si>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</si>
  <si>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</si>
  <si>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</si>
  <si>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</si>
  <si>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</si>
  <si>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</si>
  <si>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</si>
  <si>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</si>
  <si>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</si>
  <si>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</si>
  <si>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</si>
  <si>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</si>
  <si>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</si>
  <si>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</si>
  <si>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</si>
  <si>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</si>
  <si>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</si>
  <si>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</si>
  <si>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</si>
  <si>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</si>
  <si>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</si>
  <si>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</si>
  <si>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</si>
  <si>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</si>
  <si>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</si>
  <si>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</si>
  <si>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</si>
  <si>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</si>
  <si>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</si>
  <si>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</si>
  <si>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</si>
  <si>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</si>
  <si>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</si>
  <si>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</si>
  <si>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</si>
  <si>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</si>
  <si>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</si>
  <si>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</si>
  <si>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</si>
  <si>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</si>
  <si>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</si>
  <si>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</si>
  <si>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</si>
  <si>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</si>
  <si>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</si>
  <si>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</si>
  <si>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</si>
  <si>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</si>
  <si>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</si>
  <si>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</si>
  <si>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</si>
  <si>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</si>
  <si>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</si>
  <si>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</si>
  <si>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</si>
  <si>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</si>
  <si>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</si>
  <si>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</si>
  <si>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</si>
  <si>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</si>
  <si>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</si>
  <si>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</si>
  <si>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</si>
  <si>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</si>
  <si>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</si>
  <si>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</si>
  <si>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</si>
  <si>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</si>
  <si>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</si>
  <si>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</si>
  <si>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</si>
  <si>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</si>
  <si>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</si>
  <si>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</si>
  <si>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</si>
  <si>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</si>
  <si>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</si>
  <si>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</si>
  <si>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</si>
  <si>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</si>
  <si>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</si>
  <si>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</si>
  <si>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</si>
  <si>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</si>
  <si>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</si>
  <si>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</si>
  <si>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</si>
  <si>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</si>
  <si>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</si>
  <si>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</si>
  <si>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</si>
  <si>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</si>
  <si>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</si>
  <si>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</si>
  <si>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</si>
  <si>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</si>
  <si>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</si>
  <si>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</si>
  <si>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</si>
  <si>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</si>
  <si>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</si>
  <si>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</si>
  <si>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</si>
  <si>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</si>
  <si>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</si>
  <si>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</si>
  <si>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</si>
  <si>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</si>
  <si>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</si>
  <si>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</si>
  <si>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</si>
  <si>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</si>
  <si>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</si>
  <si>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</si>
  <si>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</si>
  <si>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</si>
  <si>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</si>
  <si>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</si>
  <si>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</si>
  <si>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</si>
  <si>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</si>
  <si>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</si>
  <si>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</si>
  <si>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</si>
  <si>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</si>
  <si>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</si>
  <si>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</si>
  <si>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</si>
  <si>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</si>
  <si>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</si>
  <si>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</si>
  <si>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</si>
  <si>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</si>
  <si>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</si>
  <si>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</si>
  <si>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</si>
  <si>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</si>
  <si>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</si>
  <si>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</si>
  <si>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</si>
  <si>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</si>
  <si>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</si>
  <si>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</si>
  <si>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</si>
  <si>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</si>
  <si>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</si>
  <si>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</si>
  <si>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</si>
  <si>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</si>
  <si>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</si>
  <si>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</si>
  <si>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</si>
  <si>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</si>
  <si>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</si>
  <si>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</si>
  <si>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</si>
  <si>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</si>
  <si>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</si>
  <si>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</si>
  <si>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</si>
  <si>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</si>
  <si>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</si>
  <si>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</si>
  <si>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</si>
  <si>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</si>
  <si>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</si>
  <si>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</si>
  <si>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</si>
  <si>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</si>
  <si>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</si>
  <si>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</si>
  <si>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</si>
  <si>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</si>
  <si>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</si>
  <si>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</si>
  <si>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</si>
  <si>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</si>
  <si>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</si>
  <si>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</si>
  <si>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</si>
  <si>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</si>
  <si>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</si>
  <si>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</si>
  <si>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</si>
  <si>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</si>
  <si>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</si>
  <si>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</si>
  <si>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</si>
  <si>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</si>
  <si>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</si>
  <si>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</si>
  <si>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</si>
  <si>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</si>
  <si>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</si>
  <si>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</si>
  <si>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</si>
  <si>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</si>
  <si>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</si>
  <si>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</si>
  <si>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</si>
  <si>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</si>
  <si>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</si>
  <si>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</si>
  <si>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</si>
  <si>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</si>
  <si>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</si>
  <si>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</si>
  <si>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</si>
  <si>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</si>
  <si>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</si>
  <si>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</si>
  <si>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</si>
  <si>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</si>
  <si>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</si>
  <si>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</si>
  <si>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</si>
  <si>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</si>
  <si>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</si>
  <si>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</si>
  <si>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</si>
  <si>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</si>
  <si>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</si>
  <si>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</si>
  <si>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</si>
  <si>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</si>
  <si>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</si>
  <si>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</si>
  <si>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</si>
  <si>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</si>
  <si>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</si>
  <si>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</si>
  <si>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</si>
  <si>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</si>
  <si>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</si>
  <si>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</si>
  <si>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</si>
  <si>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</si>
  <si>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</si>
  <si>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</si>
  <si>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</si>
  <si>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</si>
  <si>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</si>
  <si>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</si>
  <si>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</si>
  <si>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</si>
  <si>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</si>
  <si>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</si>
  <si>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</si>
  <si>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</si>
  <si>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</si>
  <si>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</si>
  <si>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</si>
  <si>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</si>
  <si>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</si>
  <si>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</si>
  <si>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</si>
  <si>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</si>
  <si>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</si>
  <si>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</si>
  <si>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</si>
  <si>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</si>
  <si>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</si>
  <si>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</si>
  <si>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</si>
  <si>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</si>
  <si>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</si>
  <si>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</si>
  <si>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</si>
  <si>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</si>
  <si>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</si>
  <si>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</si>
  <si>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</si>
  <si>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</si>
  <si>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</si>
  <si>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</si>
  <si>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</si>
  <si>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</si>
  <si>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</si>
  <si>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</si>
  <si>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</si>
  <si>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</si>
  <si>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</si>
  <si>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</si>
  <si>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</si>
  <si>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</si>
  <si>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</si>
  <si>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</si>
  <si>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</si>
  <si>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</si>
  <si>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</si>
  <si>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</si>
  <si>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</si>
  <si>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</si>
  <si>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</si>
  <si>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</si>
  <si>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</si>
  <si>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</si>
  <si>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</si>
  <si>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</si>
  <si>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</si>
  <si>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</si>
  <si>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</si>
  <si>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</si>
  <si>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</si>
  <si>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</si>
  <si>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</si>
  <si>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</si>
  <si>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</si>
  <si>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</si>
  <si>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</si>
  <si>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</si>
  <si>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</si>
  <si>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</si>
  <si>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</si>
  <si>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</si>
  <si>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</si>
  <si>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</si>
  <si>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</si>
  <si>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</si>
  <si>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</si>
  <si>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</si>
  <si>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</si>
  <si>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</si>
  <si>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</si>
  <si>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</si>
  <si>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</si>
  <si>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</si>
  <si>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</si>
  <si>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</si>
  <si>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</si>
  <si>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</si>
  <si>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</si>
  <si>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</si>
  <si>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</si>
  <si>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</si>
  <si>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</si>
  <si>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</si>
  <si>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</si>
  <si>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</si>
  <si>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</si>
  <si>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</si>
  <si>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</si>
  <si>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</si>
  <si>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</si>
  <si>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</si>
  <si>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</si>
  <si>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</si>
  <si>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</si>
  <si>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</si>
  <si>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</si>
  <si>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</si>
  <si>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</si>
  <si>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</si>
  <si>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</si>
  <si>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</si>
  <si>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</si>
  <si>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</si>
  <si>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</si>
  <si>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</si>
  <si>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</si>
  <si>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</si>
  <si>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</si>
  <si>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</si>
  <si>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</si>
  <si>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</si>
  <si>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</si>
  <si>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</si>
  <si>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</si>
  <si>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</si>
  <si>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</si>
  <si>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</si>
  <si>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</si>
  <si>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</si>
  <si>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</si>
  <si>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</si>
  <si>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</si>
  <si>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</si>
  <si>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</si>
  <si>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</si>
  <si>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</si>
  <si>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</si>
  <si>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</si>
  <si>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</si>
  <si>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</si>
  <si>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</si>
  <si>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</si>
  <si>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</si>
  <si>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</si>
  <si>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</si>
  <si>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</si>
  <si>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</si>
  <si>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</si>
  <si>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</si>
  <si>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</si>
  <si>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</si>
  <si>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</si>
  <si>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</si>
  <si>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</si>
  <si>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</si>
  <si>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</si>
  <si>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</si>
  <si>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</si>
  <si>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</si>
  <si>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</si>
  <si>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</si>
  <si>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</si>
  <si>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</si>
  <si>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</si>
  <si>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</si>
  <si>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</si>
  <si>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</si>
  <si>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</si>
  <si>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</si>
  <si>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</si>
  <si>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</si>
  <si>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</si>
  <si>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</si>
  <si>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</si>
  <si>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</si>
  <si>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</si>
  <si>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</si>
  <si>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</si>
  <si>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</si>
  <si>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</si>
  <si>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</si>
  <si>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</si>
  <si>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</si>
  <si>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</si>
  <si>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</si>
  <si>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</si>
  <si>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</si>
  <si>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</si>
  <si>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</si>
  <si>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</si>
  <si>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</si>
  <si>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</si>
  <si>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</si>
  <si>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</si>
  <si>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</si>
  <si>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</si>
  <si>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</si>
  <si>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</si>
  <si>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</si>
  <si>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</si>
  <si>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</si>
  <si>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</si>
  <si>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</si>
  <si>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</si>
  <si>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</si>
  <si>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</si>
  <si>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</si>
  <si>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</si>
  <si>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</si>
  <si>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</si>
  <si>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</si>
  <si>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</si>
  <si>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</si>
  <si>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</si>
  <si>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</si>
  <si>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</si>
  <si>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</si>
  <si>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</si>
  <si>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</si>
  <si>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</si>
  <si>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</si>
  <si>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</si>
  <si>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</si>
  <si>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</si>
  <si>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</si>
  <si>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</si>
  <si>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</si>
  <si>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</si>
  <si>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</si>
  <si>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</si>
  <si>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</si>
  <si>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</si>
  <si>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</si>
  <si>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</si>
  <si>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</si>
  <si>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</si>
  <si>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</si>
  <si>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</si>
  <si>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</si>
  <si>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</si>
  <si>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</si>
  <si>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</si>
  <si>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</si>
  <si>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</si>
  <si>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</si>
  <si>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</si>
  <si>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</si>
  <si>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</si>
  <si>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</si>
  <si>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</si>
  <si>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</si>
  <si>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</si>
  <si>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</si>
  <si>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</si>
  <si>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</si>
  <si>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</si>
  <si>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</si>
  <si>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</si>
  <si>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</si>
  <si>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</si>
  <si>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</si>
  <si>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</si>
  <si>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</si>
  <si>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</si>
  <si>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</si>
  <si>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</si>
  <si>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</si>
  <si>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</si>
  <si>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</si>
  <si>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</si>
  <si>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</si>
  <si>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</si>
  <si>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</si>
  <si>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</si>
  <si>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</si>
  <si>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</si>
  <si>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</si>
  <si>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</si>
  <si>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</si>
  <si>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</si>
  <si>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</si>
  <si>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</si>
  <si>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</si>
  <si>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</si>
  <si>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</si>
  <si>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</si>
  <si>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</si>
  <si>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</si>
  <si>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</si>
  <si>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</si>
  <si>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</si>
  <si>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</si>
  <si>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</si>
  <si>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</si>
  <si>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</si>
  <si>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</si>
  <si>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</si>
  <si>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</si>
  <si>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</si>
  <si>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</si>
  <si>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</si>
  <si>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</si>
  <si>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</si>
  <si>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</si>
  <si>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</si>
  <si>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</si>
  <si>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</si>
  <si>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</si>
  <si>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</si>
  <si>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</si>
  <si>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</si>
  <si>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</si>
  <si>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</si>
  <si>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</si>
  <si>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</si>
  <si>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</si>
  <si>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</si>
  <si>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</si>
  <si>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</si>
  <si>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</si>
  <si>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</si>
  <si>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</si>
  <si>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</si>
  <si>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</si>
  <si>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</si>
  <si>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</si>
  <si>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</si>
  <si>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</si>
  <si>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</si>
  <si>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</si>
  <si>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</si>
  <si>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</si>
  <si>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</si>
  <si>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</si>
  <si>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</si>
  <si>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</si>
  <si>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</si>
  <si>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</si>
  <si>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</si>
  <si>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</si>
  <si>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</si>
  <si>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</si>
  <si>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</si>
  <si>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</si>
  <si>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</si>
  <si>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</si>
  <si>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</si>
  <si>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</si>
  <si>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</si>
  <si>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</si>
  <si>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</si>
  <si>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</si>
  <si>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</si>
  <si>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</si>
  <si>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</si>
  <si>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</si>
  <si>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</si>
  <si>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</si>
  <si>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</si>
  <si>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</si>
  <si>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</si>
  <si>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</si>
  <si>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</si>
  <si>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</si>
  <si>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</si>
  <si>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</si>
  <si>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</si>
  <si>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</si>
  <si>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</si>
  <si>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</si>
  <si>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</si>
  <si>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</si>
  <si>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</si>
  <si>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</si>
  <si>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</si>
  <si>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</si>
  <si>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</si>
  <si>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</si>
  <si>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</si>
  <si>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</si>
  <si>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</si>
  <si>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</si>
  <si>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</si>
  <si>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</si>
  <si>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</si>
  <si>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</si>
  <si>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</si>
  <si>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</si>
  <si>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</si>
  <si>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</si>
  <si>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</si>
  <si>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</si>
  <si>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</si>
  <si>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</si>
  <si>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</si>
  <si>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</si>
  <si>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</si>
  <si>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</si>
  <si>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</si>
  <si>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</si>
  <si>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</si>
  <si>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</si>
  <si>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</si>
  <si>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</si>
  <si>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</si>
  <si>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</si>
  <si>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</si>
  <si>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</si>
  <si>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</si>
  <si>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</si>
  <si>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</si>
  <si>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</si>
  <si>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</si>
  <si>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</si>
  <si>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</si>
  <si>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</si>
  <si>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</si>
  <si>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</si>
  <si>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</si>
  <si>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</si>
  <si>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</si>
  <si>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</si>
  <si>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</si>
  <si>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</si>
  <si>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</si>
  <si>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</si>
  <si>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</si>
  <si>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</si>
  <si>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</si>
  <si>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</si>
  <si>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</si>
  <si>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</si>
  <si>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</si>
  <si>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</si>
  <si>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</si>
  <si>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</si>
  <si>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</si>
  <si>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</si>
  <si>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</si>
  <si>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</si>
  <si>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</si>
  <si>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</si>
  <si>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</si>
  <si>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</si>
  <si>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</si>
  <si>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</si>
  <si>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</si>
  <si>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</si>
  <si>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</si>
  <si>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</si>
  <si>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</si>
  <si>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</si>
  <si>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</si>
  <si>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</si>
  <si>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</si>
  <si>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</si>
  <si>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</si>
  <si>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</si>
  <si>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</si>
  <si>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</si>
  <si>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</si>
  <si>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</si>
  <si>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</si>
  <si>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</si>
  <si>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</si>
  <si>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</si>
  <si>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</si>
  <si>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</si>
  <si>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</si>
  <si>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</si>
  <si>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</si>
  <si>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</si>
  <si>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</si>
  <si>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</si>
  <si>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</si>
  <si>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</si>
  <si>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</si>
  <si>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</si>
  <si>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</si>
  <si>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</si>
  <si>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</si>
  <si>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</si>
  <si>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</si>
  <si>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</si>
  <si>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</si>
  <si>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</si>
  <si>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</si>
  <si>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</si>
  <si>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</si>
  <si>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</si>
  <si>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</si>
  <si>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</si>
  <si>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</si>
  <si>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</si>
  <si>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</si>
  <si>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</si>
  <si>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</si>
  <si>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</si>
  <si>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</si>
  <si>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</si>
  <si>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</si>
  <si>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</si>
  <si>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</si>
  <si>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</si>
  <si>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</si>
  <si>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</si>
  <si>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</si>
  <si>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</si>
  <si>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</si>
  <si>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</si>
  <si>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</si>
  <si>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</si>
  <si>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</si>
  <si>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</si>
  <si>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</si>
  <si>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</si>
  <si>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</si>
  <si>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</si>
  <si>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</si>
  <si>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</si>
  <si>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</si>
  <si>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</si>
  <si>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</si>
  <si>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</si>
  <si>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</si>
  <si>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</si>
  <si>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</si>
  <si>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</si>
  <si>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</si>
  <si>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</si>
  <si>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</si>
  <si>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</si>
  <si>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</si>
  <si>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</si>
  <si>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</si>
  <si>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</si>
  <si>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</si>
  <si>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</si>
  <si>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</si>
  <si>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</si>
  <si>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</si>
  <si>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</si>
  <si>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</si>
  <si>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</si>
  <si>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</si>
  <si>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</si>
  <si>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</si>
  <si>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</si>
  <si>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</si>
  <si>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</si>
  <si>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</si>
  <si>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</si>
  <si>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</si>
  <si>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</si>
  <si>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</si>
  <si>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</si>
  <si>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</si>
  <si>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</si>
  <si>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</si>
  <si>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</si>
  <si>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</si>
  <si>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</si>
  <si>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</si>
  <si>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</si>
  <si>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</si>
  <si>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</si>
  <si>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</si>
  <si>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</si>
  <si>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</si>
  <si>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</si>
  <si>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</si>
  <si>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</si>
  <si>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</si>
  <si>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</si>
  <si>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</si>
  <si>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</si>
  <si>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</si>
  <si>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</si>
  <si>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</si>
  <si>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</si>
  <si>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</si>
  <si>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</si>
  <si>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</si>
  <si>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</si>
  <si>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</si>
  <si>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</si>
  <si>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</si>
  <si>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</si>
  <si>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</si>
  <si>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</si>
  <si>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</si>
  <si>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</si>
  <si>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</si>
  <si>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</si>
  <si>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</si>
  <si>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</si>
  <si>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</si>
  <si>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</si>
  <si>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</si>
  <si>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</si>
  <si>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</si>
  <si>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</si>
  <si>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</si>
  <si>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</si>
  <si>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</si>
  <si>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</si>
  <si>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</si>
  <si>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</si>
  <si>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</si>
  <si>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</si>
  <si>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</si>
  <si>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</si>
  <si>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</si>
  <si>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</si>
  <si>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</si>
  <si>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</si>
  <si>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</si>
  <si>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</si>
  <si>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</si>
  <si>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</si>
  <si>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</si>
  <si>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</si>
  <si>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</si>
  <si>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</si>
  <si>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</si>
  <si>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</si>
  <si>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</si>
  <si>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</si>
  <si>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</si>
  <si>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</si>
  <si>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</si>
  <si>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</si>
  <si>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</si>
  <si>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</si>
  <si>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</si>
  <si>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</si>
  <si>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</si>
  <si>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</si>
  <si>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</si>
  <si>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</si>
  <si>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</si>
  <si>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</si>
  <si>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</si>
  <si>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</si>
  <si>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</si>
  <si>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</si>
  <si>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</si>
  <si>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</si>
  <si>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</si>
  <si>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</si>
  <si>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</si>
  <si>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</si>
  <si>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</si>
  <si>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</si>
  <si>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</si>
  <si>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</si>
  <si>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</si>
  <si>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</si>
  <si>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</si>
  <si>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</si>
  <si>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</si>
  <si>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</si>
  <si>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</si>
  <si>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</si>
  <si>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</si>
  <si>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</si>
  <si>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</si>
  <si>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</si>
  <si>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</si>
  <si>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</si>
  <si>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</si>
  <si>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</si>
  <si>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</si>
  <si>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</si>
  <si>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</si>
  <si>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</si>
  <si>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</si>
  <si>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</si>
  <si>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</si>
  <si>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</si>
  <si>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</si>
  <si>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</si>
  <si>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</si>
  <si>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</si>
  <si>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</si>
  <si>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</si>
  <si>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</si>
  <si>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</si>
  <si>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</si>
  <si>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</si>
  <si>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</si>
  <si>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</si>
  <si>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</si>
  <si>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</si>
  <si>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</si>
  <si>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</si>
  <si>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</si>
  <si>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</si>
  <si>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</si>
  <si>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</si>
  <si>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</si>
  <si>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</si>
  <si>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</si>
  <si>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</si>
  <si>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</si>
  <si>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</si>
  <si>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</si>
  <si>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</si>
  <si>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</si>
  <si>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</si>
  <si>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</si>
  <si>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</si>
  <si>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</si>
  <si>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</si>
  <si>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</si>
  <si>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</si>
  <si>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</si>
  <si>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</si>
  <si>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</si>
  <si>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</si>
  <si>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</si>
  <si>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</si>
  <si>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</si>
  <si>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</si>
  <si>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</si>
  <si>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</si>
  <si>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</si>
  <si>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</si>
  <si>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</si>
  <si>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</si>
  <si>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</si>
  <si>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</si>
  <si>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</si>
  <si>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</si>
  <si>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</si>
  <si>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</si>
  <si>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</si>
  <si>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</si>
  <si>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</si>
  <si>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</si>
  <si>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</si>
  <si>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</si>
  <si>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</si>
  <si>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</si>
  <si>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</si>
  <si>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</si>
  <si>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</si>
  <si>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</si>
  <si>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</si>
  <si>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</si>
  <si>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</si>
  <si>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</si>
  <si>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</si>
  <si>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</si>
  <si>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</si>
  <si>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</si>
  <si>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</si>
  <si>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</si>
  <si>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</si>
  <si>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</si>
  <si>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</si>
  <si>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</si>
  <si>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</si>
  <si>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</si>
  <si>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</si>
  <si>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</si>
  <si>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</si>
  <si>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</si>
  <si>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</si>
  <si>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</si>
  <si>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</si>
  <si>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</si>
  <si>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</si>
  <si>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</si>
  <si>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</si>
  <si>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</si>
  <si>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</si>
  <si>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</si>
  <si>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</si>
  <si>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</si>
  <si>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</si>
  <si>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</si>
  <si>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</si>
  <si>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</si>
  <si>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</si>
  <si>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</si>
  <si>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</si>
  <si>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</si>
  <si>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</si>
  <si>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</si>
  <si>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</si>
  <si>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</si>
  <si>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</si>
  <si>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</si>
  <si>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</si>
  <si>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</si>
  <si>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</si>
  <si>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</si>
  <si>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</si>
  <si>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</si>
  <si>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</si>
  <si>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</si>
  <si>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</si>
  <si>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</si>
  <si>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</si>
  <si>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</si>
  <si>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</si>
  <si>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</si>
  <si>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</si>
  <si>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</si>
  <si>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</si>
  <si>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</si>
  <si>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</si>
  <si>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</si>
  <si>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</si>
  <si>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</si>
  <si>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</si>
  <si>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</si>
  <si>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</si>
  <si>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</si>
  <si>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</si>
  <si>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</si>
  <si>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</si>
  <si>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</si>
  <si>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</si>
  <si>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</si>
  <si>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</si>
  <si>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</si>
  <si>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</si>
  <si>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</si>
  <si>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</si>
  <si>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</si>
  <si>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</si>
  <si>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</si>
  <si>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</si>
  <si>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</si>
  <si>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</si>
  <si>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</si>
  <si>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</si>
  <si>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</si>
  <si>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</si>
  <si>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</si>
  <si>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</si>
  <si>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</si>
  <si>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</si>
  <si>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</si>
  <si>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</si>
  <si>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</si>
  <si>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</si>
  <si>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</si>
  <si>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</si>
  <si>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</si>
  <si>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</si>
  <si>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</si>
  <si>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</si>
  <si>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</si>
  <si>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</si>
  <si>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</si>
  <si>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</si>
  <si>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</si>
  <si>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</si>
  <si>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</si>
  <si>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</si>
  <si>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</si>
  <si>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</si>
  <si>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</si>
  <si>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</si>
  <si>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</si>
  <si>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</si>
  <si>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</si>
  <si>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</si>
  <si>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</si>
  <si>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</si>
  <si>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</si>
  <si>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</si>
  <si>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</si>
  <si>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</si>
  <si>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</si>
  <si>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</si>
  <si>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</si>
  <si>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</si>
  <si>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</si>
  <si>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</si>
  <si>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</si>
  <si>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</si>
  <si>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</si>
  <si>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</si>
  <si>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</si>
  <si>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</si>
  <si>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</si>
  <si>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</si>
  <si>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</si>
  <si>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</si>
  <si>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</si>
  <si>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</si>
  <si>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</si>
  <si>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</si>
  <si>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</si>
  <si>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</si>
  <si>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</si>
  <si>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</si>
  <si>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</si>
  <si>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</si>
  <si>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</si>
  <si>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</si>
  <si>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</si>
  <si>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</si>
  <si>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</si>
  <si>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</si>
  <si>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</si>
  <si>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</si>
  <si>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</si>
  <si>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</si>
  <si>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</si>
  <si>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</si>
  <si>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</si>
  <si>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</si>
  <si>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</si>
  <si>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</si>
  <si>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</si>
  <si>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</si>
  <si>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</si>
  <si>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</si>
  <si>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</si>
  <si>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</si>
  <si>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</si>
  <si>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</si>
  <si>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</si>
  <si>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</si>
  <si>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</si>
  <si>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</si>
  <si>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</si>
  <si>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</si>
  <si>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</si>
  <si>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</si>
  <si>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</si>
  <si>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</si>
  <si>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</si>
  <si>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</si>
  <si>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</si>
  <si>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</si>
  <si>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</si>
  <si>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</si>
  <si>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</si>
  <si>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</si>
  <si>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Jun</t>
  </si>
  <si>
    <t>Nov</t>
  </si>
  <si>
    <t>Dec</t>
  </si>
  <si>
    <t>Oct</t>
  </si>
  <si>
    <t>Mar</t>
  </si>
  <si>
    <t>Apr</t>
  </si>
  <si>
    <t>Sep</t>
  </si>
  <si>
    <t>Feb</t>
  </si>
  <si>
    <t>Jul</t>
  </si>
  <si>
    <t>Aug</t>
  </si>
  <si>
    <t>May</t>
  </si>
  <si>
    <t>Jan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</si>
  <si>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</si>
  <si>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</si>
  <si>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</si>
  <si>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</si>
  <si>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</si>
  <si>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</si>
  <si>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</si>
  <si>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</si>
  <si>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</si>
  <si>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</si>
  <si>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</si>
  <si>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</si>
  <si>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</si>
  <si>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</si>
  <si>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</si>
  <si>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</si>
  <si>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</si>
  <si>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</si>
  <si>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</si>
  <si>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</si>
  <si>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</si>
  <si>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</si>
  <si>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</si>
  <si>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</si>
  <si>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</si>
  <si>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</si>
  <si>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</si>
  <si>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</si>
  <si>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</si>
  <si>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5000-9999</t>
  </si>
  <si>
    <t>15000-19999</t>
  </si>
  <si>
    <t>20000-24999</t>
  </si>
  <si>
    <t>25000-29999</t>
  </si>
  <si>
    <t>30000-34999</t>
  </si>
  <si>
    <t>40000-44999</t>
  </si>
  <si>
    <t>45000-49999</t>
  </si>
  <si>
    <t>Greater than 50000</t>
  </si>
  <si>
    <t>10000-14999</t>
  </si>
  <si>
    <t>35000-39999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</si>
</sst>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rgb="FFFF969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96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layout>
        <c:manualLayout>
          <c:xMode val="edge"/>
          <c:yMode val="edge"/>
          <c:x val="0.31978500027922047"/>
          <c:y val="4.03373093214833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747588582677164"/>
          <c:y val="8.8999588670819127E-2"/>
          <c:w val="0.68347419072615923"/>
          <c:h val="0.815486579879877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A-1F4C-ADDC-9F7C8D94D3AC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A-1F4C-ADDC-9F7C8D94D3A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CA-1F4C-ADDC-9F7C8D94D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277632"/>
        <c:axId val="655293584"/>
      </c:lineChart>
      <c:catAx>
        <c:axId val="655277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Campaign Was Launched</a:t>
                </a:r>
              </a:p>
            </c:rich>
          </c:tx>
          <c:layout>
            <c:manualLayout>
              <c:xMode val="edge"/>
              <c:yMode val="edge"/>
              <c:x val="0.38471205805156716"/>
              <c:y val="0.957958410386212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93584"/>
        <c:crosses val="autoZero"/>
        <c:auto val="1"/>
        <c:lblAlgn val="ctr"/>
        <c:lblOffset val="100"/>
        <c:noMultiLvlLbl val="0"/>
      </c:catAx>
      <c:valAx>
        <c:axId val="65529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7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03-2146-BE94-D4BADCFD3B22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03-2146-BE94-D4BADCFD3B22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03-2146-BE94-D4BADCFD3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5874368"/>
        <c:axId val="1467995504"/>
      </c:lineChart>
      <c:catAx>
        <c:axId val="1645874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Goal in Dollars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7647938016605912"/>
              <c:y val="0.86340886397015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995504"/>
        <c:crosses val="autoZero"/>
        <c:auto val="1"/>
        <c:lblAlgn val="ctr"/>
        <c:lblOffset val="100"/>
        <c:noMultiLvlLbl val="0"/>
      </c:catAx>
      <c:valAx>
        <c:axId val="146799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Campaigns by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87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396376423820809E-2"/>
          <c:y val="2.4822695035460994E-2"/>
          <c:w val="0.80614402568610966"/>
          <c:h val="0.771823588540794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F-DD42-9791-70497CA73C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7-D74F-8D8E-4CB4B12EC2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C7-D74F-8D8E-4CB4B12EC2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C7-D74F-8D8E-4CB4B12EC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8299151"/>
        <c:axId val="748314495"/>
      </c:barChart>
      <c:catAx>
        <c:axId val="74829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314495"/>
        <c:crosses val="autoZero"/>
        <c:auto val="1"/>
        <c:lblAlgn val="ctr"/>
        <c:lblOffset val="100"/>
        <c:noMultiLvlLbl val="0"/>
      </c:catAx>
      <c:valAx>
        <c:axId val="74831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29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B-C14A-805E-565D23ABA03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C8-0D4A-B245-86555854BE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C8-0D4A-B245-86555854BE0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C8-0D4A-B245-86555854B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1403183"/>
        <c:axId val="321404831"/>
      </c:barChart>
      <c:catAx>
        <c:axId val="32140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4831"/>
        <c:crosses val="autoZero"/>
        <c:auto val="1"/>
        <c:lblAlgn val="ctr"/>
        <c:lblOffset val="100"/>
        <c:noMultiLvlLbl val="0"/>
      </c:catAx>
      <c:valAx>
        <c:axId val="32140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241301</xdr:colOff>
      <xdr:row>0</xdr:row>
      <xdr:rowOff>46567</xdr:rowOff>
    </xdr:from>
    <xdr:to>
      <xdr:col>12</xdr:col>
      <xdr:colOff>169334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748B3-4DD4-BD4D-A08E-B99900B90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201733</xdr:colOff>
      <xdr:row>8</xdr:row>
      <xdr:rowOff>169333</xdr:rowOff>
    </xdr:from>
    <xdr:to>
      <xdr:col>19</xdr:col>
      <xdr:colOff>84666</xdr:colOff>
      <xdr:row>31</xdr:row>
      <xdr:rowOff>165262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69F89B-6C07-AB40-8EA9-44D0C1799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5</xdr:row>
      <xdr:rowOff>76200</xdr:rowOff>
    </xdr:from>
    <xdr:to>
      <xdr:col>14</xdr:col>
      <xdr:colOff>88900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70DB82-11E9-9F42-9AD5-BF447C630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</xdr:row>
      <xdr:rowOff>114300</xdr:rowOff>
    </xdr:from>
    <xdr:to>
      <xdr:col>14</xdr:col>
      <xdr:colOff>546100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9904F-7BBC-344E-B4EA-7331D8CC8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Gallatin" refreshedDate="44375.752516550929" createdVersion="7" refreshedVersion="7" minRefreshableVersion="3" recordCount="4114" xr:uid="{3ACCBA8E-D7F9-E24C-B698-36F0157750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Gallatin" refreshedDate="44380.728980439817" createdVersion="7" refreshedVersion="7" minRefreshableVersion="3" recordCount="4114" xr:uid="{764399B8-3EDC-5F4E-97DB-860872D660E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55BBC-9946-4448-912E-B76F6E4F83F8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960729-DE1A-194D-952F-4A35DF04391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98724-9152-3D43-A176-F40698D27039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120" zoomScaleNormal="120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customWidth="1"/>
    <col min="16" max="16" width="15.6640625" customWidth="1"/>
    <col min="17" max="17" width="23.6640625" customWidth="1"/>
    <col min="18" max="18" width="11.6640625" customWidth="1"/>
    <col min="19" max="19" width="20" style="14" customWidth="1"/>
    <col min="20" max="20" width="18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4" t="s">
        <v>8365</v>
      </c>
      <c r="T1" t="s">
        <v>8366</v>
      </c>
      <c r="U1" t="s">
        <v>8397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4">
        <f>(((J2/60)/60)/24)+DATE(1970, 1,1)</f>
        <v>42177.007071759261</v>
      </c>
      <c r="T2" s="14">
        <f>+(((I2/60)/60)/24+DATE(1970,1,1))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4">
        <f t="shared" ref="S3:S66" si="2">(((J3/60)/60)/24)+DATE(1970, 1,1)</f>
        <v>42766.600497685184</v>
      </c>
      <c r="T3" s="14">
        <f t="shared" ref="T3:T66" si="3">+(((I3/60)/60)/24+DATE(1970,1,1))</f>
        <v>42796.600497685184</v>
      </c>
      <c r="U3">
        <f t="shared" ref="U3:U66" si="4">YEAR(((J3/60)/60/24)+DATE(1970,1,1))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 2),0)</f>
        <v>132.05000000000001</v>
      </c>
      <c r="Q67" s="10" t="s">
        <v>8308</v>
      </c>
      <c r="R67" t="s">
        <v>8310</v>
      </c>
      <c r="S67" s="14">
        <f t="shared" ref="S67:S130" si="7">(((J67/60)/60)/24)+DATE(1970, 1,1)</f>
        <v>41835.821226851855</v>
      </c>
      <c r="T67" s="14">
        <f t="shared" ref="T67:T130" si="8">+(((I67/60)/60)/24+DATE(1970,1,1))</f>
        <v>41862.249305555553</v>
      </c>
      <c r="U67">
        <f t="shared" ref="U67:U130" si="9">YEAR(((J67/60)/60/24)+DATE(1970,1,1))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 2),0)</f>
        <v>0</v>
      </c>
      <c r="Q131" s="10" t="s">
        <v>8308</v>
      </c>
      <c r="R131" t="s">
        <v>8311</v>
      </c>
      <c r="S131" s="14">
        <f t="shared" ref="S131:S194" si="12">(((J131/60)/60)/24)+DATE(1970, 1,1)</f>
        <v>41882.937303240738</v>
      </c>
      <c r="T131" s="14">
        <f t="shared" ref="T131:T194" si="13">+(((I131/60)/60)/24+DATE(1970,1,1))</f>
        <v>41942.937303240738</v>
      </c>
      <c r="U131">
        <f t="shared" ref="U131:U194" si="14">YEAR(((J131/60)/60/24)+DATE(1970,1,1))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 2),0)</f>
        <v>0</v>
      </c>
      <c r="Q195" s="10" t="s">
        <v>8308</v>
      </c>
      <c r="R195" t="s">
        <v>8312</v>
      </c>
      <c r="S195" s="14">
        <f t="shared" ref="S195:S258" si="17">(((J195/60)/60)/24)+DATE(1970, 1,1)</f>
        <v>41911.934791666667</v>
      </c>
      <c r="T195" s="14">
        <f t="shared" ref="T195:T258" si="18">+(((I195/60)/60)/24+DATE(1970,1,1))</f>
        <v>41971.976458333331</v>
      </c>
      <c r="U195">
        <f t="shared" ref="U195:U258" si="19">YEAR(((J195/60)/60/24)+DATE(1970,1,1))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 2),0)</f>
        <v>66.7</v>
      </c>
      <c r="Q259" s="10" t="s">
        <v>8308</v>
      </c>
      <c r="R259" t="s">
        <v>8313</v>
      </c>
      <c r="S259" s="14">
        <f t="shared" ref="S259:S322" si="22">(((J259/60)/60)/24)+DATE(1970, 1,1)</f>
        <v>42479.626875000002</v>
      </c>
      <c r="T259" s="14">
        <f t="shared" ref="T259:T322" si="23">+(((I259/60)/60)/24+DATE(1970,1,1))</f>
        <v>42509.626875000002</v>
      </c>
      <c r="U259">
        <f t="shared" ref="U259:U322" si="24">YEAR(((J259/60)/60/24)+DATE(1970,1,1))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 2),0)</f>
        <v>106.62</v>
      </c>
      <c r="Q323" s="10" t="s">
        <v>8308</v>
      </c>
      <c r="R323" t="s">
        <v>8313</v>
      </c>
      <c r="S323" s="14">
        <f t="shared" ref="S323:S386" si="27">(((J323/60)/60)/24)+DATE(1970, 1,1)</f>
        <v>42647.446597222224</v>
      </c>
      <c r="T323" s="14">
        <f t="shared" ref="T323:T386" si="28">+(((I323/60)/60)/24+DATE(1970,1,1))</f>
        <v>42682.488263888896</v>
      </c>
      <c r="U323">
        <f t="shared" ref="U323:U386" si="29">YEAR(((J323/60)/60/24)+DATE(1970,1,1))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 2),0)</f>
        <v>111.8</v>
      </c>
      <c r="Q387" s="10" t="s">
        <v>8308</v>
      </c>
      <c r="R387" t="s">
        <v>8313</v>
      </c>
      <c r="S387" s="14">
        <f t="shared" ref="S387:S450" si="32">(((J387/60)/60)/24)+DATE(1970, 1,1)</f>
        <v>41934.584502314814</v>
      </c>
      <c r="T387" s="14">
        <f t="shared" ref="T387:T450" si="33">+(((I387/60)/60)/24+DATE(1970,1,1))</f>
        <v>41964.626168981486</v>
      </c>
      <c r="U387">
        <f t="shared" ref="U387:U450" si="34">YEAR(((J387/60)/60/24)+DATE(1970,1,1))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 2),0)</f>
        <v>9</v>
      </c>
      <c r="Q451" s="10" t="s">
        <v>8308</v>
      </c>
      <c r="R451" t="s">
        <v>8314</v>
      </c>
      <c r="S451" s="14">
        <f t="shared" ref="S451:S514" si="37">(((J451/60)/60)/24)+DATE(1970, 1,1)</f>
        <v>41534.568113425928</v>
      </c>
      <c r="T451" s="14">
        <f t="shared" ref="T451:T514" si="38">+(((I451/60)/60)/24+DATE(1970,1,1))</f>
        <v>41564.568113425928</v>
      </c>
      <c r="U451">
        <f t="shared" ref="U451:U514" si="39">YEAR(((J451/60)/60/24)+DATE(1970,1,1))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 2),0)</f>
        <v>102.38</v>
      </c>
      <c r="Q515" s="10" t="s">
        <v>8308</v>
      </c>
      <c r="R515" t="s">
        <v>8314</v>
      </c>
      <c r="S515" s="14">
        <f t="shared" ref="S515:S578" si="42">(((J515/60)/60)/24)+DATE(1970, 1,1)</f>
        <v>42552.653993055559</v>
      </c>
      <c r="T515" s="14">
        <f t="shared" ref="T515:T578" si="43">+(((I515/60)/60)/24+DATE(1970,1,1))</f>
        <v>42597.291666666672</v>
      </c>
      <c r="U515">
        <f t="shared" ref="U515:U578" si="44">YEAR(((J515/60)/60/24)+DATE(1970,1,1))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 2),0)</f>
        <v>10</v>
      </c>
      <c r="Q579" s="10" t="s">
        <v>8317</v>
      </c>
      <c r="R579" t="s">
        <v>8318</v>
      </c>
      <c r="S579" s="14">
        <f t="shared" ref="S579:S642" si="47">(((J579/60)/60)/24)+DATE(1970, 1,1)</f>
        <v>42450.589143518519</v>
      </c>
      <c r="T579" s="14">
        <f t="shared" ref="T579:T642" si="48">+(((I579/60)/60)/24+DATE(1970,1,1))</f>
        <v>42510.589143518519</v>
      </c>
      <c r="U579">
        <f t="shared" ref="U579:U642" si="49">YEAR(((J579/60)/60/24)+DATE(1970,1,1))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 2),0)</f>
        <v>151.32</v>
      </c>
      <c r="Q643" s="10" t="s">
        <v>8317</v>
      </c>
      <c r="R643" t="s">
        <v>8319</v>
      </c>
      <c r="S643" s="14">
        <f t="shared" ref="S643:S706" si="52">(((J643/60)/60)/24)+DATE(1970, 1,1)</f>
        <v>42199.57</v>
      </c>
      <c r="T643" s="14">
        <f t="shared" ref="T643:T706" si="53">+(((I643/60)/60)/24+DATE(1970,1,1))</f>
        <v>42229.57</v>
      </c>
      <c r="U643">
        <f t="shared" ref="U643:U706" si="54">YEAR(((J643/60)/60/24)+DATE(1970,1,1))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 2),0)</f>
        <v>195.4</v>
      </c>
      <c r="Q707" s="10" t="s">
        <v>8317</v>
      </c>
      <c r="R707" t="s">
        <v>8319</v>
      </c>
      <c r="S707" s="14">
        <f t="shared" ref="S707:S770" si="57">(((J707/60)/60)/24)+DATE(1970, 1,1)</f>
        <v>42726.491643518515</v>
      </c>
      <c r="T707" s="14">
        <f t="shared" ref="T707:T770" si="58">+(((I707/60)/60)/24+DATE(1970,1,1))</f>
        <v>42756.491643518515</v>
      </c>
      <c r="U707">
        <f t="shared" ref="U707:U770" si="59">YEAR(((J707/60)/60/24)+DATE(1970,1,1))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 2),0)</f>
        <v>31.85</v>
      </c>
      <c r="Q771" s="10" t="s">
        <v>8320</v>
      </c>
      <c r="R771" t="s">
        <v>8322</v>
      </c>
      <c r="S771" s="14">
        <f t="shared" ref="S771:S834" si="62">(((J771/60)/60)/24)+DATE(1970, 1,1)</f>
        <v>41604.996458333335</v>
      </c>
      <c r="T771" s="14">
        <f t="shared" ref="T771:T834" si="63">+(((I771/60)/60)/24+DATE(1970,1,1))</f>
        <v>41634.996458333335</v>
      </c>
      <c r="U771">
        <f t="shared" ref="U771:U834" si="64">YEAR(((J771/60)/60/24)+DATE(1970,1,1))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 2),0)</f>
        <v>148.78</v>
      </c>
      <c r="Q835" s="10" t="s">
        <v>8323</v>
      </c>
      <c r="R835" t="s">
        <v>8324</v>
      </c>
      <c r="S835" s="14">
        <f t="shared" ref="S835:S898" si="67">(((J835/60)/60)/24)+DATE(1970, 1,1)</f>
        <v>41718.878182870372</v>
      </c>
      <c r="T835" s="14">
        <f t="shared" ref="T835:T898" si="68">+(((I835/60)/60)/24+DATE(1970,1,1))</f>
        <v>41748.878182870372</v>
      </c>
      <c r="U835">
        <f t="shared" ref="U835:U898" si="69">YEAR(((J835/60)/60/24)+DATE(1970,1,1))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 2),0)</f>
        <v>0</v>
      </c>
      <c r="Q899" s="10" t="s">
        <v>8323</v>
      </c>
      <c r="R899" t="s">
        <v>8327</v>
      </c>
      <c r="S899" s="14">
        <f t="shared" ref="S899:S962" si="72">(((J899/60)/60)/24)+DATE(1970, 1,1)</f>
        <v>41211.688750000001</v>
      </c>
      <c r="T899" s="14">
        <f t="shared" ref="T899:T962" si="73">+(((I899/60)/60)/24+DATE(1970,1,1))</f>
        <v>41241.730416666665</v>
      </c>
      <c r="U899">
        <f t="shared" ref="U899:U962" si="74">YEAR(((J899/60)/60/24)+DATE(1970,1,1))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 2),0)</f>
        <v>364.35</v>
      </c>
      <c r="Q963" s="10" t="s">
        <v>8317</v>
      </c>
      <c r="R963" t="s">
        <v>8319</v>
      </c>
      <c r="S963" s="14">
        <f t="shared" ref="S963:S1026" si="77">(((J963/60)/60)/24)+DATE(1970, 1,1)</f>
        <v>42740.693692129629</v>
      </c>
      <c r="T963" s="14">
        <f t="shared" ref="T963:T1026" si="78">+(((I963/60)/60)/24+DATE(1970,1,1))</f>
        <v>42786.791666666672</v>
      </c>
      <c r="U963">
        <f t="shared" ref="U963:U1026" si="79">YEAR(((J963/60)/60/24)+DATE(1970,1,1))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 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 1,1)</f>
        <v>42049.833761574075</v>
      </c>
      <c r="T1027" s="14">
        <f t="shared" ref="T1027:T1090" si="83">+(((I1027/60)/60)/24+DATE(1970,1,1))</f>
        <v>42079.792094907403</v>
      </c>
      <c r="U1027">
        <f t="shared" ref="U1027:U1090" si="84">YEAR(((J1027/60)/60/24)+DATE(1970,1,1))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 2),0)</f>
        <v>23.96</v>
      </c>
      <c r="Q1091" s="10" t="s">
        <v>8331</v>
      </c>
      <c r="R1091" t="s">
        <v>8332</v>
      </c>
      <c r="S1091" s="14">
        <f t="shared" ref="S1091:S1154" si="87">(((J1091/60)/60)/24)+DATE(1970, 1,1)</f>
        <v>42151.189525462964</v>
      </c>
      <c r="T1091" s="14">
        <f t="shared" ref="T1091:T1154" si="88">+(((I1091/60)/60)/24+DATE(1970,1,1))</f>
        <v>42181.189525462964</v>
      </c>
      <c r="U1091">
        <f t="shared" ref="U1091:U1154" si="89">YEAR(((J1091/60)/60/24)+DATE(1970,1,1))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 2),0)</f>
        <v>50</v>
      </c>
      <c r="Q1155" s="10" t="s">
        <v>8334</v>
      </c>
      <c r="R1155" t="s">
        <v>8335</v>
      </c>
      <c r="S1155" s="14">
        <f t="shared" ref="S1155:S1218" si="92">(((J1155/60)/60)/24)+DATE(1970, 1,1)</f>
        <v>42143.714178240742</v>
      </c>
      <c r="T1155" s="14">
        <f t="shared" ref="T1155:T1218" si="93">+(((I1155/60)/60)/24+DATE(1970,1,1))</f>
        <v>42173.714178240742</v>
      </c>
      <c r="U1155">
        <f t="shared" ref="U1155:U1218" si="94">YEAR(((J1155/60)/60/24)+DATE(1970,1,1))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 2),0)</f>
        <v>148.57</v>
      </c>
      <c r="Q1219" s="10" t="s">
        <v>8336</v>
      </c>
      <c r="R1219" t="s">
        <v>8337</v>
      </c>
      <c r="S1219" s="14">
        <f t="shared" ref="S1219:S1282" si="97">(((J1219/60)/60)/24)+DATE(1970, 1,1)</f>
        <v>42535.809490740736</v>
      </c>
      <c r="T1219" s="14">
        <f t="shared" ref="T1219:T1282" si="98">+(((I1219/60)/60)/24+DATE(1970,1,1))</f>
        <v>42565.809490740736</v>
      </c>
      <c r="U1219">
        <f t="shared" ref="U1219:U1282" si="99">YEAR(((J1219/60)/60/24)+DATE(1970,1,1))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 2),0)</f>
        <v>104.73</v>
      </c>
      <c r="Q1283" s="10" t="s">
        <v>8323</v>
      </c>
      <c r="R1283" t="s">
        <v>8324</v>
      </c>
      <c r="S1283" s="14">
        <f t="shared" ref="S1283:S1346" si="102">(((J1283/60)/60)/24)+DATE(1970, 1,1)</f>
        <v>41463.743472222224</v>
      </c>
      <c r="T1283" s="14">
        <f t="shared" ref="T1283:T1346" si="103">+(((I1283/60)/60)/24+DATE(1970,1,1))</f>
        <v>41483.743472222224</v>
      </c>
      <c r="U1283">
        <f t="shared" ref="U1283:U1346" si="104">YEAR(((J1283/60)/60/24)+DATE(1970,1,1))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 2),0)</f>
        <v>53.57</v>
      </c>
      <c r="Q1347" s="10" t="s">
        <v>8320</v>
      </c>
      <c r="R1347" t="s">
        <v>8321</v>
      </c>
      <c r="S1347" s="14">
        <f t="shared" ref="S1347:S1410" si="107">(((J1347/60)/60)/24)+DATE(1970, 1,1)</f>
        <v>41799.814340277779</v>
      </c>
      <c r="T1347" s="14">
        <f t="shared" ref="T1347:T1410" si="108">+(((I1347/60)/60)/24+DATE(1970,1,1))</f>
        <v>41834.814340277779</v>
      </c>
      <c r="U1347">
        <f t="shared" ref="U1347:U1410" si="109">YEAR(((J1347/60)/60/24)+DATE(1970,1,1))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 2),0)</f>
        <v>0</v>
      </c>
      <c r="Q1411" s="10" t="s">
        <v>8320</v>
      </c>
      <c r="R1411" t="s">
        <v>8339</v>
      </c>
      <c r="S1411" s="14">
        <f t="shared" ref="S1411:S1474" si="112">(((J1411/60)/60)/24)+DATE(1970, 1,1)</f>
        <v>41945.133506944447</v>
      </c>
      <c r="T1411" s="14">
        <f t="shared" ref="T1411:T1474" si="113">+(((I1411/60)/60)/24+DATE(1970,1,1))</f>
        <v>42005.175173611111</v>
      </c>
      <c r="U1411">
        <f t="shared" ref="U1411:U1474" si="114">YEAR(((J1411/60)/60/24)+DATE(1970,1,1))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 2),0)</f>
        <v>38.46</v>
      </c>
      <c r="Q1475" s="10" t="s">
        <v>8320</v>
      </c>
      <c r="R1475" t="s">
        <v>8340</v>
      </c>
      <c r="S1475" s="14">
        <f t="shared" ref="S1475:S1538" si="117">(((J1475/60)/60)/24)+DATE(1970, 1,1)</f>
        <v>40939.979618055557</v>
      </c>
      <c r="T1475" s="14">
        <f t="shared" ref="T1475:T1538" si="118">+(((I1475/60)/60)/24+DATE(1970,1,1))</f>
        <v>40969.979618055557</v>
      </c>
      <c r="U1475">
        <f t="shared" ref="U1475:U1538" si="119">YEAR(((J1475/60)/60/24)+DATE(1970,1,1))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 2),0)</f>
        <v>96.38</v>
      </c>
      <c r="Q1539" s="10" t="s">
        <v>8336</v>
      </c>
      <c r="R1539" t="s">
        <v>8337</v>
      </c>
      <c r="S1539" s="14">
        <f t="shared" ref="S1539:S1602" si="122">(((J1539/60)/60)/24)+DATE(1970, 1,1)</f>
        <v>42552.315127314811</v>
      </c>
      <c r="T1539" s="14">
        <f t="shared" ref="T1539:T1602" si="123">+(((I1539/60)/60)/24+DATE(1970,1,1))</f>
        <v>42588.75</v>
      </c>
      <c r="U1539">
        <f t="shared" ref="U1539:U1602" si="124">YEAR(((J1539/60)/60/24)+DATE(1970,1,1))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 2),0)</f>
        <v>48.33</v>
      </c>
      <c r="Q1603" s="10" t="s">
        <v>8323</v>
      </c>
      <c r="R1603" t="s">
        <v>8324</v>
      </c>
      <c r="S1603" s="14">
        <f t="shared" ref="S1603:S1666" si="127">(((J1603/60)/60)/24)+DATE(1970, 1,1)</f>
        <v>40638.092974537038</v>
      </c>
      <c r="T1603" s="14">
        <f t="shared" ref="T1603:T1666" si="128">+(((I1603/60)/60)/24+DATE(1970,1,1))</f>
        <v>40668.092974537038</v>
      </c>
      <c r="U1603">
        <f t="shared" ref="U1603:U1666" si="129">YEAR(((J1603/60)/60/24)+DATE(1970,1,1))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 2),0)</f>
        <v>44.96</v>
      </c>
      <c r="Q1667" s="10" t="s">
        <v>8323</v>
      </c>
      <c r="R1667" t="s">
        <v>8344</v>
      </c>
      <c r="S1667" s="14">
        <f t="shared" ref="S1667:S1730" si="132">(((J1667/60)/60)/24)+DATE(1970, 1,1)</f>
        <v>40564.649456018517</v>
      </c>
      <c r="T1667" s="14">
        <f t="shared" ref="T1667:T1730" si="133">+(((I1667/60)/60)/24+DATE(1970,1,1))</f>
        <v>40596.125</v>
      </c>
      <c r="U1667">
        <f t="shared" ref="U1667:U1730" si="134">YEAR(((J1667/60)/60/24)+DATE(1970,1,1))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 2),0)</f>
        <v>0</v>
      </c>
      <c r="Q1731" s="10" t="s">
        <v>8323</v>
      </c>
      <c r="R1731" t="s">
        <v>8345</v>
      </c>
      <c r="S1731" s="14">
        <f t="shared" ref="S1731:S1794" si="137">(((J1731/60)/60)/24)+DATE(1970, 1,1)</f>
        <v>42471.052152777775</v>
      </c>
      <c r="T1731" s="14">
        <f t="shared" ref="T1731:T1794" si="138">+(((I1731/60)/60)/24+DATE(1970,1,1))</f>
        <v>42531.052152777775</v>
      </c>
      <c r="U1731">
        <f t="shared" ref="U1731:U1794" si="139">YEAR(((J1731/60)/60/24)+DATE(1970,1,1))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 2),0)</f>
        <v>20</v>
      </c>
      <c r="Q1795" s="10" t="s">
        <v>8336</v>
      </c>
      <c r="R1795" t="s">
        <v>8337</v>
      </c>
      <c r="S1795" s="14">
        <f t="shared" ref="S1795:S1858" si="142">(((J1795/60)/60)/24)+DATE(1970, 1,1)</f>
        <v>41940.89166666667</v>
      </c>
      <c r="T1795" s="14">
        <f t="shared" ref="T1795:T1858" si="143">+(((I1795/60)/60)/24+DATE(1970,1,1))</f>
        <v>41970.933333333334</v>
      </c>
      <c r="U1795">
        <f t="shared" ref="U1795:U1858" si="144">YEAR(((J1795/60)/60/24)+DATE(1970,1,1))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 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 1,1)</f>
        <v>41864.76866898148</v>
      </c>
      <c r="T1859" s="14">
        <f t="shared" ref="T1859:T1922" si="148">+(((I1859/60)/60)/24+DATE(1970,1,1))</f>
        <v>41894.76866898148</v>
      </c>
      <c r="U1859">
        <f t="shared" ref="U1859:U1922" si="149">YEAR(((J1859/60)/60/24)+DATE(1970,1,1))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 2),0)</f>
        <v>54</v>
      </c>
      <c r="Q1923" s="10" t="s">
        <v>8323</v>
      </c>
      <c r="R1923" t="s">
        <v>8327</v>
      </c>
      <c r="S1923" s="14">
        <f t="shared" ref="S1923:S1986" si="152">(((J1923/60)/60)/24)+DATE(1970, 1,1)</f>
        <v>41074.221562500003</v>
      </c>
      <c r="T1923" s="14">
        <f t="shared" ref="T1923:T1986" si="153">+(((I1923/60)/60)/24+DATE(1970,1,1))</f>
        <v>41104.221562500003</v>
      </c>
      <c r="U1923">
        <f t="shared" ref="U1923:U1986" si="154">YEAR(((J1923/60)/60/24)+DATE(1970,1,1))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 2),0)</f>
        <v>12.75</v>
      </c>
      <c r="Q1987" s="10" t="s">
        <v>8336</v>
      </c>
      <c r="R1987" t="s">
        <v>8348</v>
      </c>
      <c r="S1987" s="14">
        <f t="shared" ref="S1987:S2050" si="157">(((J1987/60)/60)/24)+DATE(1970, 1,1)</f>
        <v>42555.698738425926</v>
      </c>
      <c r="T1987" s="14">
        <f t="shared" ref="T1987:T2050" si="158">+(((I1987/60)/60)/24+DATE(1970,1,1))</f>
        <v>42584.958333333328</v>
      </c>
      <c r="U1987">
        <f t="shared" ref="U1987:U2050" si="159">YEAR(((J1987/60)/60/24)+DATE(1970,1,1))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 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 1,1)</f>
        <v>41575.527349537035</v>
      </c>
      <c r="T2051" s="14">
        <f t="shared" ref="T2051:T2114" si="163">+(((I2051/60)/60)/24+DATE(1970,1,1))</f>
        <v>41610.957638888889</v>
      </c>
      <c r="U2051">
        <f t="shared" ref="U2051:U2114" si="164">YEAR(((J2051/60)/60/24)+DATE(1970,1,1))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 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 1,1)</f>
        <v>41870.86546296296</v>
      </c>
      <c r="T2115" s="14">
        <f t="shared" ref="T2115:T2178" si="168">+(((I2115/60)/60)/24+DATE(1970,1,1))</f>
        <v>41905.86546296296</v>
      </c>
      <c r="U2115">
        <f t="shared" ref="U2115:U2178" si="169">YEAR(((J2115/60)/60/24)+DATE(1970,1,1))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 2),0)</f>
        <v>65.87</v>
      </c>
      <c r="Q2179" s="10" t="s">
        <v>8323</v>
      </c>
      <c r="R2179" t="s">
        <v>8324</v>
      </c>
      <c r="S2179" s="14">
        <f t="shared" ref="S2179:S2242" si="172">(((J2179/60)/60)/24)+DATE(1970, 1,1)</f>
        <v>42502.250775462962</v>
      </c>
      <c r="T2179" s="14">
        <f t="shared" ref="T2179:T2242" si="173">+(((I2179/60)/60)/24+DATE(1970,1,1))</f>
        <v>42527.250775462962</v>
      </c>
      <c r="U2179">
        <f t="shared" ref="U2179:U2242" si="174">YEAR(((J2179/60)/60/24)+DATE(1970,1,1))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 2),0)</f>
        <v>49.47</v>
      </c>
      <c r="Q2243" s="10" t="s">
        <v>8331</v>
      </c>
      <c r="R2243" t="s">
        <v>8349</v>
      </c>
      <c r="S2243" s="14">
        <f t="shared" ref="S2243:S2306" si="177">(((J2243/60)/60)/24)+DATE(1970, 1,1)</f>
        <v>42766.827546296292</v>
      </c>
      <c r="T2243" s="14">
        <f t="shared" ref="T2243:T2306" si="178">+(((I2243/60)/60)/24+DATE(1970,1,1))</f>
        <v>42796.827546296292</v>
      </c>
      <c r="U2243">
        <f t="shared" ref="U2243:U2306" si="179">YEAR(((J2243/60)/60/24)+DATE(1970,1,1))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 2),0)</f>
        <v>109.11</v>
      </c>
      <c r="Q2307" s="10" t="s">
        <v>8323</v>
      </c>
      <c r="R2307" t="s">
        <v>8327</v>
      </c>
      <c r="S2307" s="14">
        <f t="shared" ref="S2307:S2370" si="182">(((J2307/60)/60)/24)+DATE(1970, 1,1)</f>
        <v>41834.695277777777</v>
      </c>
      <c r="T2307" s="14">
        <f t="shared" ref="T2307:T2370" si="183">+(((I2307/60)/60)/24+DATE(1970,1,1))</f>
        <v>41859.75</v>
      </c>
      <c r="U2307">
        <f t="shared" ref="U2307:U2370" si="184">YEAR(((J2307/60)/60/24)+DATE(1970,1,1))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 2),0)</f>
        <v>0</v>
      </c>
      <c r="Q2371" s="10" t="s">
        <v>8317</v>
      </c>
      <c r="R2371" t="s">
        <v>8318</v>
      </c>
      <c r="S2371" s="14">
        <f t="shared" ref="S2371:S2434" si="187">(((J2371/60)/60)/24)+DATE(1970, 1,1)</f>
        <v>42380.812627314815</v>
      </c>
      <c r="T2371" s="14">
        <f t="shared" ref="T2371:T2434" si="188">+(((I2371/60)/60)/24+DATE(1970,1,1))</f>
        <v>42410.812627314815</v>
      </c>
      <c r="U2371">
        <f t="shared" ref="U2371:U2434" si="189">YEAR(((J2371/60)/60/24)+DATE(1970,1,1))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 2),0)</f>
        <v>0</v>
      </c>
      <c r="Q2435" s="10" t="s">
        <v>8334</v>
      </c>
      <c r="R2435" t="s">
        <v>8335</v>
      </c>
      <c r="S2435" s="14">
        <f t="shared" ref="S2435:S2498" si="192">(((J2435/60)/60)/24)+DATE(1970, 1,1)</f>
        <v>42397.89980324074</v>
      </c>
      <c r="T2435" s="14">
        <f t="shared" ref="T2435:T2498" si="193">+(((I2435/60)/60)/24+DATE(1970,1,1))</f>
        <v>42427.89980324074</v>
      </c>
      <c r="U2435">
        <f t="shared" ref="U2435:U2498" si="194">YEAR(((J2435/60)/60/24)+DATE(1970,1,1))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 2),0)</f>
        <v>80.55</v>
      </c>
      <c r="Q2499" s="10" t="s">
        <v>8323</v>
      </c>
      <c r="R2499" t="s">
        <v>8327</v>
      </c>
      <c r="S2499" s="14">
        <f t="shared" ref="S2499:S2562" si="197">(((J2499/60)/60)/24)+DATE(1970, 1,1)</f>
        <v>40730.878912037035</v>
      </c>
      <c r="T2499" s="14">
        <f t="shared" ref="T2499:T2562" si="198">+(((I2499/60)/60)/24+DATE(1970,1,1))</f>
        <v>40760.878912037035</v>
      </c>
      <c r="U2499">
        <f t="shared" ref="U2499:U2562" si="199">YEAR(((J2499/60)/60/24)+DATE(1970,1,1))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 2),0)</f>
        <v>0</v>
      </c>
      <c r="Q2563" s="10" t="s">
        <v>8334</v>
      </c>
      <c r="R2563" t="s">
        <v>8335</v>
      </c>
      <c r="S2563" s="14">
        <f t="shared" ref="S2563:S2626" si="202">(((J2563/60)/60)/24)+DATE(1970, 1,1)</f>
        <v>42260.528807870374</v>
      </c>
      <c r="T2563" s="14">
        <f t="shared" ref="T2563:T2626" si="203">+(((I2563/60)/60)/24+DATE(1970,1,1))</f>
        <v>42290.528807870374</v>
      </c>
      <c r="U2563">
        <f t="shared" ref="U2563:U2626" si="204">YEAR(((J2563/60)/60/24)+DATE(1970,1,1))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 2),0)</f>
        <v>27.58</v>
      </c>
      <c r="Q2627" s="10" t="s">
        <v>8317</v>
      </c>
      <c r="R2627" t="s">
        <v>8353</v>
      </c>
      <c r="S2627" s="14">
        <f t="shared" ref="S2627:S2690" si="207">(((J2627/60)/60)/24)+DATE(1970, 1,1)</f>
        <v>42658.810277777782</v>
      </c>
      <c r="T2627" s="14">
        <f t="shared" ref="T2627:T2690" si="208">+(((I2627/60)/60)/24+DATE(1970,1,1))</f>
        <v>42683.851944444439</v>
      </c>
      <c r="U2627">
        <f t="shared" ref="U2627:U2690" si="209">YEAR(((J2627/60)/60/24)+DATE(1970,1,1))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 2),0)</f>
        <v>1</v>
      </c>
      <c r="Q2691" s="10" t="s">
        <v>8334</v>
      </c>
      <c r="R2691" t="s">
        <v>8335</v>
      </c>
      <c r="S2691" s="14">
        <f t="shared" ref="S2691:S2754" si="212">(((J2691/60)/60)/24)+DATE(1970, 1,1)</f>
        <v>42551.961689814809</v>
      </c>
      <c r="T2691" s="14">
        <f t="shared" ref="T2691:T2754" si="213">+(((I2691/60)/60)/24+DATE(1970,1,1))</f>
        <v>42581.961689814809</v>
      </c>
      <c r="U2691">
        <f t="shared" ref="U2691:U2754" si="214">YEAR(((J2691/60)/60/24)+DATE(1970,1,1))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 2),0)</f>
        <v>47.5</v>
      </c>
      <c r="Q2755" s="10" t="s">
        <v>8320</v>
      </c>
      <c r="R2755" t="s">
        <v>8356</v>
      </c>
      <c r="S2755" s="14">
        <f t="shared" ref="S2755:S2818" si="217">(((J2755/60)/60)/24)+DATE(1970, 1,1)</f>
        <v>41117.900729166664</v>
      </c>
      <c r="T2755" s="14">
        <f t="shared" ref="T2755:T2818" si="218">+(((I2755/60)/60)/24+DATE(1970,1,1))</f>
        <v>41147.900729166664</v>
      </c>
      <c r="U2755">
        <f t="shared" ref="U2755:U2818" si="219">YEAR(((J2755/60)/60/24)+DATE(1970,1,1))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 2),0)</f>
        <v>23.64</v>
      </c>
      <c r="Q2819" s="10" t="s">
        <v>8315</v>
      </c>
      <c r="R2819" t="s">
        <v>8316</v>
      </c>
      <c r="S2819" s="14">
        <f t="shared" ref="S2819:S2882" si="222">(((J2819/60)/60)/24)+DATE(1970, 1,1)</f>
        <v>42023.634976851856</v>
      </c>
      <c r="T2819" s="14">
        <f t="shared" ref="T2819:T2882" si="223">+(((I2819/60)/60)/24+DATE(1970,1,1))</f>
        <v>42063.634976851856</v>
      </c>
      <c r="U2819">
        <f t="shared" ref="U2819:U2882" si="224">YEAR(((J2819/60)/60/24)+DATE(1970,1,1))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 2),0)</f>
        <v>0</v>
      </c>
      <c r="Q2883" s="10" t="s">
        <v>8315</v>
      </c>
      <c r="R2883" t="s">
        <v>8316</v>
      </c>
      <c r="S2883" s="14">
        <f t="shared" ref="S2883:S2946" si="227">(((J2883/60)/60)/24)+DATE(1970, 1,1)</f>
        <v>41916.597638888888</v>
      </c>
      <c r="T2883" s="14">
        <f t="shared" ref="T2883:T2946" si="228">+(((I2883/60)/60)/24+DATE(1970,1,1))</f>
        <v>41976.639305555553</v>
      </c>
      <c r="U2883">
        <f t="shared" ref="U2883:U2946" si="229">YEAR(((J2883/60)/60/24)+DATE(1970,1,1))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 2),0)</f>
        <v>0</v>
      </c>
      <c r="Q2947" s="10" t="s">
        <v>8315</v>
      </c>
      <c r="R2947" t="s">
        <v>8355</v>
      </c>
      <c r="S2947" s="14">
        <f t="shared" ref="S2947:S3010" si="232">(((J2947/60)/60)/24)+DATE(1970, 1,1)</f>
        <v>42118.139583333337</v>
      </c>
      <c r="T2947" s="14">
        <f t="shared" ref="T2947:T3010" si="233">+(((I2947/60)/60)/24+DATE(1970,1,1))</f>
        <v>42148.139583333337</v>
      </c>
      <c r="U2947">
        <f t="shared" ref="U2947:U3010" si="234">YEAR(((J2947/60)/60/24)+DATE(1970,1,1))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 2),0)</f>
        <v>233.9</v>
      </c>
      <c r="Q3011" s="10" t="s">
        <v>8315</v>
      </c>
      <c r="R3011" t="s">
        <v>8355</v>
      </c>
      <c r="S3011" s="14">
        <f t="shared" ref="S3011:S3074" si="237">(((J3011/60)/60)/24)+DATE(1970, 1,1)</f>
        <v>41939.569907407407</v>
      </c>
      <c r="T3011" s="14">
        <f t="shared" ref="T3011:T3074" si="238">+(((I3011/60)/60)/24+DATE(1970,1,1))</f>
        <v>41969.611574074079</v>
      </c>
      <c r="U3011">
        <f t="shared" ref="U3011:U3074" si="239">YEAR(((J3011/60)/60/24)+DATE(1970,1,1))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 2),0)</f>
        <v>92.14</v>
      </c>
      <c r="Q3075" s="10" t="s">
        <v>8315</v>
      </c>
      <c r="R3075" t="s">
        <v>8355</v>
      </c>
      <c r="S3075" s="14">
        <f t="shared" ref="S3075:S3138" si="242">(((J3075/60)/60)/24)+DATE(1970, 1,1)</f>
        <v>42111.684027777781</v>
      </c>
      <c r="T3075" s="14">
        <f t="shared" ref="T3075:T3138" si="243">+(((I3075/60)/60)/24+DATE(1970,1,1))</f>
        <v>42169.804861111115</v>
      </c>
      <c r="U3075">
        <f t="shared" ref="U3075:U3138" si="244">YEAR(((J3075/60)/60/24)+DATE(1970,1,1))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 2),0)</f>
        <v>50</v>
      </c>
      <c r="Q3139" s="10" t="s">
        <v>8315</v>
      </c>
      <c r="R3139" t="s">
        <v>8316</v>
      </c>
      <c r="S3139" s="14">
        <f t="shared" ref="S3139:S3202" si="247">(((J3139/60)/60)/24)+DATE(1970, 1,1)</f>
        <v>42807.885057870371</v>
      </c>
      <c r="T3139" s="14">
        <f t="shared" ref="T3139:T3202" si="248">+(((I3139/60)/60)/24+DATE(1970,1,1))</f>
        <v>42858.8</v>
      </c>
      <c r="U3139">
        <f t="shared" ref="U3139:U3202" si="249">YEAR(((J3139/60)/60/24)+DATE(1970,1,1))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 2),0)</f>
        <v>12.5</v>
      </c>
      <c r="Q3203" s="10" t="s">
        <v>8315</v>
      </c>
      <c r="R3203" t="s">
        <v>8357</v>
      </c>
      <c r="S3203" s="14">
        <f t="shared" ref="S3203:S3266" si="252">(((J3203/60)/60)/24)+DATE(1970, 1,1)</f>
        <v>41861.767094907409</v>
      </c>
      <c r="T3203" s="14">
        <f t="shared" ref="T3203:T3266" si="253">+(((I3203/60)/60)/24+DATE(1970,1,1))</f>
        <v>41882.767094907409</v>
      </c>
      <c r="U3203">
        <f t="shared" ref="U3203:U3266" si="254">YEAR(((J3203/60)/60/24)+DATE(1970,1,1))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 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 1,1)</f>
        <v>42311.711979166663</v>
      </c>
      <c r="T3267" s="14">
        <f t="shared" ref="T3267:T3330" si="258">+(((I3267/60)/60)/24+DATE(1970,1,1))</f>
        <v>42341.708333333328</v>
      </c>
      <c r="U3267">
        <f t="shared" ref="U3267:U3330" si="259">YEAR(((J3267/60)/60/24)+DATE(1970,1,1))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 2),0)</f>
        <v>44.92</v>
      </c>
      <c r="Q3331" s="10" t="s">
        <v>8315</v>
      </c>
      <c r="R3331" t="s">
        <v>8316</v>
      </c>
      <c r="S3331" s="14">
        <f t="shared" ref="S3331:S3394" si="262">(((J3331/60)/60)/24)+DATE(1970, 1,1)</f>
        <v>41837.323009259257</v>
      </c>
      <c r="T3331" s="14">
        <f t="shared" ref="T3331:T3394" si="263">+(((I3331/60)/60)/24+DATE(1970,1,1))</f>
        <v>41847.958333333336</v>
      </c>
      <c r="U3331">
        <f t="shared" ref="U3331:U3394" si="264">YEAR(((J3331/60)/60/24)+DATE(1970,1,1))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 2),0)</f>
        <v>36.07</v>
      </c>
      <c r="Q3395" s="10" t="s">
        <v>8315</v>
      </c>
      <c r="R3395" t="s">
        <v>8316</v>
      </c>
      <c r="S3395" s="14">
        <f t="shared" ref="S3395:S3458" si="267">(((J3395/60)/60)/24)+DATE(1970, 1,1)</f>
        <v>41923.921643518523</v>
      </c>
      <c r="T3395" s="14">
        <f t="shared" ref="T3395:T3458" si="268">+(((I3395/60)/60)/24+DATE(1970,1,1))</f>
        <v>41949.031944444447</v>
      </c>
      <c r="U3395">
        <f t="shared" ref="U3395:U3458" si="269">YEAR(((J3395/60)/60/24)+DATE(1970,1,1))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 2),0)</f>
        <v>50.98</v>
      </c>
      <c r="Q3459" s="10" t="s">
        <v>8315</v>
      </c>
      <c r="R3459" t="s">
        <v>8316</v>
      </c>
      <c r="S3459" s="14">
        <f t="shared" ref="S3459:S3522" si="272">(((J3459/60)/60)/24)+DATE(1970, 1,1)</f>
        <v>42016.706678240742</v>
      </c>
      <c r="T3459" s="14">
        <f t="shared" ref="T3459:T3522" si="273">+(((I3459/60)/60)/24+DATE(1970,1,1))</f>
        <v>42047.249305555553</v>
      </c>
      <c r="U3459">
        <f t="shared" ref="U3459:U3522" si="274">YEAR(((J3459/60)/60/24)+DATE(1970,1,1))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 2),0)</f>
        <v>45.62</v>
      </c>
      <c r="Q3523" s="10" t="s">
        <v>8315</v>
      </c>
      <c r="R3523" t="s">
        <v>8316</v>
      </c>
      <c r="S3523" s="14">
        <f t="shared" ref="S3523:S3586" si="277">(((J3523/60)/60)/24)+DATE(1970, 1,1)</f>
        <v>41881.361342592594</v>
      </c>
      <c r="T3523" s="14">
        <f t="shared" ref="T3523:T3586" si="278">+(((I3523/60)/60)/24+DATE(1970,1,1))</f>
        <v>41911.361342592594</v>
      </c>
      <c r="U3523">
        <f t="shared" ref="U3523:U3586" si="279">YEAR(((J3523/60)/60/24)+DATE(1970,1,1))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 2),0)</f>
        <v>176.09</v>
      </c>
      <c r="Q3587" s="10" t="s">
        <v>8315</v>
      </c>
      <c r="R3587" t="s">
        <v>8316</v>
      </c>
      <c r="S3587" s="14">
        <f t="shared" ref="S3587:S3650" si="282">(((J3587/60)/60)/24)+DATE(1970, 1,1)</f>
        <v>41964.716319444444</v>
      </c>
      <c r="T3587" s="14">
        <f t="shared" ref="T3587:T3650" si="283">+(((I3587/60)/60)/24+DATE(1970,1,1))</f>
        <v>41994.716319444444</v>
      </c>
      <c r="U3587">
        <f t="shared" ref="U3587:U3650" si="284">YEAR(((J3587/60)/60/24)+DATE(1970,1,1))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 2),0)</f>
        <v>97.5</v>
      </c>
      <c r="Q3651" s="10" t="s">
        <v>8315</v>
      </c>
      <c r="R3651" t="s">
        <v>8316</v>
      </c>
      <c r="S3651" s="14">
        <f t="shared" ref="S3651:S3714" si="287">(((J3651/60)/60)/24)+DATE(1970, 1,1)</f>
        <v>41780.712893518517</v>
      </c>
      <c r="T3651" s="14">
        <f t="shared" ref="T3651:T3714" si="288">+(((I3651/60)/60)/24+DATE(1970,1,1))</f>
        <v>41806.712893518517</v>
      </c>
      <c r="U3651">
        <f t="shared" ref="U3651:U3714" si="289">YEAR(((J3651/60)/60/24)+DATE(1970,1,1))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 2),0)</f>
        <v>106.84</v>
      </c>
      <c r="Q3715" s="10" t="s">
        <v>8315</v>
      </c>
      <c r="R3715" t="s">
        <v>8316</v>
      </c>
      <c r="S3715" s="14">
        <f t="shared" ref="S3715:S3778" si="292">(((J3715/60)/60)/24)+DATE(1970, 1,1)</f>
        <v>42505.738032407404</v>
      </c>
      <c r="T3715" s="14">
        <f t="shared" ref="T3715:T3778" si="293">+(((I3715/60)/60)/24+DATE(1970,1,1))</f>
        <v>42525.738032407404</v>
      </c>
      <c r="U3715">
        <f t="shared" ref="U3715:U3778" si="294">YEAR(((J3715/60)/60/24)+DATE(1970,1,1))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 2),0)</f>
        <v>48.54</v>
      </c>
      <c r="Q3779" s="10" t="s">
        <v>8315</v>
      </c>
      <c r="R3779" t="s">
        <v>8357</v>
      </c>
      <c r="S3779" s="14">
        <f t="shared" ref="S3779:S3842" si="297">(((J3779/60)/60)/24)+DATE(1970, 1,1)</f>
        <v>41887.111354166671</v>
      </c>
      <c r="T3779" s="14">
        <f t="shared" ref="T3779:T3842" si="298">+(((I3779/60)/60)/24+DATE(1970,1,1))</f>
        <v>41909.166666666664</v>
      </c>
      <c r="U3779">
        <f t="shared" ref="U3779:U3842" si="299">YEAR(((J3779/60)/60/24)+DATE(1970,1,1))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 2),0)</f>
        <v>25.65</v>
      </c>
      <c r="Q3843" s="10" t="s">
        <v>8315</v>
      </c>
      <c r="R3843" t="s">
        <v>8316</v>
      </c>
      <c r="S3843" s="14">
        <f t="shared" ref="S3843:S3906" si="302">(((J3843/60)/60)/24)+DATE(1970, 1,1)</f>
        <v>41780.785729166666</v>
      </c>
      <c r="T3843" s="14">
        <f t="shared" ref="T3843:T3906" si="303">+(((I3843/60)/60)/24+DATE(1970,1,1))</f>
        <v>41840.785729166666</v>
      </c>
      <c r="U3843">
        <f t="shared" ref="U3843:U3906" si="304">YEAR(((J3843/60)/60/24)+DATE(1970,1,1))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 2),0)</f>
        <v>24.71</v>
      </c>
      <c r="Q3907" s="10" t="s">
        <v>8315</v>
      </c>
      <c r="R3907" t="s">
        <v>8316</v>
      </c>
      <c r="S3907" s="14">
        <f t="shared" ref="S3907:S3970" si="307">(((J3907/60)/60)/24)+DATE(1970, 1,1)</f>
        <v>42124.623877314814</v>
      </c>
      <c r="T3907" s="14">
        <f t="shared" ref="T3907:T3970" si="308">+(((I3907/60)/60)/24+DATE(1970,1,1))</f>
        <v>42166.958333333328</v>
      </c>
      <c r="U3907">
        <f t="shared" ref="U3907:U3970" si="309">YEAR(((J3907/60)/60/24)+DATE(1970,1,1))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 2),0)</f>
        <v>35.17</v>
      </c>
      <c r="Q3971" s="10" t="s">
        <v>8315</v>
      </c>
      <c r="R3971" t="s">
        <v>8316</v>
      </c>
      <c r="S3971" s="14">
        <f t="shared" ref="S3971:S4034" si="312">(((J3971/60)/60)/24)+DATE(1970, 1,1)</f>
        <v>42601.854699074072</v>
      </c>
      <c r="T3971" s="14">
        <f t="shared" ref="T3971:T4034" si="313">+(((I3971/60)/60)/24+DATE(1970,1,1))</f>
        <v>42611.163194444445</v>
      </c>
      <c r="U3971">
        <f t="shared" ref="U3971:U4034" si="314">YEAR(((J3971/60)/60/24)+DATE(1970,1,1))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 2),0)</f>
        <v>65.34</v>
      </c>
      <c r="Q4035" s="10" t="s">
        <v>8315</v>
      </c>
      <c r="R4035" t="s">
        <v>8316</v>
      </c>
      <c r="S4035" s="14">
        <f t="shared" ref="S4035:S4098" si="317">(((J4035/60)/60)/24)+DATE(1970, 1,1)</f>
        <v>42614.268796296295</v>
      </c>
      <c r="T4035" s="14">
        <f t="shared" ref="T4035:T4098" si="318">+(((I4035/60)/60)/24+DATE(1970,1,1))</f>
        <v>42645.375</v>
      </c>
      <c r="U4035">
        <f t="shared" ref="U4035:U4098" si="319">YEAR(((J4035/60)/60/24)+DATE(1970,1,1))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 2),0)</f>
        <v>0</v>
      </c>
      <c r="Q4099" s="10" t="s">
        <v>8315</v>
      </c>
      <c r="R4099" t="s">
        <v>8316</v>
      </c>
      <c r="S4099" s="14">
        <f t="shared" ref="S4099:S4115" si="322">(((J4099/60)/60)/24)+DATE(1970, 1,1)</f>
        <v>42344.824502314819</v>
      </c>
      <c r="T4099" s="14">
        <f t="shared" ref="T4099:T4115" si="323">+(((I4099/60)/60)/24+DATE(1970,1,1))</f>
        <v>42400.996527777781</v>
      </c>
      <c r="U4099">
        <f t="shared" ref="U4099:U4115" si="324">YEAR(((J4099/60)/60/24)+DATE(1970,1,1))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FF2CC-17A2-0A42-8550-C7C61839BE20}">
  <dimension ref="A2:E19"/>
  <sheetViews>
    <sheetView showGridLines="0" zoomScale="150" zoomScaleNormal="150" workbookViewId="0">
      <selection activeCell="C5" sqref="C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9" width="14.83203125" bestFit="1" customWidth="1"/>
    <col min="10" max="10" width="10" bestFit="1" customWidth="1"/>
    <col min="11" max="12" width="14.83203125" bestFit="1" customWidth="1"/>
    <col min="13" max="14" width="10" bestFit="1" customWidth="1"/>
    <col min="15" max="15" width="9" bestFit="1" customWidth="1"/>
    <col min="16" max="16" width="6.5" bestFit="1" customWidth="1"/>
    <col min="17" max="18" width="6.1640625" bestFit="1" customWidth="1"/>
    <col min="19" max="19" width="9" bestFit="1" customWidth="1"/>
    <col min="20" max="20" width="6.5" bestFit="1" customWidth="1"/>
    <col min="21" max="21" width="5.1640625" bestFit="1" customWidth="1"/>
    <col min="22" max="22" width="6.1640625" bestFit="1" customWidth="1"/>
    <col min="23" max="23" width="9" bestFit="1" customWidth="1"/>
    <col min="24" max="24" width="6.5" bestFit="1" customWidth="1"/>
    <col min="25" max="26" width="6.1640625" bestFit="1" customWidth="1"/>
    <col min="27" max="27" width="9" bestFit="1" customWidth="1"/>
    <col min="28" max="28" width="9.33203125" bestFit="1" customWidth="1"/>
    <col min="29" max="29" width="6.83203125" bestFit="1" customWidth="1"/>
    <col min="30" max="31" width="6.1640625" bestFit="1" customWidth="1"/>
    <col min="32" max="32" width="9" bestFit="1" customWidth="1"/>
    <col min="33" max="33" width="6.5" bestFit="1" customWidth="1"/>
    <col min="34" max="35" width="6.1640625" bestFit="1" customWidth="1"/>
    <col min="36" max="36" width="9" bestFit="1" customWidth="1"/>
    <col min="37" max="37" width="6.5" bestFit="1" customWidth="1"/>
    <col min="38" max="39" width="6.1640625" bestFit="1" customWidth="1"/>
    <col min="40" max="40" width="9" bestFit="1" customWidth="1"/>
    <col min="41" max="41" width="6.5" bestFit="1" customWidth="1"/>
    <col min="42" max="43" width="6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8" width="6.1640625" bestFit="1" customWidth="1"/>
    <col min="49" max="49" width="9" bestFit="1" customWidth="1"/>
    <col min="50" max="50" width="6.5" bestFit="1" customWidth="1"/>
    <col min="51" max="52" width="6.1640625" bestFit="1" customWidth="1"/>
    <col min="53" max="53" width="9" bestFit="1" customWidth="1"/>
    <col min="54" max="54" width="6.5" bestFit="1" customWidth="1"/>
    <col min="55" max="56" width="6.1640625" bestFit="1" customWidth="1"/>
    <col min="57" max="57" width="9" bestFit="1" customWidth="1"/>
    <col min="58" max="58" width="6.5" bestFit="1" customWidth="1"/>
    <col min="59" max="60" width="6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5" width="6.1640625" bestFit="1" customWidth="1"/>
    <col min="66" max="66" width="9" bestFit="1" customWidth="1"/>
    <col min="67" max="67" width="6.5" bestFit="1" customWidth="1"/>
    <col min="68" max="69" width="6.1640625" bestFit="1" customWidth="1"/>
    <col min="70" max="70" width="9" bestFit="1" customWidth="1"/>
    <col min="71" max="71" width="6.5" bestFit="1" customWidth="1"/>
    <col min="72" max="73" width="6.1640625" bestFit="1" customWidth="1"/>
    <col min="74" max="74" width="9" bestFit="1" customWidth="1"/>
    <col min="75" max="75" width="6.5" bestFit="1" customWidth="1"/>
    <col min="76" max="77" width="6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2" width="6.1640625" bestFit="1" customWidth="1"/>
    <col min="83" max="83" width="9" bestFit="1" customWidth="1"/>
    <col min="84" max="84" width="6.5" bestFit="1" customWidth="1"/>
    <col min="85" max="86" width="7.1640625" bestFit="1" customWidth="1"/>
    <col min="87" max="87" width="9" bestFit="1" customWidth="1"/>
    <col min="88" max="90" width="7.1640625" bestFit="1" customWidth="1"/>
    <col min="91" max="91" width="9" bestFit="1" customWidth="1"/>
    <col min="92" max="94" width="7.1640625" bestFit="1" customWidth="1"/>
    <col min="95" max="95" width="9" bestFit="1" customWidth="1"/>
    <col min="96" max="96" width="9.33203125" bestFit="1" customWidth="1"/>
    <col min="97" max="99" width="7.1640625" bestFit="1" customWidth="1"/>
    <col min="100" max="100" width="9" bestFit="1" customWidth="1"/>
    <col min="101" max="103" width="7.1640625" bestFit="1" customWidth="1"/>
    <col min="104" max="104" width="9" bestFit="1" customWidth="1"/>
    <col min="105" max="107" width="7.1640625" bestFit="1" customWidth="1"/>
    <col min="108" max="108" width="9" bestFit="1" customWidth="1"/>
    <col min="109" max="111" width="7.1640625" bestFit="1" customWidth="1"/>
    <col min="112" max="112" width="9" bestFit="1" customWidth="1"/>
    <col min="113" max="113" width="9.33203125" bestFit="1" customWidth="1"/>
    <col min="114" max="116" width="7.1640625" bestFit="1" customWidth="1"/>
    <col min="117" max="117" width="9" bestFit="1" customWidth="1"/>
    <col min="118" max="120" width="7.1640625" bestFit="1" customWidth="1"/>
    <col min="121" max="121" width="9" bestFit="1" customWidth="1"/>
    <col min="122" max="124" width="7.1640625" bestFit="1" customWidth="1"/>
    <col min="125" max="125" width="9" bestFit="1" customWidth="1"/>
    <col min="126" max="128" width="7.1640625" bestFit="1" customWidth="1"/>
    <col min="129" max="129" width="9" bestFit="1" customWidth="1"/>
    <col min="130" max="130" width="9.33203125" bestFit="1" customWidth="1"/>
    <col min="131" max="132" width="7.1640625" bestFit="1" customWidth="1"/>
    <col min="133" max="133" width="6.16406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2" spans="1:5" x14ac:dyDescent="0.2">
      <c r="A2" s="11" t="s">
        <v>8358</v>
      </c>
      <c r="B2" t="s">
        <v>8315</v>
      </c>
    </row>
    <row r="3" spans="1:5" x14ac:dyDescent="0.2">
      <c r="A3" s="11" t="s">
        <v>8397</v>
      </c>
      <c r="B3" t="s">
        <v>8364</v>
      </c>
    </row>
    <row r="5" spans="1:5" x14ac:dyDescent="0.2">
      <c r="A5" s="11" t="s">
        <v>8363</v>
      </c>
      <c r="B5" s="11" t="s">
        <v>8360</v>
      </c>
    </row>
    <row r="6" spans="1:5" x14ac:dyDescent="0.2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5" t="s">
        <v>8378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5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5" t="s">
        <v>8371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5" t="s">
        <v>8372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5" t="s">
        <v>8377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5" t="s">
        <v>8367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5" t="s">
        <v>8375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5" t="s">
        <v>8376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5" t="s">
        <v>8373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5" t="s">
        <v>8370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5" t="s">
        <v>8368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5" t="s">
        <v>8369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5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3031E-1A78-7C41-81D0-F3760B6E1ED3}">
  <dimension ref="A1:H15"/>
  <sheetViews>
    <sheetView showGridLines="0" zoomScale="120" zoomScaleNormal="120" workbookViewId="0">
      <selection activeCell="H17" sqref="H17"/>
    </sheetView>
  </sheetViews>
  <sheetFormatPr baseColWidth="10" defaultRowHeight="15" x14ac:dyDescent="0.2"/>
  <cols>
    <col min="1" max="1" width="16.1640625" customWidth="1"/>
    <col min="2" max="2" width="15.33203125" customWidth="1"/>
    <col min="3" max="3" width="12" customWidth="1"/>
    <col min="4" max="4" width="14.6640625" customWidth="1"/>
    <col min="5" max="5" width="11.83203125" customWidth="1"/>
    <col min="6" max="6" width="18.1640625" customWidth="1"/>
    <col min="7" max="7" width="14.6640625" customWidth="1"/>
    <col min="8" max="8" width="17" customWidth="1"/>
  </cols>
  <sheetData>
    <row r="1" spans="1:8" x14ac:dyDescent="0.2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8405</v>
      </c>
      <c r="H1" t="s">
        <v>8404</v>
      </c>
    </row>
    <row r="2" spans="1:8" x14ac:dyDescent="0.2">
      <c r="A2" t="s">
        <v>8406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8407</v>
      </c>
      <c r="B3">
        <f>COUNTIFS(Kickstarter!$F:$F, "Successful", Kickstarter!$D:$D, "&gt;=1000", Kickstarter!R:R, "plays", Kickstarter!$D:$D, "&lt;=4999",Kickstarter!R:R, "plays")</f>
        <v>388</v>
      </c>
      <c r="C3">
        <f>COUNTIFS(Kickstarter!$F:$F, "Failed", Kickstarter!$D:$D, "&gt;=1000", Kickstarter!R:R, "plays", Kickstarter!$D:$D, "&lt;=4999",Kickstarter!R:R, "plays")</f>
        <v>146</v>
      </c>
      <c r="D3">
        <f>COUNTIFS(Kickstarter!$F:$F, "Canceled", Kickstarter!$D:$D, "&gt;=1000", Kickstarter!R:R, "plays", Kickstarter!$D:$D, "&lt;=4999",Kickstarter!R:R, "plays")</f>
        <v>0</v>
      </c>
      <c r="E3">
        <f>SUM(B3:D3)</f>
        <v>534</v>
      </c>
      <c r="F3" s="18">
        <f t="shared" ref="F3:F13" si="0">B3/E3</f>
        <v>0.72659176029962547</v>
      </c>
      <c r="G3" s="18">
        <f t="shared" ref="G3:G13" si="1">C3/E3</f>
        <v>0.27340823970037453</v>
      </c>
      <c r="H3" s="18">
        <f t="shared" ref="H3:H13" si="2">D3/E3</f>
        <v>0</v>
      </c>
    </row>
    <row r="4" spans="1:8" x14ac:dyDescent="0.2">
      <c r="A4" t="s">
        <v>8408</v>
      </c>
      <c r="B4">
        <f>COUNTIFS(Kickstarter!$F:$F, "Successful", Kickstarter!$D:$D, "&gt;=5000", Kickstarter!R:R, "plays", Kickstarter!$D:$D, "&lt;=9999",Kickstarter!R:R, "plays")</f>
        <v>93</v>
      </c>
      <c r="C4">
        <f>COUNTIFS(Kickstarter!$F:$F, "Failed", Kickstarter!$D:$D, "&gt;=5000", Kickstarter!R:R, "plays", Kickstarter!$D:$D, "&lt;=9999",Kickstarter!R:R, "plays")</f>
        <v>76</v>
      </c>
      <c r="D4">
        <f>COUNTIFS(Kickstarter!$F:$F, "Canceled", Kickstarter!$D:$D, "&gt;=5000", Kickstarter!R:R, "plays", Kickstarter!$D:$D, "&lt;=9999",Kickstarter!R:R, "plays")</f>
        <v>0</v>
      </c>
      <c r="E4">
        <f t="shared" ref="E4:E15" si="3">SUM(B4:D4)</f>
        <v>169</v>
      </c>
      <c r="F4" s="18">
        <f t="shared" si="0"/>
        <v>0.55029585798816572</v>
      </c>
      <c r="G4" s="18">
        <f t="shared" si="1"/>
        <v>0.44970414201183434</v>
      </c>
      <c r="H4" s="18">
        <f t="shared" si="2"/>
        <v>0</v>
      </c>
    </row>
    <row r="5" spans="1:8" x14ac:dyDescent="0.2">
      <c r="A5" t="s">
        <v>8416</v>
      </c>
      <c r="B5">
        <f>COUNTIFS(Kickstarter!$F:$F, "Successful", Kickstarter!$D:$D, "&gt;=10000", Kickstarter!R:R, "plays", Kickstarter!$D:$D, "&lt;=14999",Kickstarter!R:R, "plays")</f>
        <v>39</v>
      </c>
      <c r="C5">
        <f>COUNTIFS(Kickstarter!$F:$F, "Failed", Kickstarter!$D:$D, "&gt;=10000", Kickstarter!R:R, "plays", Kickstarter!$D:$D, "&lt;=14999",Kickstarter!R:R, "plays")</f>
        <v>33</v>
      </c>
      <c r="D5">
        <f>COUNTIFS(Kickstarter!$F:$F, "Canceled", Kickstarter!$D:$D, "&gt;=10000", Kickstarter!R:R, "plays", Kickstarter!$D:$D, "&lt;=14999",Kickstarter!R:R, "plays")</f>
        <v>0</v>
      </c>
      <c r="E5">
        <f t="shared" si="3"/>
        <v>72</v>
      </c>
      <c r="F5" s="18">
        <f t="shared" si="0"/>
        <v>0.54166666666666663</v>
      </c>
      <c r="G5" s="18">
        <f t="shared" si="1"/>
        <v>0.45833333333333331</v>
      </c>
      <c r="H5" s="18">
        <f t="shared" si="2"/>
        <v>0</v>
      </c>
    </row>
    <row r="6" spans="1:8" x14ac:dyDescent="0.2">
      <c r="A6" t="s">
        <v>8409</v>
      </c>
      <c r="B6">
        <f>COUNTIFS(Kickstarter!$F:$F, "Successful", Kickstarter!$D:$D, "&gt;=15000", Kickstarter!R:R, "plays", Kickstarter!$D:$D, "&lt;=19999",Kickstarter!R:R, "plays")</f>
        <v>12</v>
      </c>
      <c r="C6">
        <f>COUNTIFS(Kickstarter!$F:$F, "Failed", Kickstarter!$D:$D, "&gt;=15000", Kickstarter!R:R, "plays", Kickstarter!$D:$D, "&lt;=19999",Kickstarter!R:R, "plays")</f>
        <v>12</v>
      </c>
      <c r="D6">
        <f>COUNTIFS(Kickstarter!$F:$F, "Canceled", Kickstarter!$D:$D, "&gt;=15000", Kickstarter!R:R, "plays", Kickstarter!$D:$D, "&lt;=19999",Kickstarter!R:R, "plays")</f>
        <v>0</v>
      </c>
      <c r="E6">
        <f t="shared" si="3"/>
        <v>24</v>
      </c>
      <c r="F6" s="18">
        <f t="shared" si="0"/>
        <v>0.5</v>
      </c>
      <c r="G6" s="18">
        <f t="shared" si="1"/>
        <v>0.5</v>
      </c>
      <c r="H6" s="18">
        <f t="shared" si="2"/>
        <v>0</v>
      </c>
    </row>
    <row r="7" spans="1:8" x14ac:dyDescent="0.2">
      <c r="A7" t="s">
        <v>8410</v>
      </c>
      <c r="B7">
        <f>COUNTIFS(Kickstarter!$F:$F, "Successful", Kickstarter!$D:$D, "&gt;=20000", Kickstarter!R:R, "plays", Kickstarter!$D:$D, "&lt;=24999",Kickstarter!R:R, "plays")</f>
        <v>9</v>
      </c>
      <c r="C7">
        <f>COUNTIFS(Kickstarter!$F:$F, "Failed", Kickstarter!$D:$D, "&gt;=20000", Kickstarter!R:R, "plays", Kickstarter!$D:$D, "&lt;=24999",Kickstarter!R:R, "plays")</f>
        <v>11</v>
      </c>
      <c r="D7">
        <f>COUNTIFS(Kickstarter!$F:$F, "Canceled", Kickstarter!$D:$D, "&gt;=20000", Kickstarter!R:R, "plays", Kickstarter!$D:$D, "&lt;=24999",Kickstarter!R:R, "plays")</f>
        <v>0</v>
      </c>
      <c r="E7">
        <f t="shared" si="3"/>
        <v>20</v>
      </c>
      <c r="F7" s="18">
        <f t="shared" si="0"/>
        <v>0.45</v>
      </c>
      <c r="G7" s="18">
        <f t="shared" si="1"/>
        <v>0.55000000000000004</v>
      </c>
      <c r="H7" s="18">
        <f t="shared" si="2"/>
        <v>0</v>
      </c>
    </row>
    <row r="8" spans="1:8" x14ac:dyDescent="0.2">
      <c r="A8" t="s">
        <v>8411</v>
      </c>
      <c r="B8">
        <f>COUNTIFS(Kickstarter!$F:$F, "Successful", Kickstarter!$D:$D, "&gt;=25000", Kickstarter!R:R, "plays", Kickstarter!$D:$D, "&lt;=29999",Kickstarter!R:R, "plays")</f>
        <v>1</v>
      </c>
      <c r="C8">
        <f>COUNTIFS(Kickstarter!$F:$F, "Failed", Kickstarter!$D:$D, "&gt;=25000", Kickstarter!R:R, "plays", Kickstarter!$D:$D, "&lt;=29999",Kickstarter!R:R, "plays")</f>
        <v>4</v>
      </c>
      <c r="D8">
        <f>COUNTIFS(Kickstarter!$F:$F, "Canceled", Kickstarter!$D:$D, "&gt;=25000", Kickstarter!R:R, "plays", Kickstarter!$D:$D, "&lt;=29999",Kickstarter!R:R, "plays")</f>
        <v>0</v>
      </c>
      <c r="E8">
        <f t="shared" si="3"/>
        <v>5</v>
      </c>
      <c r="F8" s="18">
        <f t="shared" si="0"/>
        <v>0.2</v>
      </c>
      <c r="G8" s="18">
        <f t="shared" si="1"/>
        <v>0.8</v>
      </c>
      <c r="H8" s="18">
        <f t="shared" si="2"/>
        <v>0</v>
      </c>
    </row>
    <row r="9" spans="1:8" x14ac:dyDescent="0.2">
      <c r="A9" t="s">
        <v>8412</v>
      </c>
      <c r="B9">
        <f>COUNTIFS(Kickstarter!$F:$F, "Successful", Kickstarter!$D:$D, "&gt;=30000", Kickstarter!R:R, "plays", Kickstarter!$D:$D, "&lt;=34999",Kickstarter!R:R, "plays")</f>
        <v>3</v>
      </c>
      <c r="C9">
        <f>COUNTIFS(Kickstarter!$F:$F, "Failed", Kickstarter!$D:$D, "&gt;=30000", Kickstarter!R:R, "plays", Kickstarter!$D:$D, "&lt;=34999",Kickstarter!R:R, "plays")</f>
        <v>8</v>
      </c>
      <c r="D9">
        <f>COUNTIFS(Kickstarter!$F:$F, "Canceled", Kickstarter!$D:$D, "&gt;=30000", Kickstarter!R:R, "plays", Kickstarter!$D:$D, "&lt;=34999",Kickstarter!R:R, "plays")</f>
        <v>0</v>
      </c>
      <c r="E9">
        <f t="shared" si="3"/>
        <v>11</v>
      </c>
      <c r="F9" s="18">
        <f t="shared" si="0"/>
        <v>0.27272727272727271</v>
      </c>
      <c r="G9" s="18">
        <f t="shared" si="1"/>
        <v>0.72727272727272729</v>
      </c>
      <c r="H9" s="18">
        <f t="shared" si="2"/>
        <v>0</v>
      </c>
    </row>
    <row r="10" spans="1:8" x14ac:dyDescent="0.2">
      <c r="A10" t="s">
        <v>8417</v>
      </c>
      <c r="B10">
        <f>COUNTIFS(Kickstarter!$F:$F, "Successful", Kickstarter!$D:$D, "&gt;=35000", Kickstarter!R:R, "plays", Kickstarter!$D:$D, "&lt;=39999",Kickstarter!R:R, "plays")</f>
        <v>4</v>
      </c>
      <c r="C10">
        <f>COUNTIFS(Kickstarter!$F:$F, "Failed", Kickstarter!$D:$D, "&gt;=35000", Kickstarter!R:R, "plays", Kickstarter!$D:$D, "&lt;=39999",Kickstarter!R:R, "plays")</f>
        <v>2</v>
      </c>
      <c r="D10">
        <f>COUNTIFS(Kickstarter!$F:$F, "Canceled", Kickstarter!$D:$D, "&gt;=35000", Kickstarter!R:R, "plays", Kickstarter!$D:$D, "&lt;=39999",Kickstarter!R:R, "plays")</f>
        <v>0</v>
      </c>
      <c r="E10">
        <f t="shared" si="3"/>
        <v>6</v>
      </c>
      <c r="F10" s="18">
        <f t="shared" si="0"/>
        <v>0.66666666666666663</v>
      </c>
      <c r="G10" s="18">
        <f t="shared" si="1"/>
        <v>0.33333333333333331</v>
      </c>
      <c r="H10" s="18">
        <f t="shared" si="2"/>
        <v>0</v>
      </c>
    </row>
    <row r="11" spans="1:8" x14ac:dyDescent="0.2">
      <c r="A11" t="s">
        <v>8413</v>
      </c>
      <c r="B11">
        <f>COUNTIFS(Kickstarter!$F:$F, "Successful", Kickstarter!$D:$D, "&gt;=40000", Kickstarter!R:R, "plays", Kickstarter!$D:$D, "&lt;=44999",Kickstarter!R:R, "plays")</f>
        <v>2</v>
      </c>
      <c r="C11">
        <f>COUNTIFS(Kickstarter!$F:$F, "Failed", Kickstarter!$D:$D, "&gt;=40000", Kickstarter!R:R, "plays", Kickstarter!$D:$D, "&lt;=44999",Kickstarter!R:R, "plays")</f>
        <v>1</v>
      </c>
      <c r="D11">
        <f>COUNTIFS(Kickstarter!$F:$F, "Canceled", Kickstarter!$D:$D, "&gt;=40000", Kickstarter!R:R, "plays", Kickstarter!$D:$D, "&lt;=44999",Kickstarter!R:R, "plays")</f>
        <v>0</v>
      </c>
      <c r="E11">
        <f t="shared" si="3"/>
        <v>3</v>
      </c>
      <c r="F11" s="18">
        <f t="shared" si="0"/>
        <v>0.66666666666666663</v>
      </c>
      <c r="G11" s="18">
        <f t="shared" si="1"/>
        <v>0.33333333333333331</v>
      </c>
      <c r="H11" s="18">
        <f t="shared" si="2"/>
        <v>0</v>
      </c>
    </row>
    <row r="12" spans="1:8" x14ac:dyDescent="0.2">
      <c r="A12" t="s">
        <v>8414</v>
      </c>
      <c r="B12">
        <f>COUNTIFS(Kickstarter!$F:$F, "Successful", Kickstarter!$D:$D, "&gt;=45000", Kickstarter!R:R, "plays", Kickstarter!$D:$D, "&lt;=49999",Kickstarter!R:R, "plays")</f>
        <v>0</v>
      </c>
      <c r="C12">
        <f>COUNTIFS(Kickstarter!$F:$F, "Failed", Kickstarter!$D:$D, "&gt;=45000", Kickstarter!R:R, "plays", Kickstarter!$D:$D, "&lt;=49999",Kickstarter!R:R, "plays")</f>
        <v>1</v>
      </c>
      <c r="D12">
        <f>COUNTIFS(Kickstarter!$F:$F, "Canceled", Kickstarter!$D:$D, "&gt;=45000", Kickstarter!R:R, "plays", Kickstarter!$D:$D, "&lt;=49999",Kickstarter!R:R, "plays")</f>
        <v>0</v>
      </c>
      <c r="E12">
        <f t="shared" si="3"/>
        <v>1</v>
      </c>
      <c r="F12" s="18">
        <f t="shared" si="0"/>
        <v>0</v>
      </c>
      <c r="G12" s="18">
        <f t="shared" si="1"/>
        <v>1</v>
      </c>
      <c r="H12" s="18">
        <f t="shared" si="2"/>
        <v>0</v>
      </c>
    </row>
    <row r="13" spans="1:8" x14ac:dyDescent="0.2">
      <c r="A13" t="s">
        <v>8415</v>
      </c>
      <c r="B13">
        <f>COUNTIFS(Kickstarter!$F:$F, "Successful", Kickstarter!$D:$D, "&gt;=50000", Kickstarter!R:R, "plays")</f>
        <v>2</v>
      </c>
      <c r="C13">
        <f>COUNTIFS(Kickstarter!$F:$F, "Failed", Kickstarter!$D:$D, "&gt;=50000", Kickstarter!R:R, "plays")</f>
        <v>14</v>
      </c>
      <c r="D13">
        <f>COUNTIFS(Kickstarter!$F:$F, "Canceled", Kickstarter!$D:$D, "&gt;=50000", Kickstarter!R:R, "plays")</f>
        <v>0</v>
      </c>
      <c r="E13">
        <f t="shared" si="3"/>
        <v>16</v>
      </c>
      <c r="F13" s="18">
        <f t="shared" si="0"/>
        <v>0.125</v>
      </c>
      <c r="G13" s="18">
        <f t="shared" si="1"/>
        <v>0.875</v>
      </c>
      <c r="H13" s="18">
        <f t="shared" si="2"/>
        <v>0</v>
      </c>
    </row>
    <row r="14" spans="1:8" x14ac:dyDescent="0.2">
      <c r="B14">
        <f>SUM(B2:B13)</f>
        <v>694</v>
      </c>
      <c r="C14">
        <f>SUM(C2:C13)</f>
        <v>353</v>
      </c>
      <c r="D14">
        <f>SUM(D2:D13)</f>
        <v>0</v>
      </c>
      <c r="E14">
        <f t="shared" si="3"/>
        <v>1047</v>
      </c>
    </row>
    <row r="15" spans="1:8" x14ac:dyDescent="0.2">
      <c r="B15">
        <f>COUNTIFS(Kickstarter!$F:$F, "Successful", Kickstarter!$D:$D, "&gt;0", Kickstarter!$R:$R, "plays")</f>
        <v>694</v>
      </c>
      <c r="C15">
        <f>COUNTIFS(Kickstarter!$F:$F, "Failed", Kickstarter!$D:$D, "&gt;0", Kickstarter!$R:$R, "plays")</f>
        <v>353</v>
      </c>
      <c r="D15">
        <f>COUNTIFS(Kickstarter!$F:$F, "Canceled", Kickstarter!$D:$D, "&gt;0", Kickstarter!$R:$R, "plays")</f>
        <v>0</v>
      </c>
      <c r="E15">
        <f t="shared" si="3"/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776C7-50AC-B345-AF59-C53DE6AA3F4A}">
  <dimension ref="A1:F14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1EF03-1EF4-1A4C-B3E2-01E09B805618}">
  <dimension ref="A1:F43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8358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EC10A-7CB9-3546-BF05-EE6BFDEF4940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29.1640625" customWidth="1"/>
    <col min="2" max="2" width="70.33203125" customWidth="1"/>
    <col min="3" max="3" width="25.83203125" customWidth="1"/>
    <col min="4" max="4" width="22.5" customWidth="1"/>
    <col min="5" max="5" width="14.5" customWidth="1"/>
  </cols>
  <sheetData>
    <row r="1" spans="1:6" x14ac:dyDescent="0.2">
      <c r="A1" s="1" t="s">
        <v>8379</v>
      </c>
      <c r="B1" s="1" t="s">
        <v>4110</v>
      </c>
      <c r="C1" s="16" t="s">
        <v>8380</v>
      </c>
      <c r="D1" s="16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+VLOOKUP(A2, Kickstarter!B:C, 2, FALSE)</f>
        <v>Help us get actor-writer Ian Bonar's debut play - a hilarious, heartbreaking story of grief and loss - to the 2016 Edinburgh Fringe.</v>
      </c>
      <c r="C2">
        <f>+VLOOKUP(A2, Kickstarter!B:E, 3, FALSE)</f>
        <v>2000</v>
      </c>
      <c r="D2">
        <f>VLOOKUP(A2, Kickstarter!B:E, 4, FALSE)</f>
        <v>2020</v>
      </c>
      <c r="E2" t="e">
        <f>+VLOOKUP(A2, Kickstarter!B:E, 15, FALSE)</f>
        <v>#REF!</v>
      </c>
      <c r="F2" t="e">
        <f>VLOOKUP(A2, Kickstarter!B:E, 11, FALSE)</f>
        <v>#REF!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+VLOOKUP(A3, Kickstarter!B:E, 3, FALSE)</f>
        <v>2000</v>
      </c>
      <c r="D3">
        <f>VLOOKUP(A3, Kickstarter!B:E, 4, FALSE)</f>
        <v>2020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+VLOOKUP(A4, Kickstarter!B:E, 3, FALSE)</f>
        <v>1500</v>
      </c>
      <c r="D4">
        <f>VLOOKUP(A4, Kickstarter!B:E, 4, FALSE)</f>
        <v>2576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+VLOOKUP(A5, Kickstarter!B:E, 3, FALSE)</f>
        <v>1000</v>
      </c>
      <c r="D5">
        <f>VLOOKUP(A5, Kickstarter!B:E, 4, FALSE)</f>
        <v>1168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+VLOOKUP(A6,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86385-3FA0-B848-96E2-C9846764E9BF}">
  <dimension ref="A1:C14"/>
  <sheetViews>
    <sheetView workbookViewId="0">
      <selection activeCell="A15" sqref="A15"/>
    </sheetView>
  </sheetViews>
  <sheetFormatPr baseColWidth="10" defaultRowHeight="15" x14ac:dyDescent="0.2"/>
  <cols>
    <col min="1" max="1" width="24.33203125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8389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8390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">
      <c r="A6" t="s">
        <v>8391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">
      <c r="A7" t="s">
        <v>8392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8387</v>
      </c>
      <c r="B9" s="17" t="e">
        <f>+AVERAGE(#REF!)</f>
        <v>#REF!</v>
      </c>
      <c r="C9" s="17" t="e">
        <f>AVERAGE(#REF!)</f>
        <v>#REF!</v>
      </c>
    </row>
    <row r="10" spans="1:3" x14ac:dyDescent="0.2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8393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8394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">
      <c r="A13" t="s">
        <v>8395</v>
      </c>
      <c r="B13" s="17" t="e">
        <f>_xlfn.QUARTILE.EXC(#REF!, 1)</f>
        <v>#REF!</v>
      </c>
      <c r="C13" s="17" t="e">
        <f>+_xlfn.QUARTILE.EXC(#REF!, 1)</f>
        <v>#REF!</v>
      </c>
    </row>
    <row r="14" spans="1:3" x14ac:dyDescent="0.2">
      <c r="A14" t="s">
        <v>8396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Gallatin</cp:lastModifiedBy>
  <dcterms:created xsi:type="dcterms:W3CDTF">2017-04-20T15:17:24Z</dcterms:created>
  <dcterms:modified xsi:type="dcterms:W3CDTF">2021-07-07T21:36:22Z</dcterms:modified>
</cp:coreProperties>
</file>