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ocuments\Master\TFM\"/>
    </mc:Choice>
  </mc:AlternateContent>
  <xr:revisionPtr revIDLastSave="0" documentId="13_ncr:1_{AD4B3059-0BC7-4938-8700-5D5E379744AE}" xr6:coauthVersionLast="46" xr6:coauthVersionMax="46" xr10:uidLastSave="{00000000-0000-0000-0000-000000000000}"/>
  <bookViews>
    <workbookView xWindow="-120" yWindow="-16320" windowWidth="29040" windowHeight="16440" xr2:uid="{837DB030-F1D8-4387-A0D3-718B29660B7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P31" i="1"/>
  <c r="S31" i="1"/>
  <c r="R31" i="1"/>
  <c r="Q31" i="1"/>
  <c r="S29" i="1"/>
  <c r="R29" i="1"/>
  <c r="Q29" i="1"/>
  <c r="Q19" i="1"/>
  <c r="R19" i="1"/>
  <c r="S19" i="1"/>
  <c r="T19" i="1"/>
  <c r="Q21" i="1"/>
  <c r="S21" i="1"/>
  <c r="Q7" i="1"/>
  <c r="L17" i="1" s="1"/>
  <c r="M17" i="1" s="1"/>
  <c r="P5" i="1"/>
  <c r="L21" i="1"/>
  <c r="M21" i="1" s="1"/>
  <c r="L22" i="1"/>
  <c r="L23" i="1"/>
  <c r="L24" i="1"/>
  <c r="M24" i="1" s="1"/>
  <c r="L29" i="1"/>
  <c r="L30" i="1"/>
  <c r="M30" i="1" s="1"/>
  <c r="L31" i="1"/>
  <c r="M31" i="1" s="1"/>
  <c r="L32" i="1"/>
  <c r="M32" i="1" s="1"/>
  <c r="L37" i="1"/>
  <c r="L38" i="1"/>
  <c r="M38" i="1" s="1"/>
  <c r="L39" i="1"/>
  <c r="M39" i="1" s="1"/>
  <c r="L40" i="1"/>
  <c r="M40" i="1" s="1"/>
  <c r="Q6" i="1"/>
  <c r="P14" i="1"/>
  <c r="P13" i="1"/>
  <c r="P12" i="1"/>
  <c r="M7" i="1"/>
  <c r="M8" i="1"/>
  <c r="M9" i="1"/>
  <c r="M10" i="1"/>
  <c r="M11" i="1"/>
  <c r="M12" i="1"/>
  <c r="M13" i="1"/>
  <c r="M14" i="1"/>
  <c r="M15" i="1"/>
  <c r="M6" i="1"/>
  <c r="M22" i="1"/>
  <c r="M23" i="1"/>
  <c r="M29" i="1"/>
  <c r="M37" i="1"/>
  <c r="Q4" i="1"/>
  <c r="J5" i="1"/>
  <c r="K14" i="1" s="1"/>
  <c r="C16" i="1"/>
  <c r="G16" i="1" s="1"/>
  <c r="G7" i="1"/>
  <c r="G8" i="1"/>
  <c r="G9" i="1"/>
  <c r="G10" i="1"/>
  <c r="G11" i="1"/>
  <c r="G12" i="1"/>
  <c r="G13" i="1"/>
  <c r="G14" i="1"/>
  <c r="G15" i="1"/>
  <c r="G6" i="1"/>
  <c r="H5" i="1"/>
  <c r="H16" i="1" s="1"/>
  <c r="H17" i="1" s="1"/>
  <c r="H18" i="1" s="1"/>
  <c r="L36" i="1" l="1"/>
  <c r="M36" i="1" s="1"/>
  <c r="L28" i="1"/>
  <c r="M28" i="1" s="1"/>
  <c r="L20" i="1"/>
  <c r="M20" i="1" s="1"/>
  <c r="L35" i="1"/>
  <c r="M35" i="1" s="1"/>
  <c r="L27" i="1"/>
  <c r="M27" i="1" s="1"/>
  <c r="L19" i="1"/>
  <c r="M19" i="1" s="1"/>
  <c r="L16" i="1"/>
  <c r="M16" i="1" s="1"/>
  <c r="L34" i="1"/>
  <c r="M34" i="1" s="1"/>
  <c r="R14" i="1" s="1"/>
  <c r="T14" i="1" s="1"/>
  <c r="L26" i="1"/>
  <c r="M26" i="1" s="1"/>
  <c r="L18" i="1"/>
  <c r="M18" i="1" s="1"/>
  <c r="L41" i="1"/>
  <c r="M41" i="1" s="1"/>
  <c r="L33" i="1"/>
  <c r="M33" i="1" s="1"/>
  <c r="L25" i="1"/>
  <c r="M25" i="1" s="1"/>
  <c r="R12" i="1"/>
  <c r="T12" i="1" s="1"/>
  <c r="P6" i="1"/>
  <c r="P7" i="1" s="1"/>
  <c r="H19" i="1"/>
  <c r="K18" i="1"/>
  <c r="K7" i="1"/>
  <c r="K13" i="1"/>
  <c r="K11" i="1"/>
  <c r="K12" i="1"/>
  <c r="K10" i="1"/>
  <c r="K17" i="1"/>
  <c r="K9" i="1"/>
  <c r="K16" i="1"/>
  <c r="K8" i="1"/>
  <c r="K15" i="1"/>
  <c r="K6" i="1"/>
  <c r="I5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7" i="1" s="1"/>
  <c r="R13" i="1" l="1"/>
  <c r="G26" i="1"/>
  <c r="G19" i="1"/>
  <c r="H20" i="1"/>
  <c r="K19" i="1"/>
  <c r="C28" i="1"/>
  <c r="C29" i="1" s="1"/>
  <c r="G20" i="1"/>
  <c r="G24" i="1"/>
  <c r="G25" i="1"/>
  <c r="G22" i="1"/>
  <c r="G21" i="1"/>
  <c r="G17" i="1"/>
  <c r="G23" i="1"/>
  <c r="G18" i="1"/>
  <c r="T13" i="1" l="1"/>
  <c r="R21" i="1"/>
  <c r="T21" i="1" s="1"/>
  <c r="H21" i="1"/>
  <c r="K20" i="1"/>
  <c r="C30" i="1"/>
  <c r="G30" i="1" s="1"/>
  <c r="G29" i="1"/>
  <c r="G28" i="1"/>
  <c r="H22" i="1" l="1"/>
  <c r="K21" i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G31" i="1" l="1"/>
  <c r="H23" i="1"/>
  <c r="K22" i="1"/>
  <c r="G32" i="1"/>
  <c r="H24" i="1" l="1"/>
  <c r="K23" i="1"/>
  <c r="G33" i="1"/>
  <c r="H25" i="1" l="1"/>
  <c r="K24" i="1"/>
  <c r="G34" i="1"/>
  <c r="H26" i="1" l="1"/>
  <c r="K25" i="1"/>
  <c r="G35" i="1"/>
  <c r="H27" i="1" l="1"/>
  <c r="K26" i="1"/>
  <c r="G36" i="1"/>
  <c r="H28" i="1" l="1"/>
  <c r="K27" i="1"/>
  <c r="G37" i="1"/>
  <c r="H29" i="1" l="1"/>
  <c r="K28" i="1"/>
  <c r="G38" i="1"/>
  <c r="K29" i="1" l="1"/>
  <c r="H30" i="1"/>
  <c r="G39" i="1"/>
  <c r="H31" i="1" l="1"/>
  <c r="K30" i="1"/>
  <c r="G41" i="1"/>
  <c r="G40" i="1"/>
  <c r="H32" i="1" l="1"/>
  <c r="K31" i="1"/>
  <c r="H33" i="1" l="1"/>
  <c r="K32" i="1"/>
  <c r="H34" i="1" l="1"/>
  <c r="K33" i="1"/>
  <c r="H35" i="1" l="1"/>
  <c r="K34" i="1"/>
  <c r="H36" i="1" l="1"/>
  <c r="K35" i="1"/>
  <c r="H37" i="1" l="1"/>
  <c r="K36" i="1"/>
  <c r="H38" i="1" l="1"/>
  <c r="K37" i="1"/>
  <c r="H39" i="1" l="1"/>
  <c r="K38" i="1"/>
  <c r="H40" i="1" l="1"/>
  <c r="K39" i="1"/>
  <c r="H41" i="1" l="1"/>
  <c r="K41" i="1" s="1"/>
  <c r="K40" i="1"/>
</calcChain>
</file>

<file path=xl/sharedStrings.xml><?xml version="1.0" encoding="utf-8"?>
<sst xmlns="http://schemas.openxmlformats.org/spreadsheetml/2006/main" count="47" uniqueCount="34">
  <si>
    <t>Sin modelo</t>
  </si>
  <si>
    <t>Promedio de creciemiento de pacientes</t>
  </si>
  <si>
    <t>Primeros dos años</t>
  </si>
  <si>
    <t>Con modelo</t>
  </si>
  <si>
    <t>Meses abierto</t>
  </si>
  <si>
    <t>Promedio de creciemiento de pacientes (20%)</t>
  </si>
  <si>
    <t>Total de pacientes</t>
  </si>
  <si>
    <t>Ingreso por paciente/mes</t>
  </si>
  <si>
    <t>Año</t>
  </si>
  <si>
    <t>Total</t>
  </si>
  <si>
    <t xml:space="preserve">Tercer año </t>
  </si>
  <si>
    <t>Ingresos Total</t>
  </si>
  <si>
    <t>Coste del modelo ponderado cada mes</t>
  </si>
  <si>
    <t>Costes anuales Horton works + Tableau + Amazon EBS</t>
  </si>
  <si>
    <t>Hortonworks Data Cloud - HDP Services</t>
  </si>
  <si>
    <t>Coste anual</t>
  </si>
  <si>
    <t>Coste mensual</t>
  </si>
  <si>
    <t>0,05 € el GB al mes</t>
  </si>
  <si>
    <t>Beneficios según modelo</t>
  </si>
  <si>
    <t>Diferencia</t>
  </si>
  <si>
    <t>Tabla de costes</t>
  </si>
  <si>
    <t xml:space="preserve">Amazon EBS (3TB) </t>
  </si>
  <si>
    <t>Tableau (x6 licencias)</t>
  </si>
  <si>
    <t>Calculos del VAN</t>
  </si>
  <si>
    <t>Inversión inicial</t>
  </si>
  <si>
    <t>CF1</t>
  </si>
  <si>
    <t>CF2</t>
  </si>
  <si>
    <t>CF3</t>
  </si>
  <si>
    <t>Van</t>
  </si>
  <si>
    <t>ROI</t>
  </si>
  <si>
    <t>Nulo no hay inversión inicial</t>
  </si>
  <si>
    <t>Ingresos-1</t>
  </si>
  <si>
    <t>Ingresos-2</t>
  </si>
  <si>
    <t>Ingresos-3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</si>
</sst>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57">
    <xf numFmtId="0" fontId="0" fillId="0" borderId="0" xfId="0"/>
    <xf numFmtId="44" fontId="0" fillId="0" borderId="0" xfId="1" applyFont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0" borderId="2" xfId="0" applyBorder="1"/>
    <xf numFmtId="0" fontId="0" fillId="9" borderId="2" xfId="0" applyFill="1" applyBorder="1"/>
    <xf numFmtId="44" fontId="0" fillId="9" borderId="2" xfId="1" applyFont="1" applyFill="1" applyBorder="1"/>
    <xf numFmtId="44" fontId="0" fillId="9" borderId="2" xfId="0" applyNumberFormat="1" applyFill="1" applyBorder="1"/>
    <xf numFmtId="44" fontId="0" fillId="7" borderId="3" xfId="1" applyFont="1" applyFill="1" applyBorder="1" applyAlignment="1">
      <alignment horizontal="center" vertical="center" wrapText="1"/>
    </xf>
    <xf numFmtId="44" fontId="0" fillId="7" borderId="6" xfId="1" applyFont="1" applyFill="1" applyBorder="1" applyAlignment="1">
      <alignment horizontal="center" vertical="center" wrapText="1"/>
    </xf>
    <xf numFmtId="44" fontId="0" fillId="7" borderId="4" xfId="1" applyFont="1" applyFill="1" applyBorder="1" applyAlignment="1">
      <alignment horizontal="center" vertical="center" wrapText="1"/>
    </xf>
    <xf numFmtId="0" fontId="0" fillId="10" borderId="7" xfId="0" applyFill="1" applyBorder="1"/>
    <xf numFmtId="0" fontId="0" fillId="10" borderId="8" xfId="0" applyFill="1" applyBorder="1"/>
    <xf numFmtId="44" fontId="0" fillId="10" borderId="8" xfId="1" applyFont="1" applyFill="1" applyBorder="1"/>
    <xf numFmtId="44" fontId="0" fillId="10" borderId="9" xfId="0" applyNumberFormat="1" applyFill="1" applyBorder="1"/>
    <xf numFmtId="9" fontId="0" fillId="10" borderId="8" xfId="2" applyFont="1" applyFill="1" applyBorder="1"/>
    <xf numFmtId="9" fontId="0" fillId="10" borderId="8" xfId="0" applyNumberFormat="1" applyFill="1" applyBorder="1"/>
    <xf numFmtId="49" fontId="0" fillId="8" borderId="2" xfId="0" applyNumberFormat="1" applyFill="1" applyBorder="1" applyAlignment="1">
      <alignment horizontal="center" vertical="center" textRotation="90"/>
    </xf>
    <xf numFmtId="0" fontId="0" fillId="11" borderId="8" xfId="0" applyFill="1" applyBorder="1"/>
    <xf numFmtId="44" fontId="0" fillId="11" borderId="8" xfId="1" applyFont="1" applyFill="1" applyBorder="1"/>
    <xf numFmtId="44" fontId="0" fillId="11" borderId="9" xfId="0" applyNumberFormat="1" applyFill="1" applyBorder="1"/>
    <xf numFmtId="0" fontId="0" fillId="7" borderId="6" xfId="0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/>
    </xf>
    <xf numFmtId="0" fontId="0" fillId="13" borderId="2" xfId="0" applyFill="1" applyBorder="1"/>
    <xf numFmtId="44" fontId="0" fillId="0" borderId="2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44" fontId="0" fillId="0" borderId="2" xfId="1" applyFont="1" applyBorder="1"/>
    <xf numFmtId="0" fontId="0" fillId="0" borderId="2" xfId="0" applyBorder="1" applyAlignment="1"/>
    <xf numFmtId="0" fontId="7" fillId="0" borderId="0" xfId="0" applyFont="1"/>
    <xf numFmtId="0" fontId="5" fillId="12" borderId="2" xfId="0" applyFont="1" applyFill="1" applyBorder="1"/>
    <xf numFmtId="44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9" fontId="0" fillId="0" borderId="2" xfId="2" applyFont="1" applyBorder="1" applyAlignment="1">
      <alignment horizontal="center"/>
    </xf>
    <xf numFmtId="49" fontId="0" fillId="11" borderId="2" xfId="0" applyNumberFormat="1" applyFill="1" applyBorder="1" applyAlignment="1">
      <alignment horizontal="center" vertical="center" textRotation="90"/>
    </xf>
    <xf numFmtId="49" fontId="0" fillId="10" borderId="2" xfId="0" applyNumberFormat="1" applyFill="1" applyBorder="1" applyAlignment="1">
      <alignment horizontal="center" vertical="center" textRotation="90"/>
    </xf>
    <xf numFmtId="44" fontId="2" fillId="2" borderId="2" xfId="3" applyNumberFormat="1" applyBorder="1" applyAlignment="1">
      <alignment horizontal="center"/>
    </xf>
    <xf numFmtId="0" fontId="2" fillId="2" borderId="2" xfId="3" applyBorder="1" applyAlignment="1">
      <alignment horizontal="center"/>
    </xf>
    <xf numFmtId="44" fontId="3" fillId="3" borderId="2" xfId="4" applyNumberFormat="1" applyBorder="1" applyAlignment="1">
      <alignment horizontal="center"/>
    </xf>
    <xf numFmtId="0" fontId="3" fillId="3" borderId="2" xfId="4" applyBorder="1" applyAlignment="1">
      <alignment horizontal="center"/>
    </xf>
    <xf numFmtId="165" fontId="4" fillId="4" borderId="1" xfId="5" applyNumberFormat="1"/>
  </cellXfs>
  <cellStyles count="6">
    <cellStyle name="Bueno" xfId="3" builtinId="26"/>
    <cellStyle name="Cálculo" xfId="5" builtinId="22"/>
    <cellStyle name="Incorrecto" xfId="4" builtinId="27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2859-1F76-4CF1-9EB6-5DEFCFE00610}">
  <dimension ref="A1:T41"/>
  <sheetViews>
    <sheetView tabSelected="1" workbookViewId="0">
      <selection activeCell="H1" sqref="H1"/>
    </sheetView>
  </sheetViews>
  <sheetFormatPr baseColWidth="10" defaultRowHeight="14.4" x14ac:dyDescent="0.3"/>
  <cols>
    <col min="1" max="1" width="5.109375" bestFit="1" customWidth="1"/>
    <col min="2" max="2" width="12.5546875" bestFit="1" customWidth="1"/>
    <col min="3" max="3" width="15.88671875" bestFit="1" customWidth="1"/>
    <col min="4" max="4" width="16.77734375" bestFit="1" customWidth="1"/>
    <col min="5" max="5" width="33.5546875" bestFit="1" customWidth="1"/>
    <col min="6" max="6" width="17.77734375" bestFit="1" customWidth="1"/>
    <col min="7" max="7" width="10.77734375" style="1" bestFit="1" customWidth="1"/>
    <col min="8" max="8" width="16.77734375" bestFit="1" customWidth="1"/>
    <col min="9" max="9" width="26.88671875" customWidth="1"/>
    <col min="10" max="10" width="22" bestFit="1" customWidth="1"/>
    <col min="12" max="12" width="17.109375" customWidth="1"/>
    <col min="15" max="15" width="33.5546875" bestFit="1" customWidth="1"/>
    <col min="16" max="16" width="13.5546875" bestFit="1" customWidth="1"/>
    <col min="17" max="17" width="12.88671875" bestFit="1" customWidth="1"/>
    <col min="18" max="18" width="16.33203125" bestFit="1" customWidth="1"/>
    <col min="19" max="20" width="11.77734375" bestFit="1" customWidth="1"/>
  </cols>
  <sheetData>
    <row r="1" spans="1:20" x14ac:dyDescent="0.3">
      <c r="O1" s="36" t="s">
        <v>20</v>
      </c>
      <c r="P1" s="37"/>
      <c r="Q1" s="37"/>
      <c r="R1" s="37"/>
    </row>
    <row r="2" spans="1:20" x14ac:dyDescent="0.3">
      <c r="B2" s="2" t="s">
        <v>0</v>
      </c>
      <c r="C2" s="2"/>
      <c r="D2" s="2"/>
      <c r="E2" s="2"/>
      <c r="F2" s="2"/>
      <c r="G2" s="2"/>
      <c r="H2" s="3" t="s">
        <v>3</v>
      </c>
      <c r="I2" s="3"/>
      <c r="J2" s="3"/>
      <c r="K2" s="3"/>
      <c r="L2" s="3"/>
      <c r="M2" s="3"/>
      <c r="O2" s="33" t="s">
        <v>13</v>
      </c>
      <c r="P2" s="34"/>
      <c r="Q2" s="35"/>
      <c r="R2" s="39"/>
    </row>
    <row r="3" spans="1:20" ht="14.4" customHeight="1" x14ac:dyDescent="0.3">
      <c r="B3" s="9" t="s">
        <v>4</v>
      </c>
      <c r="C3" s="9" t="s">
        <v>6</v>
      </c>
      <c r="D3" s="5" t="s">
        <v>1</v>
      </c>
      <c r="E3" s="5"/>
      <c r="F3" s="7" t="s">
        <v>7</v>
      </c>
      <c r="G3" s="16" t="s">
        <v>9</v>
      </c>
      <c r="H3" s="6" t="s">
        <v>5</v>
      </c>
      <c r="I3" s="6"/>
      <c r="J3" s="9" t="s">
        <v>7</v>
      </c>
      <c r="K3" s="7" t="s">
        <v>11</v>
      </c>
      <c r="L3" s="7" t="s">
        <v>12</v>
      </c>
      <c r="M3" s="7" t="s">
        <v>9</v>
      </c>
      <c r="O3" s="12"/>
      <c r="P3" s="12" t="s">
        <v>15</v>
      </c>
      <c r="Q3" s="12" t="s">
        <v>16</v>
      </c>
      <c r="R3" s="12"/>
    </row>
    <row r="4" spans="1:20" x14ac:dyDescent="0.3">
      <c r="A4" s="12" t="s">
        <v>8</v>
      </c>
      <c r="B4" s="11"/>
      <c r="C4" s="10"/>
      <c r="D4" s="4" t="s">
        <v>2</v>
      </c>
      <c r="E4" s="4" t="s">
        <v>10</v>
      </c>
      <c r="F4" s="8"/>
      <c r="G4" s="17"/>
      <c r="H4" s="4" t="s">
        <v>2</v>
      </c>
      <c r="I4" s="4" t="s">
        <v>10</v>
      </c>
      <c r="J4" s="10"/>
      <c r="K4" s="29"/>
      <c r="L4" s="29"/>
      <c r="M4" s="29"/>
      <c r="O4" s="12" t="s">
        <v>14</v>
      </c>
      <c r="P4" s="38">
        <v>1250</v>
      </c>
      <c r="Q4" s="38">
        <f>P4/12</f>
        <v>104.16666666666667</v>
      </c>
      <c r="R4" s="12"/>
    </row>
    <row r="5" spans="1:20" x14ac:dyDescent="0.3">
      <c r="A5" s="12"/>
      <c r="B5" s="13"/>
      <c r="C5" s="13"/>
      <c r="D5" s="13">
        <v>30</v>
      </c>
      <c r="E5" s="13">
        <v>20</v>
      </c>
      <c r="F5" s="14">
        <v>4</v>
      </c>
      <c r="G5" s="18"/>
      <c r="H5" s="13">
        <f>D5*1.2</f>
        <v>36</v>
      </c>
      <c r="I5" s="13">
        <f>H5*1.25</f>
        <v>45</v>
      </c>
      <c r="J5" s="15">
        <f>F5*1.2</f>
        <v>4.8</v>
      </c>
      <c r="K5" s="8"/>
      <c r="L5" s="8"/>
      <c r="M5" s="8"/>
      <c r="O5" s="12" t="s">
        <v>22</v>
      </c>
      <c r="P5" s="38">
        <f>12*Q5*6</f>
        <v>3600</v>
      </c>
      <c r="Q5" s="38">
        <v>50</v>
      </c>
      <c r="R5" s="12"/>
    </row>
    <row r="6" spans="1:20" x14ac:dyDescent="0.3">
      <c r="A6" s="25">
        <v>2020</v>
      </c>
      <c r="B6" s="19">
        <v>1</v>
      </c>
      <c r="C6" s="20">
        <v>29</v>
      </c>
      <c r="D6" s="20"/>
      <c r="E6" s="20"/>
      <c r="F6" s="20"/>
      <c r="G6" s="21">
        <f>C6*$F$5</f>
        <v>116</v>
      </c>
      <c r="H6" s="20">
        <v>29</v>
      </c>
      <c r="I6" s="20"/>
      <c r="J6" s="20"/>
      <c r="K6" s="22">
        <f>H6*$J$5</f>
        <v>139.19999999999999</v>
      </c>
      <c r="L6" s="22">
        <v>0</v>
      </c>
      <c r="M6" s="22">
        <f>K6-L6</f>
        <v>139.19999999999999</v>
      </c>
      <c r="O6" s="12" t="s">
        <v>21</v>
      </c>
      <c r="P6" s="38">
        <f>12*Q6</f>
        <v>1843.2000000000003</v>
      </c>
      <c r="Q6" s="38">
        <f>1024*3*0.05</f>
        <v>153.60000000000002</v>
      </c>
      <c r="R6" s="12" t="s">
        <v>17</v>
      </c>
    </row>
    <row r="7" spans="1:20" x14ac:dyDescent="0.3">
      <c r="A7" s="25"/>
      <c r="B7" s="19">
        <v>2</v>
      </c>
      <c r="C7" s="20">
        <v>59</v>
      </c>
      <c r="D7" s="23"/>
      <c r="E7" s="20"/>
      <c r="F7" s="20"/>
      <c r="G7" s="21">
        <f t="shared" ref="G7:G41" si="0">C7*$F$5</f>
        <v>236</v>
      </c>
      <c r="H7" s="20">
        <v>59</v>
      </c>
      <c r="I7" s="20"/>
      <c r="J7" s="20"/>
      <c r="K7" s="22">
        <f t="shared" ref="K7:K41" si="1">H7*$J$5</f>
        <v>283.2</v>
      </c>
      <c r="L7" s="22">
        <v>0</v>
      </c>
      <c r="M7" s="22">
        <f t="shared" ref="M7:M15" si="2">K7-L7</f>
        <v>283.2</v>
      </c>
      <c r="O7" s="31" t="s">
        <v>9</v>
      </c>
      <c r="P7" s="32">
        <f>SUM(P4:P6)</f>
        <v>6693.2000000000007</v>
      </c>
      <c r="Q7" s="32">
        <f>P7/12</f>
        <v>557.76666666666677</v>
      </c>
      <c r="R7" s="12"/>
    </row>
    <row r="8" spans="1:20" x14ac:dyDescent="0.3">
      <c r="A8" s="25"/>
      <c r="B8" s="19">
        <v>3</v>
      </c>
      <c r="C8" s="20">
        <v>80</v>
      </c>
      <c r="D8" s="23"/>
      <c r="E8" s="20"/>
      <c r="F8" s="20"/>
      <c r="G8" s="21">
        <f t="shared" si="0"/>
        <v>320</v>
      </c>
      <c r="H8" s="20">
        <v>80</v>
      </c>
      <c r="I8" s="20"/>
      <c r="J8" s="20"/>
      <c r="K8" s="22">
        <f t="shared" si="1"/>
        <v>384</v>
      </c>
      <c r="L8" s="22">
        <v>0</v>
      </c>
      <c r="M8" s="22">
        <f t="shared" si="2"/>
        <v>384</v>
      </c>
    </row>
    <row r="9" spans="1:20" x14ac:dyDescent="0.3">
      <c r="A9" s="25"/>
      <c r="B9" s="19">
        <v>4</v>
      </c>
      <c r="C9" s="20">
        <v>121</v>
      </c>
      <c r="D9" s="23"/>
      <c r="E9" s="20"/>
      <c r="F9" s="20"/>
      <c r="G9" s="21">
        <f t="shared" si="0"/>
        <v>484</v>
      </c>
      <c r="H9" s="20">
        <v>121</v>
      </c>
      <c r="I9" s="20"/>
      <c r="J9" s="20"/>
      <c r="K9" s="22">
        <f t="shared" si="1"/>
        <v>580.79999999999995</v>
      </c>
      <c r="L9" s="22">
        <v>0</v>
      </c>
      <c r="M9" s="22">
        <f t="shared" si="2"/>
        <v>580.79999999999995</v>
      </c>
    </row>
    <row r="10" spans="1:20" x14ac:dyDescent="0.3">
      <c r="A10" s="25"/>
      <c r="B10" s="19">
        <v>5</v>
      </c>
      <c r="C10" s="20">
        <v>151</v>
      </c>
      <c r="D10" s="23"/>
      <c r="E10" s="20"/>
      <c r="F10" s="20"/>
      <c r="G10" s="21">
        <f t="shared" si="0"/>
        <v>604</v>
      </c>
      <c r="H10" s="20">
        <v>151</v>
      </c>
      <c r="I10" s="20"/>
      <c r="J10" s="20"/>
      <c r="K10" s="22">
        <f t="shared" si="1"/>
        <v>724.8</v>
      </c>
      <c r="L10" s="22">
        <v>0</v>
      </c>
      <c r="M10" s="22">
        <f t="shared" si="2"/>
        <v>724.8</v>
      </c>
      <c r="P10" s="30" t="s">
        <v>18</v>
      </c>
      <c r="Q10" s="30"/>
      <c r="R10" s="30"/>
      <c r="S10" s="30"/>
      <c r="T10" s="30"/>
    </row>
    <row r="11" spans="1:20" x14ac:dyDescent="0.3">
      <c r="A11" s="25"/>
      <c r="B11" s="19">
        <v>6</v>
      </c>
      <c r="C11" s="20">
        <v>186</v>
      </c>
      <c r="D11" s="23"/>
      <c r="E11" s="20"/>
      <c r="F11" s="20"/>
      <c r="G11" s="21">
        <f t="shared" si="0"/>
        <v>744</v>
      </c>
      <c r="H11" s="20">
        <v>186</v>
      </c>
      <c r="I11" s="20"/>
      <c r="J11" s="20"/>
      <c r="K11" s="22">
        <f t="shared" si="1"/>
        <v>892.8</v>
      </c>
      <c r="L11" s="22">
        <v>0</v>
      </c>
      <c r="M11" s="22">
        <f t="shared" si="2"/>
        <v>892.8</v>
      </c>
      <c r="P11" s="2" t="s">
        <v>0</v>
      </c>
      <c r="Q11" s="2"/>
      <c r="R11" s="3" t="s">
        <v>3</v>
      </c>
      <c r="S11" s="3"/>
      <c r="T11" s="31" t="s">
        <v>19</v>
      </c>
    </row>
    <row r="12" spans="1:20" x14ac:dyDescent="0.3">
      <c r="A12" s="25"/>
      <c r="B12" s="19">
        <v>7</v>
      </c>
      <c r="C12" s="20">
        <v>212</v>
      </c>
      <c r="D12" s="23"/>
      <c r="E12" s="20"/>
      <c r="F12" s="20"/>
      <c r="G12" s="21">
        <f t="shared" si="0"/>
        <v>848</v>
      </c>
      <c r="H12" s="20">
        <v>212</v>
      </c>
      <c r="I12" s="20"/>
      <c r="J12" s="20"/>
      <c r="K12" s="22">
        <f t="shared" si="1"/>
        <v>1017.5999999999999</v>
      </c>
      <c r="L12" s="22">
        <v>0</v>
      </c>
      <c r="M12" s="22">
        <f t="shared" si="2"/>
        <v>1017.5999999999999</v>
      </c>
      <c r="O12" s="12">
        <v>2020</v>
      </c>
      <c r="P12" s="54">
        <f>SUM(G6:G17)</f>
        <v>9396</v>
      </c>
      <c r="Q12" s="55"/>
      <c r="R12" s="52">
        <f>SUM(M6:M17)</f>
        <v>10246.066666666666</v>
      </c>
      <c r="S12" s="53"/>
      <c r="T12" s="56">
        <f>R12-P12</f>
        <v>850.0666666666657</v>
      </c>
    </row>
    <row r="13" spans="1:20" x14ac:dyDescent="0.3">
      <c r="A13" s="25"/>
      <c r="B13" s="19">
        <v>8</v>
      </c>
      <c r="C13" s="20">
        <v>244</v>
      </c>
      <c r="D13" s="23"/>
      <c r="E13" s="20"/>
      <c r="F13" s="20"/>
      <c r="G13" s="21">
        <f t="shared" si="0"/>
        <v>976</v>
      </c>
      <c r="H13" s="20">
        <v>244</v>
      </c>
      <c r="I13" s="20"/>
      <c r="J13" s="20"/>
      <c r="K13" s="22">
        <f t="shared" si="1"/>
        <v>1171.2</v>
      </c>
      <c r="L13" s="22">
        <v>0</v>
      </c>
      <c r="M13" s="22">
        <f t="shared" si="2"/>
        <v>1171.2</v>
      </c>
      <c r="O13" s="12">
        <v>2021</v>
      </c>
      <c r="P13" s="54">
        <f>SUM(G18:G29)</f>
        <v>26736</v>
      </c>
      <c r="Q13" s="55"/>
      <c r="R13" s="52">
        <f>SUM(M18:M29)</f>
        <v>28327.599999999995</v>
      </c>
      <c r="S13" s="53"/>
      <c r="T13" s="56">
        <f t="shared" ref="T13:T14" si="3">R13-P13</f>
        <v>1591.5999999999949</v>
      </c>
    </row>
    <row r="14" spans="1:20" x14ac:dyDescent="0.3">
      <c r="A14" s="25"/>
      <c r="B14" s="19">
        <v>9</v>
      </c>
      <c r="C14" s="20">
        <v>271</v>
      </c>
      <c r="D14" s="23"/>
      <c r="E14" s="20"/>
      <c r="F14" s="20"/>
      <c r="G14" s="21">
        <f t="shared" si="0"/>
        <v>1084</v>
      </c>
      <c r="H14" s="20">
        <v>271</v>
      </c>
      <c r="I14" s="20"/>
      <c r="J14" s="20"/>
      <c r="K14" s="22">
        <f t="shared" si="1"/>
        <v>1300.8</v>
      </c>
      <c r="L14" s="22">
        <v>0</v>
      </c>
      <c r="M14" s="22">
        <f t="shared" si="2"/>
        <v>1300.8</v>
      </c>
      <c r="O14" s="12">
        <v>2022</v>
      </c>
      <c r="P14" s="54">
        <f>SUM(G30:G41)</f>
        <v>40896</v>
      </c>
      <c r="Q14" s="55"/>
      <c r="R14" s="52">
        <f>SUM(M30:M41)</f>
        <v>56580.399999999994</v>
      </c>
      <c r="S14" s="53"/>
      <c r="T14" s="56">
        <f t="shared" si="3"/>
        <v>15684.399999999994</v>
      </c>
    </row>
    <row r="15" spans="1:20" x14ac:dyDescent="0.3">
      <c r="A15" s="25"/>
      <c r="B15" s="19">
        <v>10</v>
      </c>
      <c r="C15" s="20">
        <v>302</v>
      </c>
      <c r="D15" s="23"/>
      <c r="E15" s="20"/>
      <c r="F15" s="20"/>
      <c r="G15" s="21">
        <f t="shared" si="0"/>
        <v>1208</v>
      </c>
      <c r="H15" s="20">
        <v>302</v>
      </c>
      <c r="I15" s="20"/>
      <c r="J15" s="20"/>
      <c r="K15" s="22">
        <f t="shared" si="1"/>
        <v>1449.6</v>
      </c>
      <c r="L15" s="22">
        <v>0</v>
      </c>
      <c r="M15" s="22">
        <f t="shared" si="2"/>
        <v>1449.6</v>
      </c>
    </row>
    <row r="16" spans="1:20" x14ac:dyDescent="0.3">
      <c r="A16" s="25"/>
      <c r="B16" s="19">
        <v>11</v>
      </c>
      <c r="C16" s="20">
        <f>C15+$D$5</f>
        <v>332</v>
      </c>
      <c r="D16" s="24"/>
      <c r="E16" s="20"/>
      <c r="F16" s="20"/>
      <c r="G16" s="21">
        <f t="shared" si="0"/>
        <v>1328</v>
      </c>
      <c r="H16" s="20">
        <f>H15+$H$5</f>
        <v>338</v>
      </c>
      <c r="I16" s="20"/>
      <c r="J16" s="20"/>
      <c r="K16" s="22">
        <f t="shared" si="1"/>
        <v>1622.3999999999999</v>
      </c>
      <c r="L16" s="22">
        <f>$Q$7</f>
        <v>557.76666666666677</v>
      </c>
      <c r="M16" s="22">
        <f>K16-L16</f>
        <v>1064.6333333333332</v>
      </c>
      <c r="O16" s="40" t="s">
        <v>23</v>
      </c>
    </row>
    <row r="17" spans="1:20" x14ac:dyDescent="0.3">
      <c r="A17" s="25"/>
      <c r="B17" s="19">
        <v>12</v>
      </c>
      <c r="C17" s="20">
        <f>C16+$D$5</f>
        <v>362</v>
      </c>
      <c r="D17" s="20"/>
      <c r="E17" s="20"/>
      <c r="F17" s="20"/>
      <c r="G17" s="21">
        <f t="shared" si="0"/>
        <v>1448</v>
      </c>
      <c r="H17" s="20">
        <f>H16+$H$5</f>
        <v>374</v>
      </c>
      <c r="I17" s="20"/>
      <c r="J17" s="20"/>
      <c r="K17" s="22">
        <f t="shared" si="1"/>
        <v>1795.2</v>
      </c>
      <c r="L17" s="22">
        <f t="shared" ref="L17:L41" si="4">$Q$7</f>
        <v>557.76666666666677</v>
      </c>
      <c r="M17" s="22">
        <f t="shared" ref="M17:M41" si="5">K17-L17</f>
        <v>1237.4333333333334</v>
      </c>
    </row>
    <row r="18" spans="1:20" x14ac:dyDescent="0.3">
      <c r="A18" s="50">
        <v>2021</v>
      </c>
      <c r="B18" s="26">
        <v>13</v>
      </c>
      <c r="C18" s="26">
        <f>C17+$D$5</f>
        <v>392</v>
      </c>
      <c r="D18" s="26"/>
      <c r="E18" s="26"/>
      <c r="F18" s="26"/>
      <c r="G18" s="27">
        <f t="shared" si="0"/>
        <v>1568</v>
      </c>
      <c r="H18" s="26">
        <f t="shared" ref="H18:H29" si="6">H17+$H$5</f>
        <v>410</v>
      </c>
      <c r="I18" s="26"/>
      <c r="J18" s="26"/>
      <c r="K18" s="28">
        <f t="shared" si="1"/>
        <v>1968</v>
      </c>
      <c r="L18" s="28">
        <f t="shared" si="4"/>
        <v>557.76666666666677</v>
      </c>
      <c r="M18" s="28">
        <f t="shared" si="5"/>
        <v>1410.2333333333331</v>
      </c>
      <c r="P18" s="41" t="s">
        <v>24</v>
      </c>
      <c r="Q18" s="41" t="s">
        <v>25</v>
      </c>
      <c r="R18" s="41" t="s">
        <v>26</v>
      </c>
      <c r="S18" s="41" t="s">
        <v>27</v>
      </c>
      <c r="T18" s="41" t="s">
        <v>28</v>
      </c>
    </row>
    <row r="19" spans="1:20" x14ac:dyDescent="0.3">
      <c r="A19" s="50"/>
      <c r="B19" s="26">
        <v>14</v>
      </c>
      <c r="C19" s="26">
        <f>C18+$D$5</f>
        <v>422</v>
      </c>
      <c r="D19" s="26"/>
      <c r="E19" s="26"/>
      <c r="F19" s="26"/>
      <c r="G19" s="27">
        <f t="shared" si="0"/>
        <v>1688</v>
      </c>
      <c r="H19" s="26">
        <f t="shared" si="6"/>
        <v>446</v>
      </c>
      <c r="I19" s="26"/>
      <c r="J19" s="26"/>
      <c r="K19" s="28">
        <f t="shared" si="1"/>
        <v>2140.7999999999997</v>
      </c>
      <c r="L19" s="28">
        <f t="shared" si="4"/>
        <v>557.76666666666677</v>
      </c>
      <c r="M19" s="28">
        <f t="shared" si="5"/>
        <v>1583.0333333333328</v>
      </c>
      <c r="O19" s="2" t="s">
        <v>0</v>
      </c>
      <c r="P19" s="44">
        <v>0</v>
      </c>
      <c r="Q19" s="42">
        <f>P12</f>
        <v>9396</v>
      </c>
      <c r="R19" s="42">
        <f>P13</f>
        <v>26736</v>
      </c>
      <c r="S19" s="42">
        <f>P14</f>
        <v>40896</v>
      </c>
      <c r="T19" s="46">
        <f>NPV(0.1,Q19:S20)</f>
        <v>61363.456048084132</v>
      </c>
    </row>
    <row r="20" spans="1:20" x14ac:dyDescent="0.3">
      <c r="A20" s="50"/>
      <c r="B20" s="26">
        <v>15</v>
      </c>
      <c r="C20" s="26">
        <f>C19+$D$5</f>
        <v>452</v>
      </c>
      <c r="D20" s="26"/>
      <c r="E20" s="26"/>
      <c r="F20" s="26"/>
      <c r="G20" s="27">
        <f t="shared" si="0"/>
        <v>1808</v>
      </c>
      <c r="H20" s="26">
        <f t="shared" si="6"/>
        <v>482</v>
      </c>
      <c r="I20" s="26"/>
      <c r="J20" s="26"/>
      <c r="K20" s="28">
        <f t="shared" si="1"/>
        <v>2313.6</v>
      </c>
      <c r="L20" s="28">
        <f t="shared" si="4"/>
        <v>557.76666666666677</v>
      </c>
      <c r="M20" s="28">
        <f t="shared" si="5"/>
        <v>1755.833333333333</v>
      </c>
      <c r="O20" s="2"/>
      <c r="P20" s="45"/>
      <c r="Q20" s="43"/>
      <c r="R20" s="43"/>
      <c r="S20" s="43"/>
      <c r="T20" s="47"/>
    </row>
    <row r="21" spans="1:20" x14ac:dyDescent="0.3">
      <c r="A21" s="50"/>
      <c r="B21" s="26">
        <v>16</v>
      </c>
      <c r="C21" s="26">
        <f>C20+$D$5</f>
        <v>482</v>
      </c>
      <c r="D21" s="26"/>
      <c r="E21" s="26"/>
      <c r="F21" s="26"/>
      <c r="G21" s="27">
        <f t="shared" si="0"/>
        <v>1928</v>
      </c>
      <c r="H21" s="26">
        <f t="shared" si="6"/>
        <v>518</v>
      </c>
      <c r="I21" s="26"/>
      <c r="J21" s="26"/>
      <c r="K21" s="28">
        <f t="shared" si="1"/>
        <v>2486.4</v>
      </c>
      <c r="L21" s="28">
        <f t="shared" si="4"/>
        <v>557.76666666666677</v>
      </c>
      <c r="M21" s="28">
        <f t="shared" si="5"/>
        <v>1928.6333333333332</v>
      </c>
      <c r="O21" s="3" t="s">
        <v>3</v>
      </c>
      <c r="P21" s="44">
        <v>0</v>
      </c>
      <c r="Q21" s="42">
        <f>R12</f>
        <v>10246.066666666666</v>
      </c>
      <c r="R21" s="42">
        <f>R13</f>
        <v>28327.599999999995</v>
      </c>
      <c r="S21" s="42">
        <f>R14</f>
        <v>56580.399999999994</v>
      </c>
      <c r="T21" s="46">
        <f>NPV(0.1,Q21:S22)</f>
        <v>75235.537690959172</v>
      </c>
    </row>
    <row r="22" spans="1:20" x14ac:dyDescent="0.3">
      <c r="A22" s="50"/>
      <c r="B22" s="26">
        <v>17</v>
      </c>
      <c r="C22" s="26">
        <f>C21+$D$5</f>
        <v>512</v>
      </c>
      <c r="D22" s="26"/>
      <c r="E22" s="26"/>
      <c r="F22" s="26"/>
      <c r="G22" s="27">
        <f t="shared" si="0"/>
        <v>2048</v>
      </c>
      <c r="H22" s="26">
        <f t="shared" si="6"/>
        <v>554</v>
      </c>
      <c r="I22" s="26"/>
      <c r="J22" s="26"/>
      <c r="K22" s="28">
        <f t="shared" si="1"/>
        <v>2659.2</v>
      </c>
      <c r="L22" s="28">
        <f t="shared" si="4"/>
        <v>557.76666666666677</v>
      </c>
      <c r="M22" s="28">
        <f t="shared" si="5"/>
        <v>2101.4333333333329</v>
      </c>
      <c r="O22" s="3"/>
      <c r="P22" s="45"/>
      <c r="Q22" s="43"/>
      <c r="R22" s="43"/>
      <c r="S22" s="43"/>
      <c r="T22" s="47"/>
    </row>
    <row r="23" spans="1:20" x14ac:dyDescent="0.3">
      <c r="A23" s="50"/>
      <c r="B23" s="26">
        <v>18</v>
      </c>
      <c r="C23" s="26">
        <f>C22+$D$5</f>
        <v>542</v>
      </c>
      <c r="D23" s="26"/>
      <c r="E23" s="26"/>
      <c r="F23" s="26"/>
      <c r="G23" s="27">
        <f t="shared" si="0"/>
        <v>2168</v>
      </c>
      <c r="H23" s="26">
        <f t="shared" si="6"/>
        <v>590</v>
      </c>
      <c r="I23" s="26"/>
      <c r="J23" s="26"/>
      <c r="K23" s="28">
        <f t="shared" si="1"/>
        <v>2832</v>
      </c>
      <c r="L23" s="28">
        <f t="shared" si="4"/>
        <v>557.76666666666677</v>
      </c>
      <c r="M23" s="28">
        <f t="shared" si="5"/>
        <v>2274.2333333333331</v>
      </c>
    </row>
    <row r="24" spans="1:20" x14ac:dyDescent="0.3">
      <c r="A24" s="50"/>
      <c r="B24" s="26">
        <v>19</v>
      </c>
      <c r="C24" s="26">
        <f>C23+$D$5</f>
        <v>572</v>
      </c>
      <c r="D24" s="26"/>
      <c r="E24" s="26"/>
      <c r="F24" s="26"/>
      <c r="G24" s="27">
        <f t="shared" si="0"/>
        <v>2288</v>
      </c>
      <c r="H24" s="26">
        <f t="shared" si="6"/>
        <v>626</v>
      </c>
      <c r="I24" s="26"/>
      <c r="J24" s="26"/>
      <c r="K24" s="28">
        <f t="shared" si="1"/>
        <v>3004.7999999999997</v>
      </c>
      <c r="L24" s="28">
        <f t="shared" si="4"/>
        <v>557.76666666666677</v>
      </c>
      <c r="M24" s="28">
        <f t="shared" si="5"/>
        <v>2447.0333333333328</v>
      </c>
    </row>
    <row r="25" spans="1:20" x14ac:dyDescent="0.3">
      <c r="A25" s="50"/>
      <c r="B25" s="26">
        <v>20</v>
      </c>
      <c r="C25" s="26">
        <f>C24+$D$5</f>
        <v>602</v>
      </c>
      <c r="D25" s="26"/>
      <c r="E25" s="26"/>
      <c r="F25" s="26"/>
      <c r="G25" s="27">
        <f t="shared" si="0"/>
        <v>2408</v>
      </c>
      <c r="H25" s="26">
        <f t="shared" si="6"/>
        <v>662</v>
      </c>
      <c r="I25" s="26"/>
      <c r="J25" s="26"/>
      <c r="K25" s="28">
        <f t="shared" si="1"/>
        <v>3177.6</v>
      </c>
      <c r="L25" s="28">
        <f t="shared" si="4"/>
        <v>557.76666666666677</v>
      </c>
      <c r="M25" s="28">
        <f t="shared" si="5"/>
        <v>2619.833333333333</v>
      </c>
    </row>
    <row r="26" spans="1:20" x14ac:dyDescent="0.3">
      <c r="A26" s="50"/>
      <c r="B26" s="26">
        <v>21</v>
      </c>
      <c r="C26" s="26">
        <f>C25+$D$5</f>
        <v>632</v>
      </c>
      <c r="D26" s="26"/>
      <c r="E26" s="26"/>
      <c r="F26" s="26"/>
      <c r="G26" s="27">
        <f t="shared" si="0"/>
        <v>2528</v>
      </c>
      <c r="H26" s="26">
        <f t="shared" si="6"/>
        <v>698</v>
      </c>
      <c r="I26" s="26"/>
      <c r="J26" s="26"/>
      <c r="K26" s="28">
        <f t="shared" si="1"/>
        <v>3350.4</v>
      </c>
      <c r="L26" s="28">
        <f t="shared" si="4"/>
        <v>557.76666666666677</v>
      </c>
      <c r="M26" s="28">
        <f t="shared" si="5"/>
        <v>2792.6333333333332</v>
      </c>
      <c r="O26" s="40" t="s">
        <v>29</v>
      </c>
    </row>
    <row r="27" spans="1:20" x14ac:dyDescent="0.3">
      <c r="A27" s="50"/>
      <c r="B27" s="26">
        <v>22</v>
      </c>
      <c r="C27" s="26">
        <f>C26+$D$5</f>
        <v>662</v>
      </c>
      <c r="D27" s="26"/>
      <c r="E27" s="26"/>
      <c r="F27" s="26"/>
      <c r="G27" s="27">
        <f t="shared" si="0"/>
        <v>2648</v>
      </c>
      <c r="H27" s="26">
        <f t="shared" si="6"/>
        <v>734</v>
      </c>
      <c r="I27" s="26"/>
      <c r="J27" s="26"/>
      <c r="K27" s="28">
        <f t="shared" si="1"/>
        <v>3523.2</v>
      </c>
      <c r="L27" s="28">
        <f t="shared" si="4"/>
        <v>557.76666666666677</v>
      </c>
      <c r="M27" s="28">
        <f t="shared" si="5"/>
        <v>2965.4333333333329</v>
      </c>
    </row>
    <row r="28" spans="1:20" x14ac:dyDescent="0.3">
      <c r="A28" s="50"/>
      <c r="B28" s="26">
        <v>23</v>
      </c>
      <c r="C28" s="26">
        <f>C27+$D$5</f>
        <v>692</v>
      </c>
      <c r="D28" s="26"/>
      <c r="E28" s="26"/>
      <c r="F28" s="26"/>
      <c r="G28" s="27">
        <f t="shared" si="0"/>
        <v>2768</v>
      </c>
      <c r="H28" s="26">
        <f t="shared" si="6"/>
        <v>770</v>
      </c>
      <c r="I28" s="26"/>
      <c r="J28" s="26"/>
      <c r="K28" s="28">
        <f t="shared" si="1"/>
        <v>3696</v>
      </c>
      <c r="L28" s="28">
        <f t="shared" si="4"/>
        <v>557.76666666666677</v>
      </c>
      <c r="M28" s="28">
        <f t="shared" si="5"/>
        <v>3138.2333333333331</v>
      </c>
      <c r="P28" s="41" t="s">
        <v>24</v>
      </c>
      <c r="Q28" s="41" t="s">
        <v>31</v>
      </c>
      <c r="R28" s="41" t="s">
        <v>32</v>
      </c>
      <c r="S28" s="41" t="s">
        <v>33</v>
      </c>
      <c r="T28" s="41" t="s">
        <v>29</v>
      </c>
    </row>
    <row r="29" spans="1:20" x14ac:dyDescent="0.3">
      <c r="A29" s="50"/>
      <c r="B29" s="26">
        <v>24</v>
      </c>
      <c r="C29" s="26">
        <f>C28+$D$5</f>
        <v>722</v>
      </c>
      <c r="D29" s="26"/>
      <c r="E29" s="26"/>
      <c r="F29" s="26"/>
      <c r="G29" s="27">
        <f t="shared" si="0"/>
        <v>2888</v>
      </c>
      <c r="H29" s="26">
        <f t="shared" si="6"/>
        <v>806</v>
      </c>
      <c r="I29" s="26"/>
      <c r="J29" s="26"/>
      <c r="K29" s="28">
        <f t="shared" si="1"/>
        <v>3868.7999999999997</v>
      </c>
      <c r="L29" s="28">
        <f t="shared" si="4"/>
        <v>557.76666666666677</v>
      </c>
      <c r="M29" s="28">
        <f t="shared" si="5"/>
        <v>3311.0333333333328</v>
      </c>
      <c r="O29" s="2" t="s">
        <v>0</v>
      </c>
      <c r="P29" s="44">
        <v>0</v>
      </c>
      <c r="Q29" s="42">
        <f>Q19</f>
        <v>9396</v>
      </c>
      <c r="R29" s="42">
        <f>R19</f>
        <v>26736</v>
      </c>
      <c r="S29" s="42">
        <f>S19</f>
        <v>40896</v>
      </c>
      <c r="T29" s="48" t="s">
        <v>30</v>
      </c>
    </row>
    <row r="30" spans="1:20" x14ac:dyDescent="0.3">
      <c r="A30" s="51">
        <v>2022</v>
      </c>
      <c r="B30" s="20">
        <v>25</v>
      </c>
      <c r="C30" s="20">
        <f>C29+$E$5</f>
        <v>742</v>
      </c>
      <c r="D30" s="20"/>
      <c r="E30" s="20"/>
      <c r="F30" s="20"/>
      <c r="G30" s="21">
        <f t="shared" si="0"/>
        <v>2968</v>
      </c>
      <c r="H30" s="20">
        <f>H29+$I$5</f>
        <v>851</v>
      </c>
      <c r="I30" s="20"/>
      <c r="J30" s="20"/>
      <c r="K30" s="22">
        <f t="shared" si="1"/>
        <v>4084.7999999999997</v>
      </c>
      <c r="L30" s="22">
        <f t="shared" si="4"/>
        <v>557.76666666666677</v>
      </c>
      <c r="M30" s="22">
        <f t="shared" si="5"/>
        <v>3527.0333333333328</v>
      </c>
      <c r="O30" s="2"/>
      <c r="P30" s="45"/>
      <c r="Q30" s="43"/>
      <c r="R30" s="43"/>
      <c r="S30" s="43"/>
      <c r="T30" s="48"/>
    </row>
    <row r="31" spans="1:20" x14ac:dyDescent="0.3">
      <c r="A31" s="51"/>
      <c r="B31" s="20">
        <v>26</v>
      </c>
      <c r="C31" s="20">
        <f>C30+$E$5</f>
        <v>762</v>
      </c>
      <c r="D31" s="20"/>
      <c r="E31" s="20"/>
      <c r="F31" s="20"/>
      <c r="G31" s="21">
        <f t="shared" si="0"/>
        <v>3048</v>
      </c>
      <c r="H31" s="20">
        <f t="shared" ref="H31:H41" si="7">H30+$I$5</f>
        <v>896</v>
      </c>
      <c r="I31" s="20"/>
      <c r="J31" s="20"/>
      <c r="K31" s="22">
        <f t="shared" si="1"/>
        <v>4300.8</v>
      </c>
      <c r="L31" s="22">
        <f t="shared" si="4"/>
        <v>557.76666666666677</v>
      </c>
      <c r="M31" s="22">
        <f t="shared" si="5"/>
        <v>3743.0333333333333</v>
      </c>
      <c r="O31" s="3" t="s">
        <v>3</v>
      </c>
      <c r="P31" s="42">
        <f>SUM(L6:L41)</f>
        <v>14501.933333333331</v>
      </c>
      <c r="Q31" s="42">
        <f>SUM(K6:K17)</f>
        <v>11361.6</v>
      </c>
      <c r="R31" s="42">
        <f>SUM(K18:K29)</f>
        <v>35020.800000000003</v>
      </c>
      <c r="S31" s="42">
        <f>SUM(K30:K41)</f>
        <v>63273.600000000013</v>
      </c>
      <c r="T31" s="49">
        <f>(SUM(Q31:S32)-P31)/P31</f>
        <v>6.5614745620124237</v>
      </c>
    </row>
    <row r="32" spans="1:20" x14ac:dyDescent="0.3">
      <c r="A32" s="51"/>
      <c r="B32" s="20">
        <v>27</v>
      </c>
      <c r="C32" s="20">
        <f>C31+$E$5</f>
        <v>782</v>
      </c>
      <c r="D32" s="20"/>
      <c r="E32" s="20"/>
      <c r="F32" s="20"/>
      <c r="G32" s="21">
        <f t="shared" si="0"/>
        <v>3128</v>
      </c>
      <c r="H32" s="20">
        <f t="shared" si="7"/>
        <v>941</v>
      </c>
      <c r="I32" s="20"/>
      <c r="J32" s="20"/>
      <c r="K32" s="22">
        <f t="shared" si="1"/>
        <v>4516.8</v>
      </c>
      <c r="L32" s="22">
        <f t="shared" si="4"/>
        <v>557.76666666666677</v>
      </c>
      <c r="M32" s="22">
        <f t="shared" si="5"/>
        <v>3959.0333333333333</v>
      </c>
      <c r="O32" s="3"/>
      <c r="P32" s="45"/>
      <c r="Q32" s="43"/>
      <c r="R32" s="43"/>
      <c r="S32" s="43"/>
      <c r="T32" s="49"/>
    </row>
    <row r="33" spans="1:13" x14ac:dyDescent="0.3">
      <c r="A33" s="51"/>
      <c r="B33" s="20">
        <v>28</v>
      </c>
      <c r="C33" s="20">
        <f>C32+$E$5</f>
        <v>802</v>
      </c>
      <c r="D33" s="20"/>
      <c r="E33" s="20"/>
      <c r="F33" s="20"/>
      <c r="G33" s="21">
        <f t="shared" si="0"/>
        <v>3208</v>
      </c>
      <c r="H33" s="20">
        <f t="shared" si="7"/>
        <v>986</v>
      </c>
      <c r="I33" s="20"/>
      <c r="J33" s="20"/>
      <c r="K33" s="22">
        <f t="shared" si="1"/>
        <v>4732.8</v>
      </c>
      <c r="L33" s="22">
        <f t="shared" si="4"/>
        <v>557.76666666666677</v>
      </c>
      <c r="M33" s="22">
        <f t="shared" si="5"/>
        <v>4175.0333333333338</v>
      </c>
    </row>
    <row r="34" spans="1:13" x14ac:dyDescent="0.3">
      <c r="A34" s="51"/>
      <c r="B34" s="20">
        <v>29</v>
      </c>
      <c r="C34" s="20">
        <f>C33+$E$5</f>
        <v>822</v>
      </c>
      <c r="D34" s="20"/>
      <c r="E34" s="20"/>
      <c r="F34" s="20"/>
      <c r="G34" s="21">
        <f t="shared" si="0"/>
        <v>3288</v>
      </c>
      <c r="H34" s="20">
        <f t="shared" si="7"/>
        <v>1031</v>
      </c>
      <c r="I34" s="20"/>
      <c r="J34" s="20"/>
      <c r="K34" s="22">
        <f t="shared" si="1"/>
        <v>4948.8</v>
      </c>
      <c r="L34" s="22">
        <f t="shared" si="4"/>
        <v>557.76666666666677</v>
      </c>
      <c r="M34" s="22">
        <f t="shared" si="5"/>
        <v>4391.0333333333338</v>
      </c>
    </row>
    <row r="35" spans="1:13" x14ac:dyDescent="0.3">
      <c r="A35" s="51"/>
      <c r="B35" s="20">
        <v>30</v>
      </c>
      <c r="C35" s="20">
        <f>C34+$E$5</f>
        <v>842</v>
      </c>
      <c r="D35" s="20"/>
      <c r="E35" s="20"/>
      <c r="F35" s="20"/>
      <c r="G35" s="21">
        <f t="shared" si="0"/>
        <v>3368</v>
      </c>
      <c r="H35" s="20">
        <f t="shared" si="7"/>
        <v>1076</v>
      </c>
      <c r="I35" s="20"/>
      <c r="J35" s="20"/>
      <c r="K35" s="22">
        <f t="shared" si="1"/>
        <v>5164.8</v>
      </c>
      <c r="L35" s="22">
        <f t="shared" si="4"/>
        <v>557.76666666666677</v>
      </c>
      <c r="M35" s="22">
        <f t="shared" si="5"/>
        <v>4607.0333333333338</v>
      </c>
    </row>
    <row r="36" spans="1:13" x14ac:dyDescent="0.3">
      <c r="A36" s="51"/>
      <c r="B36" s="20">
        <v>31</v>
      </c>
      <c r="C36" s="20">
        <f>C35+$E$5</f>
        <v>862</v>
      </c>
      <c r="D36" s="20"/>
      <c r="E36" s="20"/>
      <c r="F36" s="20"/>
      <c r="G36" s="21">
        <f t="shared" si="0"/>
        <v>3448</v>
      </c>
      <c r="H36" s="20">
        <f t="shared" si="7"/>
        <v>1121</v>
      </c>
      <c r="I36" s="20"/>
      <c r="J36" s="20"/>
      <c r="K36" s="22">
        <f t="shared" si="1"/>
        <v>5380.8</v>
      </c>
      <c r="L36" s="22">
        <f t="shared" si="4"/>
        <v>557.76666666666677</v>
      </c>
      <c r="M36" s="22">
        <f t="shared" si="5"/>
        <v>4823.0333333333338</v>
      </c>
    </row>
    <row r="37" spans="1:13" x14ac:dyDescent="0.3">
      <c r="A37" s="51"/>
      <c r="B37" s="20">
        <v>32</v>
      </c>
      <c r="C37" s="20">
        <f>C36+$E$5</f>
        <v>882</v>
      </c>
      <c r="D37" s="20"/>
      <c r="E37" s="20"/>
      <c r="F37" s="20"/>
      <c r="G37" s="21">
        <f t="shared" si="0"/>
        <v>3528</v>
      </c>
      <c r="H37" s="20">
        <f t="shared" si="7"/>
        <v>1166</v>
      </c>
      <c r="I37" s="20"/>
      <c r="J37" s="20"/>
      <c r="K37" s="22">
        <f t="shared" si="1"/>
        <v>5596.8</v>
      </c>
      <c r="L37" s="22">
        <f t="shared" si="4"/>
        <v>557.76666666666677</v>
      </c>
      <c r="M37" s="22">
        <f t="shared" si="5"/>
        <v>5039.0333333333338</v>
      </c>
    </row>
    <row r="38" spans="1:13" x14ac:dyDescent="0.3">
      <c r="A38" s="51"/>
      <c r="B38" s="20">
        <v>33</v>
      </c>
      <c r="C38" s="20">
        <f>C37+$E$5</f>
        <v>902</v>
      </c>
      <c r="D38" s="20"/>
      <c r="E38" s="20"/>
      <c r="F38" s="20"/>
      <c r="G38" s="21">
        <f t="shared" si="0"/>
        <v>3608</v>
      </c>
      <c r="H38" s="20">
        <f t="shared" si="7"/>
        <v>1211</v>
      </c>
      <c r="I38" s="20"/>
      <c r="J38" s="20"/>
      <c r="K38" s="22">
        <f t="shared" si="1"/>
        <v>5812.8</v>
      </c>
      <c r="L38" s="22">
        <f t="shared" si="4"/>
        <v>557.76666666666677</v>
      </c>
      <c r="M38" s="22">
        <f t="shared" si="5"/>
        <v>5255.0333333333338</v>
      </c>
    </row>
    <row r="39" spans="1:13" x14ac:dyDescent="0.3">
      <c r="A39" s="51"/>
      <c r="B39" s="20">
        <v>34</v>
      </c>
      <c r="C39" s="20">
        <f>C38+$E$5</f>
        <v>922</v>
      </c>
      <c r="D39" s="20"/>
      <c r="E39" s="20"/>
      <c r="F39" s="20"/>
      <c r="G39" s="21">
        <f t="shared" si="0"/>
        <v>3688</v>
      </c>
      <c r="H39" s="20">
        <f t="shared" si="7"/>
        <v>1256</v>
      </c>
      <c r="I39" s="20"/>
      <c r="J39" s="20"/>
      <c r="K39" s="22">
        <f t="shared" si="1"/>
        <v>6028.8</v>
      </c>
      <c r="L39" s="22">
        <f t="shared" si="4"/>
        <v>557.76666666666677</v>
      </c>
      <c r="M39" s="22">
        <f t="shared" si="5"/>
        <v>5471.0333333333338</v>
      </c>
    </row>
    <row r="40" spans="1:13" x14ac:dyDescent="0.3">
      <c r="A40" s="51"/>
      <c r="B40" s="20">
        <v>35</v>
      </c>
      <c r="C40" s="20">
        <f>C39+$E$5</f>
        <v>942</v>
      </c>
      <c r="D40" s="20"/>
      <c r="E40" s="20"/>
      <c r="F40" s="20"/>
      <c r="G40" s="21">
        <f t="shared" si="0"/>
        <v>3768</v>
      </c>
      <c r="H40" s="20">
        <f t="shared" si="7"/>
        <v>1301</v>
      </c>
      <c r="I40" s="20"/>
      <c r="J40" s="20"/>
      <c r="K40" s="22">
        <f t="shared" si="1"/>
        <v>6244.8</v>
      </c>
      <c r="L40" s="22">
        <f t="shared" si="4"/>
        <v>557.76666666666677</v>
      </c>
      <c r="M40" s="22">
        <f t="shared" si="5"/>
        <v>5687.0333333333338</v>
      </c>
    </row>
    <row r="41" spans="1:13" x14ac:dyDescent="0.3">
      <c r="A41" s="51"/>
      <c r="B41" s="20">
        <v>36</v>
      </c>
      <c r="C41" s="20">
        <f>C40+$E$5</f>
        <v>962</v>
      </c>
      <c r="D41" s="20"/>
      <c r="E41" s="20"/>
      <c r="F41" s="20"/>
      <c r="G41" s="21">
        <f t="shared" si="0"/>
        <v>3848</v>
      </c>
      <c r="H41" s="20">
        <f t="shared" si="7"/>
        <v>1346</v>
      </c>
      <c r="I41" s="20"/>
      <c r="J41" s="20"/>
      <c r="K41" s="22">
        <f t="shared" si="1"/>
        <v>6460.8</v>
      </c>
      <c r="L41" s="22">
        <f t="shared" si="4"/>
        <v>557.76666666666677</v>
      </c>
      <c r="M41" s="22">
        <f t="shared" si="5"/>
        <v>5903.0333333333338</v>
      </c>
    </row>
  </sheetData>
  <mergeCells count="50">
    <mergeCell ref="O31:O32"/>
    <mergeCell ref="P31:P32"/>
    <mergeCell ref="Q31:Q32"/>
    <mergeCell ref="R31:R32"/>
    <mergeCell ref="S31:S32"/>
    <mergeCell ref="T31:T32"/>
    <mergeCell ref="O29:O30"/>
    <mergeCell ref="P29:P30"/>
    <mergeCell ref="Q29:Q30"/>
    <mergeCell ref="R29:R30"/>
    <mergeCell ref="S29:S30"/>
    <mergeCell ref="T29:T30"/>
    <mergeCell ref="S19:S20"/>
    <mergeCell ref="Q21:Q22"/>
    <mergeCell ref="R21:R22"/>
    <mergeCell ref="S21:S22"/>
    <mergeCell ref="T19:T20"/>
    <mergeCell ref="T21:T22"/>
    <mergeCell ref="O1:R1"/>
    <mergeCell ref="O2:Q2"/>
    <mergeCell ref="O19:O20"/>
    <mergeCell ref="O21:O22"/>
    <mergeCell ref="P19:P20"/>
    <mergeCell ref="P21:P22"/>
    <mergeCell ref="Q19:Q20"/>
    <mergeCell ref="R19:R20"/>
    <mergeCell ref="P12:Q12"/>
    <mergeCell ref="P14:Q14"/>
    <mergeCell ref="P13:Q13"/>
    <mergeCell ref="R12:S12"/>
    <mergeCell ref="R13:S13"/>
    <mergeCell ref="R14:S14"/>
    <mergeCell ref="M3:M5"/>
    <mergeCell ref="H2:M2"/>
    <mergeCell ref="P11:Q11"/>
    <mergeCell ref="R11:S11"/>
    <mergeCell ref="P10:T10"/>
    <mergeCell ref="A6:A17"/>
    <mergeCell ref="A18:A29"/>
    <mergeCell ref="A30:A41"/>
    <mergeCell ref="B2:G2"/>
    <mergeCell ref="B3:B4"/>
    <mergeCell ref="C3:C4"/>
    <mergeCell ref="F3:F4"/>
    <mergeCell ref="G3:G5"/>
    <mergeCell ref="D3:E3"/>
    <mergeCell ref="H3:I3"/>
    <mergeCell ref="J3:J4"/>
    <mergeCell ref="K3:K5"/>
    <mergeCell ref="L3:L5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garcía</dc:creator>
  <cp:lastModifiedBy>jaime garcía</cp:lastModifiedBy>
  <dcterms:created xsi:type="dcterms:W3CDTF">2021-01-10T16:40:22Z</dcterms:created>
  <dcterms:modified xsi:type="dcterms:W3CDTF">2021-01-10T18:59:05Z</dcterms:modified>
</cp:coreProperties>
</file>