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mohanguntiphenompeople-my.sharepoint.com/personal/jonathan_quezada_mohanguntiphenompeople_onmicrosoft_com/Documents/Desktop/Claude Skills/"/>
    </mc:Choice>
  </mc:AlternateContent>
  <xr:revisionPtr revIDLastSave="0" documentId="11_22DB7AE10A540C893D08EFB660FA18C5791D8F2F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over" sheetId="1" r:id="rId1"/>
    <sheet name="KPI Dashboard" sheetId="2" r:id="rId2"/>
    <sheet name="Assumptions" sheetId="3" r:id="rId3"/>
    <sheet name="Revenue Build" sheetId="4" r:id="rId4"/>
    <sheet name="PP&amp;E Schedule" sheetId="5" r:id="rId5"/>
    <sheet name="Debt Schedule" sheetId="6" r:id="rId6"/>
    <sheet name="Working Capital" sheetId="7" r:id="rId7"/>
    <sheet name="Income Statement" sheetId="8" r:id="rId8"/>
    <sheet name="Balance Sheet" sheetId="9" r:id="rId9"/>
    <sheet name="Cash Flow" sheetId="10" r:id="rId10"/>
  </sheets>
  <calcPr calcId="191029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9" i="2" l="1"/>
  <c r="K29" i="2"/>
  <c r="J29" i="2"/>
  <c r="I29" i="2"/>
  <c r="H29" i="2"/>
  <c r="L28" i="2"/>
  <c r="J28" i="2"/>
  <c r="G28" i="2"/>
  <c r="F28" i="2"/>
  <c r="E28" i="2"/>
  <c r="D28" i="2"/>
  <c r="C28" i="2"/>
  <c r="L27" i="2"/>
  <c r="K27" i="2"/>
  <c r="J27" i="2"/>
  <c r="I27" i="2"/>
  <c r="H27" i="2"/>
  <c r="L26" i="2"/>
  <c r="K26" i="2"/>
  <c r="K28" i="2" s="1"/>
  <c r="J26" i="2"/>
  <c r="I26" i="2"/>
  <c r="I28" i="2" s="1"/>
  <c r="H26" i="2"/>
  <c r="H28" i="2" s="1"/>
  <c r="L21" i="2"/>
  <c r="K21" i="2"/>
  <c r="J21" i="2"/>
  <c r="I21" i="2"/>
  <c r="H21" i="2"/>
  <c r="L20" i="2"/>
  <c r="K20" i="2"/>
  <c r="J20" i="2"/>
  <c r="I20" i="2"/>
  <c r="H20" i="2"/>
  <c r="I19" i="2"/>
  <c r="H19" i="2"/>
  <c r="G19" i="2"/>
  <c r="F19" i="2"/>
  <c r="E19" i="2"/>
  <c r="D19" i="2"/>
  <c r="C19" i="2"/>
  <c r="L18" i="2"/>
  <c r="L19" i="2" s="1"/>
  <c r="K18" i="2"/>
  <c r="K19" i="2" s="1"/>
  <c r="J18" i="2"/>
  <c r="J19" i="2" s="1"/>
  <c r="I18" i="2"/>
  <c r="H18" i="2"/>
  <c r="L13" i="2"/>
  <c r="K13" i="2"/>
  <c r="J13" i="2"/>
  <c r="I13" i="2"/>
  <c r="H13" i="2"/>
  <c r="C12" i="2"/>
  <c r="L11" i="2"/>
  <c r="K11" i="2"/>
  <c r="J11" i="2"/>
  <c r="I11" i="2"/>
  <c r="H11" i="2"/>
  <c r="I10" i="2"/>
  <c r="I12" i="2" s="1"/>
  <c r="I14" i="2" s="1"/>
  <c r="G10" i="2"/>
  <c r="G12" i="2" s="1"/>
  <c r="F10" i="2"/>
  <c r="F12" i="2" s="1"/>
  <c r="E10" i="2"/>
  <c r="E12" i="2" s="1"/>
  <c r="D10" i="2"/>
  <c r="D12" i="2" s="1"/>
  <c r="C10" i="2"/>
  <c r="L9" i="2"/>
  <c r="K9" i="2"/>
  <c r="J9" i="2"/>
  <c r="I9" i="2"/>
  <c r="H9" i="2"/>
  <c r="L8" i="2"/>
  <c r="L10" i="2" s="1"/>
  <c r="L12" i="2" s="1"/>
  <c r="L14" i="2" s="1"/>
  <c r="K8" i="2"/>
  <c r="K10" i="2" s="1"/>
  <c r="K12" i="2" s="1"/>
  <c r="K14" i="2" s="1"/>
  <c r="J8" i="2"/>
  <c r="J10" i="2" s="1"/>
  <c r="J12" i="2" s="1"/>
  <c r="J14" i="2" s="1"/>
  <c r="I8" i="2"/>
  <c r="H8" i="2"/>
  <c r="H10" i="2" s="1"/>
  <c r="H12" i="2" s="1"/>
  <c r="H14" i="2" s="1"/>
  <c r="C14" i="2" l="1"/>
  <c r="F14" i="2"/>
  <c r="E14" i="2"/>
  <c r="G14" i="2"/>
  <c r="D14" i="2"/>
</calcChain>
</file>

<file path=xl/sharedStrings.xml><?xml version="1.0" encoding="utf-8"?>
<sst xmlns="http://schemas.openxmlformats.org/spreadsheetml/2006/main" count="114" uniqueCount="94">
  <si>
    <t>TESLA, INC.</t>
  </si>
  <si>
    <t>Integrated 3-Statement Financial Model</t>
  </si>
  <si>
    <t>Prepared: October 19, 2025</t>
  </si>
  <si>
    <t>Historical Period: 2020-2024</t>
  </si>
  <si>
    <t>Projection Period: 2025-2029</t>
  </si>
  <si>
    <t>Source: SEC 10-K Filings, Q4 2024 Update</t>
  </si>
  <si>
    <t>MODEL STRUCTURE</t>
  </si>
  <si>
    <t>1.</t>
  </si>
  <si>
    <t>KPI Dashboard</t>
  </si>
  <si>
    <t>Executive summary of key performance indicators</t>
  </si>
  <si>
    <t>2.</t>
  </si>
  <si>
    <t>Assumptions</t>
  </si>
  <si>
    <t>Revenue growth, margins, working capital drivers</t>
  </si>
  <si>
    <t>3.</t>
  </si>
  <si>
    <t>Revenue Build</t>
  </si>
  <si>
    <t>Bottom-up revenue model by segment and product</t>
  </si>
  <si>
    <t>4.</t>
  </si>
  <si>
    <t>PP&amp;E Schedule</t>
  </si>
  <si>
    <t>Property, plant &amp; equipment and depreciation</t>
  </si>
  <si>
    <t>5.</t>
  </si>
  <si>
    <t>Debt Schedule</t>
  </si>
  <si>
    <t>Debt balances and interest expense calculation</t>
  </si>
  <si>
    <t>6.</t>
  </si>
  <si>
    <t>Working Capital</t>
  </si>
  <si>
    <t>AR, inventory, AP and changes</t>
  </si>
  <si>
    <t>7.</t>
  </si>
  <si>
    <t>Income Statement</t>
  </si>
  <si>
    <t>3-year historical + 5-year projection</t>
  </si>
  <si>
    <t>8.</t>
  </si>
  <si>
    <t>Balance Sheet</t>
  </si>
  <si>
    <t>Integrated balance sheet with checks</t>
  </si>
  <si>
    <t>9.</t>
  </si>
  <si>
    <t>Cash Flow</t>
  </si>
  <si>
    <t>Operating, investing, financing activities</t>
  </si>
  <si>
    <t>STYLING STANDARDS</t>
  </si>
  <si>
    <t>Blue text, beige fill, dashed border:</t>
  </si>
  <si>
    <t>Historical inputs and assumptions</t>
  </si>
  <si>
    <t>Green text:</t>
  </si>
  <si>
    <t>Cross-sheet links</t>
  </si>
  <si>
    <t>Black text:</t>
  </si>
  <si>
    <t>Formulas and calculations</t>
  </si>
  <si>
    <t>TESLA, INC. - KEY PERFORMANCE INDICATORS DASHBOARD</t>
  </si>
  <si>
    <t>($ in millions, except per unit data)</t>
  </si>
  <si>
    <t>METRIC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</si>
  <si>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</si>
  <si>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</si>
  <si>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</si>
  <si>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</si>
  <si>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</si>
  <si>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</si>
  <si>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</si>
  <si>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</si>
  <si>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</si>
  <si>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</si>
  <si>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FINANCIAL METRICS</t>
  </si>
  <si>
    <t>Total Revenue</t>
  </si>
  <si>
    <t>Gross Profit</t>
  </si>
  <si>
    <t>Gross Margin %</t>
  </si>
  <si>
    <t>Operating Income (EBIT)</t>
  </si>
  <si>
    <t>Operating Margin %</t>
  </si>
  <si>
    <t>Net Income</t>
  </si>
  <si>
    <t>Net Margin %</t>
  </si>
  <si>
    <t>OPERATIONAL METRICS</t>
  </si>
  <si>
    <t>Vehicle Deliveries (units)</t>
  </si>
  <si>
    <t>Average Selling Price ($)</t>
  </si>
  <si>
    <t>Energy Deployed (GWh)</t>
  </si>
  <si>
    <t>Total Employees</t>
  </si>
  <si>
    <t>Supercharger Stations</t>
  </si>
  <si>
    <t>CASH FLOW METRICS</t>
  </si>
  <si>
    <t>Operating Cash Flow</t>
  </si>
  <si>
    <t>Capital Expenditures</t>
  </si>
  <si>
    <t>Free Cash Flow</t>
  </si>
  <si>
    <t>Cash &amp; Investments (EOP)</t>
  </si>
  <si>
    <t>TESLA, INC. - MODEL ASSUMPTIONS</t>
  </si>
  <si>
    <t>ASSUMPTION</t>
  </si>
  <si>
    <t>REVENUE GROWTH ASSUMPTIONS</t>
  </si>
  <si>
    <t>Vehicle Delivery Growth %</t>
  </si>
  <si>
    <t>N/A</t>
  </si>
  <si>
    <t>Automotive Revenue Growth %</t>
  </si>
  <si>
    <t>Energy Storage Growth %</t>
  </si>
  <si>
    <t>Services &amp; Other Growth %</t>
  </si>
  <si>
    <t>MARGIN ASSUMPTIONS</t>
  </si>
  <si>
    <t>R&amp;D as % of Revenue</t>
  </si>
  <si>
    <t>SG&amp;A as % of Revenue</t>
  </si>
  <si>
    <t>OPERATIONAL KPI ASSUMPTIONS</t>
  </si>
  <si>
    <t>WORKING CAPITAL ASSUMPTIONS</t>
  </si>
  <si>
    <t>Days Sales Outstanding (DSO)</t>
  </si>
  <si>
    <t>Days Inventory Outstanding (DIO)</t>
  </si>
  <si>
    <t>Days Payable Outstanding (DPO)</t>
  </si>
  <si>
    <t>CAPEX &amp; OTHER ASSUMPTIONS</t>
  </si>
  <si>
    <t>Capex as % of Revenue</t>
  </si>
  <si>
    <t>Depreciation as % of PP&amp;E</t>
  </si>
  <si>
    <t>Tax Rate %</t>
  </si>
  <si>
    <t>Interest Rate on Debt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</si>
</sst>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3" x14ac:knownFonts="1">
    <font>
      <sz val="11"/>
      <color theme="1"/>
      <name val="Calibri"/>
      <family val="2"/>
      <charset val="1"/>
    </font>
    <font>
      <b/>
      <sz val="2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color rgb="FF00B05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i/>
      <sz val="9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5F5DC"/>
        <bgColor rgb="FFFFFFFF"/>
      </patternFill>
    </fill>
    <fill>
      <patternFill patternType="solid">
        <fgColor rgb="FFD9D9D9"/>
        <bgColor rgb="FFC0C0C0"/>
      </patternFill>
    </fill>
  </fills>
  <borders count="4">
    <border>
      <left/>
      <right/>
      <top/>
      <bottom/>
      <diagonal/>
    </border>
    <border>
      <left style="dashed">
        <color rgb="FFC0C0C0"/>
      </left>
      <right style="dashed">
        <color rgb="FFC0C0C0"/>
      </right>
      <top style="dashed">
        <color rgb="FFC0C0C0"/>
      </top>
      <bottom style="dashed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2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1" xfId="0" applyFont="1" applyFill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12" fillId="3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3" fontId="7" fillId="2" borderId="1" xfId="0" applyNumberFormat="1" applyFont="1" applyFill="1" applyBorder="1" applyAlignment="1">
      <alignment horizontal="right" vertical="center"/>
    </xf>
    <xf numFmtId="3" fontId="8" fillId="0" borderId="2" xfId="0" applyNumberFormat="1" applyFont="1" applyBorder="1" applyAlignment="1">
      <alignment horizontal="right" vertical="center"/>
    </xf>
    <xf numFmtId="164" fontId="9" fillId="0" borderId="2" xfId="0" applyNumberFormat="1" applyFont="1" applyBorder="1" applyAlignment="1">
      <alignment horizontal="right" vertical="center"/>
    </xf>
    <xf numFmtId="3" fontId="9" fillId="0" borderId="2" xfId="0" applyNumberFormat="1" applyFont="1" applyBorder="1" applyAlignment="1">
      <alignment horizontal="right" vertical="center"/>
    </xf>
    <xf numFmtId="165" fontId="7" fillId="2" borderId="1" xfId="0" applyNumberFormat="1" applyFont="1" applyFill="1" applyBorder="1" applyAlignment="1">
      <alignment horizontal="right" vertical="center"/>
    </xf>
    <xf numFmtId="165" fontId="8" fillId="0" borderId="2" xfId="0" applyNumberFormat="1" applyFont="1" applyBorder="1" applyAlignment="1">
      <alignment horizontal="right" vertical="center"/>
    </xf>
    <xf numFmtId="164" fontId="7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D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8"/>
  <sheetViews>
    <sheetView showGridLines="0" tabSelected="1" zoomScaleNormal="100" workbookViewId="0"/>
  </sheetViews>
  <sheetFormatPr defaultColWidth="8.6640625" defaultRowHeight="14.4" x14ac:dyDescent="0.3"/>
  <cols>
    <col min="2" max="2" width="5" customWidth="1"/>
    <col min="3" max="3" width="25" customWidth="1"/>
    <col min="4" max="4" width="3" customWidth="1"/>
    <col min="5" max="5" width="50" customWidth="1"/>
  </cols>
  <sheetData>
    <row r="2" spans="2:5" ht="24.6" x14ac:dyDescent="0.4">
      <c r="B2" s="4" t="s">
        <v>0</v>
      </c>
    </row>
    <row r="3" spans="2:5" ht="17.399999999999999" x14ac:dyDescent="0.3">
      <c r="B3" s="5" t="s">
        <v>1</v>
      </c>
    </row>
    <row r="4" spans="2:5" x14ac:dyDescent="0.3">
      <c r="B4" s="6" t="s">
        <v>2</v>
      </c>
    </row>
    <row r="6" spans="2:5" x14ac:dyDescent="0.3">
      <c r="B6" s="7" t="s">
        <v>3</v>
      </c>
    </row>
    <row r="7" spans="2:5" x14ac:dyDescent="0.3">
      <c r="B7" s="7" t="s">
        <v>4</v>
      </c>
    </row>
    <row r="8" spans="2:5" x14ac:dyDescent="0.3">
      <c r="B8" s="7" t="s">
        <v>5</v>
      </c>
    </row>
    <row r="11" spans="2:5" ht="15.6" x14ac:dyDescent="0.3">
      <c r="B11" s="8" t="s">
        <v>6</v>
      </c>
    </row>
    <row r="13" spans="2:5" x14ac:dyDescent="0.3">
      <c r="B13" s="9" t="s">
        <v>7</v>
      </c>
      <c r="C13" s="9" t="s">
        <v>8</v>
      </c>
      <c r="E13" s="6" t="s">
        <v>9</v>
      </c>
    </row>
    <row r="14" spans="2:5" x14ac:dyDescent="0.3">
      <c r="B14" s="9" t="s">
        <v>10</v>
      </c>
      <c r="C14" s="9" t="s">
        <v>11</v>
      </c>
      <c r="E14" s="6" t="s">
        <v>12</v>
      </c>
    </row>
    <row r="15" spans="2:5" x14ac:dyDescent="0.3">
      <c r="B15" s="9" t="s">
        <v>13</v>
      </c>
      <c r="C15" s="9" t="s">
        <v>14</v>
      </c>
      <c r="E15" s="6" t="s">
        <v>15</v>
      </c>
    </row>
    <row r="16" spans="2:5" x14ac:dyDescent="0.3">
      <c r="B16" s="9" t="s">
        <v>16</v>
      </c>
      <c r="C16" s="9" t="s">
        <v>17</v>
      </c>
      <c r="E16" s="6" t="s">
        <v>18</v>
      </c>
    </row>
    <row r="17" spans="2:5" x14ac:dyDescent="0.3">
      <c r="B17" s="9" t="s">
        <v>19</v>
      </c>
      <c r="C17" s="9" t="s">
        <v>20</v>
      </c>
      <c r="E17" s="6" t="s">
        <v>21</v>
      </c>
    </row>
    <row r="18" spans="2:5" x14ac:dyDescent="0.3">
      <c r="B18" s="9" t="s">
        <v>22</v>
      </c>
      <c r="C18" s="9" t="s">
        <v>23</v>
      </c>
      <c r="E18" s="6" t="s">
        <v>24</v>
      </c>
    </row>
    <row r="19" spans="2:5" x14ac:dyDescent="0.3">
      <c r="B19" s="9" t="s">
        <v>25</v>
      </c>
      <c r="C19" s="9" t="s">
        <v>26</v>
      </c>
      <c r="E19" s="6" t="s">
        <v>27</v>
      </c>
    </row>
    <row r="20" spans="2:5" x14ac:dyDescent="0.3">
      <c r="B20" s="9" t="s">
        <v>28</v>
      </c>
      <c r="C20" s="9" t="s">
        <v>29</v>
      </c>
      <c r="E20" s="6" t="s">
        <v>30</v>
      </c>
    </row>
    <row r="21" spans="2:5" x14ac:dyDescent="0.3">
      <c r="B21" s="9" t="s">
        <v>31</v>
      </c>
      <c r="C21" s="9" t="s">
        <v>32</v>
      </c>
      <c r="E21" s="6" t="s">
        <v>33</v>
      </c>
    </row>
    <row r="24" spans="2:5" ht="15.6" x14ac:dyDescent="0.3">
      <c r="B24" s="8" t="s">
        <v>34</v>
      </c>
    </row>
    <row r="26" spans="2:5" x14ac:dyDescent="0.3">
      <c r="B26" s="7" t="s">
        <v>35</v>
      </c>
      <c r="C26" s="10" t="s">
        <v>36</v>
      </c>
    </row>
    <row r="27" spans="2:5" x14ac:dyDescent="0.3">
      <c r="B27" s="7" t="s">
        <v>37</v>
      </c>
      <c r="C27" s="11" t="s">
        <v>38</v>
      </c>
    </row>
    <row r="28" spans="2:5" x14ac:dyDescent="0.3">
      <c r="B28" s="7" t="s">
        <v>39</v>
      </c>
      <c r="C28" s="12" t="s">
        <v>40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zoomScaleNormal="100" workbookViewId="0"/>
  </sheetViews>
  <sheetFormatPr defaultColWidth="8.6640625" defaultRowHeight="14.4" x14ac:dyDescent="0.3"/>
  <sheetData/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9"/>
  <sheetViews>
    <sheetView showGridLines="0" zoomScaleNormal="100" workbookViewId="0"/>
  </sheetViews>
  <sheetFormatPr defaultColWidth="8.6640625" defaultRowHeight="14.4" x14ac:dyDescent="0.3"/>
  <cols>
    <col min="2" max="2" width="30" customWidth="1"/>
    <col min="3" max="12" width="12" customWidth="1"/>
  </cols>
  <sheetData>
    <row r="2" spans="2:12" ht="17.399999999999999" x14ac:dyDescent="0.3">
      <c r="B2" s="3" t="s">
        <v>41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2:12" x14ac:dyDescent="0.3">
      <c r="B3" s="2" t="s">
        <v>42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5" spans="2:12" x14ac:dyDescent="0.3">
      <c r="B5" s="13" t="s">
        <v>43</v>
      </c>
      <c r="C5" s="13" t="s">
        <v>44</v>
      </c>
      <c r="D5" s="13" t="s">
        <v>45</v>
      </c>
      <c r="E5" s="13" t="s">
        <v>46</v>
      </c>
      <c r="F5" s="13" t="s">
        <v>47</v>
      </c>
      <c r="G5" s="13" t="s">
        <v>48</v>
      </c>
      <c r="H5" s="13" t="s">
        <v>49</v>
      </c>
      <c r="I5" s="13" t="s">
        <v>50</v>
      </c>
      <c r="J5" s="13" t="s">
        <v>51</v>
      </c>
      <c r="K5" s="13" t="s">
        <v>52</v>
      </c>
      <c r="L5" s="13" t="s">
        <v>53</v>
      </c>
    </row>
    <row r="7" spans="2:12" x14ac:dyDescent="0.3">
      <c r="B7" s="1" t="s">
        <v>54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x14ac:dyDescent="0.3">
      <c r="B8" s="14" t="s">
        <v>55</v>
      </c>
      <c r="C8" s="15">
        <v>31536</v>
      </c>
      <c r="D8" s="15">
        <v>53823</v>
      </c>
      <c r="E8" s="15">
        <v>81462</v>
      </c>
      <c r="F8" s="15">
        <v>96773</v>
      </c>
      <c r="G8" s="15">
        <v>97690</v>
      </c>
      <c r="H8" s="16">
        <f>'Income Statement'!H18</f>
        <v>0</v>
      </c>
      <c r="I8" s="16">
        <f>'Income Statement'!I18</f>
        <v>0</v>
      </c>
      <c r="J8" s="16">
        <f>'Income Statement'!J18</f>
        <v>0</v>
      </c>
      <c r="K8" s="16">
        <f>'Income Statement'!K18</f>
        <v>0</v>
      </c>
      <c r="L8" s="16">
        <f>'Income Statement'!L18</f>
        <v>0</v>
      </c>
    </row>
    <row r="9" spans="2:12" x14ac:dyDescent="0.3">
      <c r="B9" s="14" t="s">
        <v>56</v>
      </c>
      <c r="C9" s="15">
        <v>6630</v>
      </c>
      <c r="D9" s="15">
        <v>13606</v>
      </c>
      <c r="E9" s="15">
        <v>20853</v>
      </c>
      <c r="F9" s="15">
        <v>17660</v>
      </c>
      <c r="G9" s="15">
        <v>17450</v>
      </c>
      <c r="H9" s="16">
        <f>'Income Statement'!H19</f>
        <v>0</v>
      </c>
      <c r="I9" s="16">
        <f>'Income Statement'!I19</f>
        <v>0</v>
      </c>
      <c r="J9" s="16">
        <f>'Income Statement'!J19</f>
        <v>0</v>
      </c>
      <c r="K9" s="16">
        <f>'Income Statement'!K19</f>
        <v>0</v>
      </c>
      <c r="L9" s="16">
        <f>'Income Statement'!L19</f>
        <v>0</v>
      </c>
    </row>
    <row r="10" spans="2:12" x14ac:dyDescent="0.3">
      <c r="B10" s="14" t="s">
        <v>57</v>
      </c>
      <c r="C10" s="17" t="e">
        <f t="shared" ref="C10:L10" si="0">C8/C4</f>
        <v>#DIV/0!</v>
      </c>
      <c r="D10" s="17" t="e">
        <f t="shared" si="0"/>
        <v>#DIV/0!</v>
      </c>
      <c r="E10" s="17" t="e">
        <f t="shared" si="0"/>
        <v>#DIV/0!</v>
      </c>
      <c r="F10" s="17" t="e">
        <f t="shared" si="0"/>
        <v>#DIV/0!</v>
      </c>
      <c r="G10" s="17" t="e">
        <f t="shared" si="0"/>
        <v>#DIV/0!</v>
      </c>
      <c r="H10" s="17" t="e">
        <f t="shared" si="0"/>
        <v>#DIV/0!</v>
      </c>
      <c r="I10" s="17" t="e">
        <f t="shared" si="0"/>
        <v>#DIV/0!</v>
      </c>
      <c r="J10" s="17" t="e">
        <f t="shared" si="0"/>
        <v>#DIV/0!</v>
      </c>
      <c r="K10" s="17" t="e">
        <f t="shared" si="0"/>
        <v>#DIV/0!</v>
      </c>
      <c r="L10" s="17" t="e">
        <f t="shared" si="0"/>
        <v>#DIV/0!</v>
      </c>
    </row>
    <row r="11" spans="2:12" x14ac:dyDescent="0.3">
      <c r="B11" s="14" t="s">
        <v>58</v>
      </c>
      <c r="C11" s="15">
        <v>1994</v>
      </c>
      <c r="D11" s="15">
        <v>6523</v>
      </c>
      <c r="E11" s="15">
        <v>13656</v>
      </c>
      <c r="F11" s="15">
        <v>8891</v>
      </c>
      <c r="G11" s="15">
        <v>7076</v>
      </c>
      <c r="H11" s="16">
        <f>'Income Statement'!H21</f>
        <v>0</v>
      </c>
      <c r="I11" s="16">
        <f>'Income Statement'!I21</f>
        <v>0</v>
      </c>
      <c r="J11" s="16">
        <f>'Income Statement'!J21</f>
        <v>0</v>
      </c>
      <c r="K11" s="16">
        <f>'Income Statement'!K21</f>
        <v>0</v>
      </c>
      <c r="L11" s="16">
        <f>'Income Statement'!L21</f>
        <v>0</v>
      </c>
    </row>
    <row r="12" spans="2:12" x14ac:dyDescent="0.3">
      <c r="B12" s="14" t="s">
        <v>59</v>
      </c>
      <c r="C12" s="17" t="e">
        <f t="shared" ref="C12:L12" si="1">C10/C6</f>
        <v>#DIV/0!</v>
      </c>
      <c r="D12" s="17" t="e">
        <f t="shared" si="1"/>
        <v>#DIV/0!</v>
      </c>
      <c r="E12" s="17" t="e">
        <f t="shared" si="1"/>
        <v>#DIV/0!</v>
      </c>
      <c r="F12" s="17" t="e">
        <f t="shared" si="1"/>
        <v>#DIV/0!</v>
      </c>
      <c r="G12" s="17" t="e">
        <f t="shared" si="1"/>
        <v>#DIV/0!</v>
      </c>
      <c r="H12" s="17" t="e">
        <f t="shared" si="1"/>
        <v>#DIV/0!</v>
      </c>
      <c r="I12" s="17" t="e">
        <f t="shared" si="1"/>
        <v>#DIV/0!</v>
      </c>
      <c r="J12" s="17" t="e">
        <f t="shared" si="1"/>
        <v>#DIV/0!</v>
      </c>
      <c r="K12" s="17" t="e">
        <f t="shared" si="1"/>
        <v>#DIV/0!</v>
      </c>
      <c r="L12" s="17" t="e">
        <f t="shared" si="1"/>
        <v>#DIV/0!</v>
      </c>
    </row>
    <row r="13" spans="2:12" x14ac:dyDescent="0.3">
      <c r="B13" s="14" t="s">
        <v>60</v>
      </c>
      <c r="C13" s="15">
        <v>721</v>
      </c>
      <c r="D13" s="15">
        <v>5519</v>
      </c>
      <c r="E13" s="15">
        <v>12556</v>
      </c>
      <c r="F13" s="15">
        <v>14997</v>
      </c>
      <c r="G13" s="15">
        <v>7091</v>
      </c>
      <c r="H13" s="16">
        <f>'Income Statement'!H23</f>
        <v>0</v>
      </c>
      <c r="I13" s="16">
        <f>'Income Statement'!I23</f>
        <v>0</v>
      </c>
      <c r="J13" s="16">
        <f>'Income Statement'!J23</f>
        <v>0</v>
      </c>
      <c r="K13" s="16">
        <f>'Income Statement'!K23</f>
        <v>0</v>
      </c>
      <c r="L13" s="16">
        <f>'Income Statement'!L23</f>
        <v>0</v>
      </c>
    </row>
    <row r="14" spans="2:12" x14ac:dyDescent="0.3">
      <c r="B14" s="14" t="s">
        <v>61</v>
      </c>
      <c r="C14" s="17" t="e">
        <f ca="1">C14/C8</f>
        <v>#VALUE!</v>
      </c>
      <c r="D14" s="17" t="e">
        <f ca="1">D14/D8</f>
        <v>#VALUE!</v>
      </c>
      <c r="E14" s="17" t="e">
        <f ca="1">E14/E8</f>
        <v>#VALUE!</v>
      </c>
      <c r="F14" s="17" t="e">
        <f ca="1">F14/F8</f>
        <v>#VALUE!</v>
      </c>
      <c r="G14" s="17" t="e">
        <f ca="1">G14/G8</f>
        <v>#VALUE!</v>
      </c>
      <c r="H14" s="17" t="e">
        <f>H12/H8</f>
        <v>#DIV/0!</v>
      </c>
      <c r="I14" s="17" t="e">
        <f>I12/I8</f>
        <v>#DIV/0!</v>
      </c>
      <c r="J14" s="17" t="e">
        <f>J12/J8</f>
        <v>#DIV/0!</v>
      </c>
      <c r="K14" s="17" t="e">
        <f>K12/K8</f>
        <v>#DIV/0!</v>
      </c>
      <c r="L14" s="17" t="e">
        <f>L12/L8</f>
        <v>#DIV/0!</v>
      </c>
    </row>
    <row r="17" spans="2:12" x14ac:dyDescent="0.3">
      <c r="B17" s="1" t="s">
        <v>62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3">
      <c r="B18" s="14" t="s">
        <v>63</v>
      </c>
      <c r="C18" s="15">
        <v>499647</v>
      </c>
      <c r="D18" s="15">
        <v>936222</v>
      </c>
      <c r="E18" s="15">
        <v>1313851</v>
      </c>
      <c r="F18" s="15">
        <v>1808581</v>
      </c>
      <c r="G18" s="15">
        <v>1789226</v>
      </c>
      <c r="H18" s="16">
        <f>Assumptions!H23</f>
        <v>50.2</v>
      </c>
      <c r="I18" s="16">
        <f>Assumptions!I23</f>
        <v>75.3</v>
      </c>
      <c r="J18" s="16">
        <f>Assumptions!J23</f>
        <v>105.4</v>
      </c>
      <c r="K18" s="16">
        <f>Assumptions!K23</f>
        <v>142.30000000000001</v>
      </c>
      <c r="L18" s="16">
        <f>Assumptions!L23</f>
        <v>185</v>
      </c>
    </row>
    <row r="19" spans="2:12" x14ac:dyDescent="0.3">
      <c r="B19" s="14" t="s">
        <v>64</v>
      </c>
      <c r="C19" s="18">
        <f>'Income Statement'!C15/'KPI Dashboard'!C18</f>
        <v>0</v>
      </c>
      <c r="D19" s="18">
        <f>'Income Statement'!D15/'KPI Dashboard'!D18</f>
        <v>0</v>
      </c>
      <c r="E19" s="18">
        <f>'Income Statement'!E15/'KPI Dashboard'!E18</f>
        <v>0</v>
      </c>
      <c r="F19" s="18">
        <f>'Income Statement'!F15/'KPI Dashboard'!F18</f>
        <v>0</v>
      </c>
      <c r="G19" s="18">
        <f>'Income Statement'!G15/'KPI Dashboard'!G18</f>
        <v>0</v>
      </c>
      <c r="H19" s="18">
        <f>'Income Statement'!H15/'KPI Dashboard'!H18</f>
        <v>0</v>
      </c>
      <c r="I19" s="18">
        <f>'Income Statement'!I15/'KPI Dashboard'!I18</f>
        <v>0</v>
      </c>
      <c r="J19" s="18">
        <f>'Income Statement'!J15/'KPI Dashboard'!J18</f>
        <v>0</v>
      </c>
      <c r="K19" s="18">
        <f>'Income Statement'!K15/'KPI Dashboard'!K18</f>
        <v>0</v>
      </c>
      <c r="L19" s="18">
        <f>'Income Statement'!L15/'KPI Dashboard'!L18</f>
        <v>0</v>
      </c>
    </row>
    <row r="20" spans="2:12" x14ac:dyDescent="0.3">
      <c r="B20" s="14" t="s">
        <v>65</v>
      </c>
      <c r="C20" s="19">
        <v>3</v>
      </c>
      <c r="D20" s="19">
        <v>4</v>
      </c>
      <c r="E20" s="19">
        <v>6.5</v>
      </c>
      <c r="F20" s="19">
        <v>14.7</v>
      </c>
      <c r="G20" s="19">
        <v>31.4</v>
      </c>
      <c r="H20" s="20">
        <f>Assumptions!H25</f>
        <v>130000</v>
      </c>
      <c r="I20" s="20">
        <f>Assumptions!I25</f>
        <v>135000</v>
      </c>
      <c r="J20" s="20">
        <f>Assumptions!J25</f>
        <v>140000</v>
      </c>
      <c r="K20" s="20">
        <f>Assumptions!K25</f>
        <v>145000</v>
      </c>
      <c r="L20" s="20">
        <f>Assumptions!L25</f>
        <v>150000</v>
      </c>
    </row>
    <row r="21" spans="2:12" x14ac:dyDescent="0.3">
      <c r="B21" s="14" t="s">
        <v>66</v>
      </c>
      <c r="C21" s="15">
        <v>70757</v>
      </c>
      <c r="D21" s="15">
        <v>99290</v>
      </c>
      <c r="E21" s="15">
        <v>127855</v>
      </c>
      <c r="F21" s="15">
        <v>140473</v>
      </c>
      <c r="G21" s="15">
        <v>125665</v>
      </c>
      <c r="H21" s="16">
        <f>Assumptions!H26</f>
        <v>0</v>
      </c>
      <c r="I21" s="16">
        <f>Assumptions!I26</f>
        <v>0</v>
      </c>
      <c r="J21" s="16">
        <f>Assumptions!J26</f>
        <v>0</v>
      </c>
      <c r="K21" s="16">
        <f>Assumptions!K26</f>
        <v>0</v>
      </c>
      <c r="L21" s="16">
        <f>Assumptions!L26</f>
        <v>0</v>
      </c>
    </row>
    <row r="22" spans="2:12" x14ac:dyDescent="0.3">
      <c r="B22" s="14" t="s">
        <v>67</v>
      </c>
      <c r="C22" s="15">
        <v>2564</v>
      </c>
      <c r="D22" s="15">
        <v>3476</v>
      </c>
      <c r="E22" s="15">
        <v>4678</v>
      </c>
      <c r="F22" s="15">
        <v>5952</v>
      </c>
      <c r="G22" s="15">
        <v>6975</v>
      </c>
    </row>
    <row r="25" spans="2:12" x14ac:dyDescent="0.3">
      <c r="B25" s="1" t="s">
        <v>68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3">
      <c r="B26" s="14" t="s">
        <v>69</v>
      </c>
      <c r="C26" s="15">
        <v>5943</v>
      </c>
      <c r="D26" s="15">
        <v>11497</v>
      </c>
      <c r="E26" s="15">
        <v>14724</v>
      </c>
      <c r="F26" s="15">
        <v>13256</v>
      </c>
      <c r="G26" s="15">
        <v>14923</v>
      </c>
      <c r="H26" s="16">
        <f>'Cash Flow'!H46</f>
        <v>0</v>
      </c>
      <c r="I26" s="16">
        <f>'Cash Flow'!I46</f>
        <v>0</v>
      </c>
      <c r="J26" s="16">
        <f>'Cash Flow'!J46</f>
        <v>0</v>
      </c>
      <c r="K26" s="16">
        <f>'Cash Flow'!K46</f>
        <v>0</v>
      </c>
      <c r="L26" s="16">
        <f>'Cash Flow'!L46</f>
        <v>0</v>
      </c>
    </row>
    <row r="27" spans="2:12" x14ac:dyDescent="0.3">
      <c r="B27" s="14" t="s">
        <v>70</v>
      </c>
      <c r="C27" s="15">
        <v>3157</v>
      </c>
      <c r="D27" s="15">
        <v>6482</v>
      </c>
      <c r="E27" s="15">
        <v>7158</v>
      </c>
      <c r="F27" s="15">
        <v>8898</v>
      </c>
      <c r="G27" s="15">
        <v>11339</v>
      </c>
      <c r="H27" s="16">
        <f>'Cash Flow'!H47</f>
        <v>0</v>
      </c>
      <c r="I27" s="16">
        <f>'Cash Flow'!I47</f>
        <v>0</v>
      </c>
      <c r="J27" s="16">
        <f>'Cash Flow'!J47</f>
        <v>0</v>
      </c>
      <c r="K27" s="16">
        <f>'Cash Flow'!K47</f>
        <v>0</v>
      </c>
      <c r="L27" s="16">
        <f>'Cash Flow'!L47</f>
        <v>0</v>
      </c>
    </row>
    <row r="28" spans="2:12" x14ac:dyDescent="0.3">
      <c r="B28" s="14" t="s">
        <v>71</v>
      </c>
      <c r="C28" s="18">
        <f t="shared" ref="C28:L28" si="2">C25-C26</f>
        <v>-5943</v>
      </c>
      <c r="D28" s="18">
        <f t="shared" si="2"/>
        <v>-11497</v>
      </c>
      <c r="E28" s="18">
        <f t="shared" si="2"/>
        <v>-14724</v>
      </c>
      <c r="F28" s="18">
        <f t="shared" si="2"/>
        <v>-13256</v>
      </c>
      <c r="G28" s="18">
        <f t="shared" si="2"/>
        <v>-14923</v>
      </c>
      <c r="H28" s="18">
        <f t="shared" si="2"/>
        <v>0</v>
      </c>
      <c r="I28" s="18">
        <f t="shared" si="2"/>
        <v>0</v>
      </c>
      <c r="J28" s="18">
        <f t="shared" si="2"/>
        <v>0</v>
      </c>
      <c r="K28" s="18">
        <f t="shared" si="2"/>
        <v>0</v>
      </c>
      <c r="L28" s="18">
        <f t="shared" si="2"/>
        <v>0</v>
      </c>
    </row>
    <row r="29" spans="2:12" x14ac:dyDescent="0.3">
      <c r="B29" s="14" t="s">
        <v>72</v>
      </c>
      <c r="C29" s="15">
        <v>19384</v>
      </c>
      <c r="D29" s="15">
        <v>17707</v>
      </c>
      <c r="E29" s="15">
        <v>22185</v>
      </c>
      <c r="F29" s="15">
        <v>29094</v>
      </c>
      <c r="G29" s="15">
        <v>36563</v>
      </c>
      <c r="H29" s="16">
        <f>'Cash Flow'!H49</f>
        <v>0</v>
      </c>
      <c r="I29" s="16">
        <f>'Cash Flow'!I49</f>
        <v>0</v>
      </c>
      <c r="J29" s="16">
        <f>'Cash Flow'!J49</f>
        <v>0</v>
      </c>
      <c r="K29" s="16">
        <f>'Cash Flow'!K49</f>
        <v>0</v>
      </c>
      <c r="L29" s="16">
        <f>'Cash Flow'!L49</f>
        <v>0</v>
      </c>
    </row>
  </sheetData>
  <mergeCells count="5">
    <mergeCell ref="B2:L2"/>
    <mergeCell ref="B3:L3"/>
    <mergeCell ref="B7:L7"/>
    <mergeCell ref="B17:L17"/>
    <mergeCell ref="B25:L25"/>
  </mergeCells>
  <pageMargins left="0.75" right="0.75" top="1" bottom="1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38"/>
  <sheetViews>
    <sheetView showGridLines="0" zoomScaleNormal="100" workbookViewId="0"/>
  </sheetViews>
  <sheetFormatPr defaultColWidth="8.6640625" defaultRowHeight="14.4" x14ac:dyDescent="0.3"/>
  <cols>
    <col min="2" max="2" width="30" customWidth="1"/>
    <col min="3" max="12" width="12" customWidth="1"/>
  </cols>
  <sheetData>
    <row r="2" spans="2:12" ht="17.399999999999999" x14ac:dyDescent="0.3">
      <c r="B2" s="3" t="s">
        <v>73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2:12" x14ac:dyDescent="0.3"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</row>
    <row r="5" spans="2:12" x14ac:dyDescent="0.3">
      <c r="B5" s="14" t="s">
        <v>74</v>
      </c>
      <c r="C5" s="13" t="s">
        <v>44</v>
      </c>
      <c r="D5" s="13" t="s">
        <v>45</v>
      </c>
      <c r="E5" s="13" t="s">
        <v>46</v>
      </c>
      <c r="F5" s="13" t="s">
        <v>47</v>
      </c>
      <c r="G5" s="13" t="s">
        <v>48</v>
      </c>
      <c r="H5" s="13" t="s">
        <v>49</v>
      </c>
      <c r="I5" s="13" t="s">
        <v>50</v>
      </c>
      <c r="J5" s="13" t="s">
        <v>51</v>
      </c>
      <c r="K5" s="13" t="s">
        <v>52</v>
      </c>
      <c r="L5" s="13" t="s">
        <v>53</v>
      </c>
    </row>
    <row r="7" spans="2:12" x14ac:dyDescent="0.3">
      <c r="B7" s="1" t="s">
        <v>75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x14ac:dyDescent="0.3">
      <c r="B8" s="14" t="s">
        <v>76</v>
      </c>
      <c r="C8" t="s">
        <v>77</v>
      </c>
      <c r="D8" s="17">
        <v>0.874</v>
      </c>
      <c r="E8" s="17">
        <v>0.40300000000000002</v>
      </c>
      <c r="F8" s="17">
        <v>0.377</v>
      </c>
      <c r="G8" s="17">
        <v>-1.0999999999999999E-2</v>
      </c>
      <c r="H8" s="21">
        <v>0.05</v>
      </c>
      <c r="I8" s="21">
        <v>0.08</v>
      </c>
      <c r="J8" s="21">
        <v>0.1</v>
      </c>
      <c r="K8" s="21">
        <v>0.12</v>
      </c>
      <c r="L8" s="21">
        <v>0.15</v>
      </c>
    </row>
    <row r="9" spans="2:12" x14ac:dyDescent="0.3">
      <c r="B9" s="14" t="s">
        <v>78</v>
      </c>
      <c r="C9" t="s">
        <v>77</v>
      </c>
      <c r="D9" s="17">
        <v>0.73299999999999998</v>
      </c>
      <c r="E9" s="17">
        <v>0.51300000000000001</v>
      </c>
      <c r="F9" s="17">
        <v>0.153</v>
      </c>
      <c r="G9" s="17">
        <v>-6.5000000000000002E-2</v>
      </c>
      <c r="H9" s="21">
        <v>0.03</v>
      </c>
      <c r="I9" s="21">
        <v>0.05</v>
      </c>
      <c r="J9" s="21">
        <v>7.0000000000000007E-2</v>
      </c>
      <c r="K9" s="21">
        <v>0.1</v>
      </c>
      <c r="L9" s="21">
        <v>0.12</v>
      </c>
    </row>
    <row r="10" spans="2:12" x14ac:dyDescent="0.3">
      <c r="B10" s="14" t="s">
        <v>79</v>
      </c>
      <c r="C10" t="s">
        <v>77</v>
      </c>
      <c r="D10" s="17">
        <v>0.39900000000000002</v>
      </c>
      <c r="E10" s="17">
        <v>0.40200000000000002</v>
      </c>
      <c r="F10" s="17">
        <v>0.54400000000000004</v>
      </c>
      <c r="G10" s="17">
        <v>0.67100000000000004</v>
      </c>
      <c r="H10" s="21">
        <v>0.6</v>
      </c>
      <c r="I10" s="21">
        <v>0.5</v>
      </c>
      <c r="J10" s="21">
        <v>0.4</v>
      </c>
      <c r="K10" s="21">
        <v>0.35</v>
      </c>
      <c r="L10" s="21">
        <v>0.3</v>
      </c>
    </row>
    <row r="11" spans="2:12" x14ac:dyDescent="0.3">
      <c r="B11" s="14" t="s">
        <v>80</v>
      </c>
      <c r="C11" t="s">
        <v>77</v>
      </c>
      <c r="D11" s="17">
        <v>0.64900000000000002</v>
      </c>
      <c r="E11" s="17">
        <v>0.60199999999999998</v>
      </c>
      <c r="F11" s="17">
        <v>0.36599999999999999</v>
      </c>
      <c r="G11" s="17">
        <v>0.26600000000000001</v>
      </c>
      <c r="H11" s="21">
        <v>0.15</v>
      </c>
      <c r="I11" s="21">
        <v>0.12</v>
      </c>
      <c r="J11" s="21">
        <v>0.1</v>
      </c>
      <c r="K11" s="21">
        <v>0.1</v>
      </c>
      <c r="L11" s="21">
        <v>0.1</v>
      </c>
    </row>
    <row r="14" spans="2:12" x14ac:dyDescent="0.3">
      <c r="B14" s="1" t="s">
        <v>81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2" x14ac:dyDescent="0.3">
      <c r="B15" s="14" t="s">
        <v>57</v>
      </c>
      <c r="C15" s="17">
        <v>0.21023592085235901</v>
      </c>
      <c r="D15" s="17">
        <v>0.25279155751258803</v>
      </c>
      <c r="E15" s="17">
        <v>0.25598438535758999</v>
      </c>
      <c r="F15" s="17">
        <v>0.18248891736331399</v>
      </c>
      <c r="G15" s="17">
        <v>0.178626266762207</v>
      </c>
      <c r="H15" s="21">
        <v>0.185</v>
      </c>
      <c r="I15" s="21">
        <v>0.19</v>
      </c>
      <c r="J15" s="21">
        <v>0.19500000000000001</v>
      </c>
      <c r="K15" s="21">
        <v>0.2</v>
      </c>
      <c r="L15" s="21">
        <v>0.20499999999999999</v>
      </c>
    </row>
    <row r="16" spans="2:12" x14ac:dyDescent="0.3">
      <c r="B16" s="14" t="s">
        <v>82</v>
      </c>
      <c r="C16" s="17">
        <v>4.7E-2</v>
      </c>
      <c r="D16" s="17">
        <v>4.8000000000000001E-2</v>
      </c>
      <c r="E16" s="17">
        <v>3.7999999999999999E-2</v>
      </c>
      <c r="F16" s="17">
        <v>4.1000000000000002E-2</v>
      </c>
      <c r="G16" s="17">
        <v>4.5999999999999999E-2</v>
      </c>
      <c r="H16" s="21">
        <v>4.4999999999999998E-2</v>
      </c>
      <c r="I16" s="21">
        <v>4.2999999999999997E-2</v>
      </c>
      <c r="J16" s="21">
        <v>0.04</v>
      </c>
      <c r="K16" s="21">
        <v>3.7999999999999999E-2</v>
      </c>
      <c r="L16" s="21">
        <v>3.5000000000000003E-2</v>
      </c>
    </row>
    <row r="17" spans="2:12" x14ac:dyDescent="0.3">
      <c r="B17" s="14" t="s">
        <v>83</v>
      </c>
      <c r="C17" s="17">
        <v>0.1</v>
      </c>
      <c r="D17" s="17">
        <v>8.3000000000000004E-2</v>
      </c>
      <c r="E17" s="17">
        <v>5.0999999999999997E-2</v>
      </c>
      <c r="F17" s="17">
        <v>0.05</v>
      </c>
      <c r="G17" s="17">
        <v>0.06</v>
      </c>
      <c r="H17" s="21">
        <v>5.8000000000000003E-2</v>
      </c>
      <c r="I17" s="21">
        <v>5.5E-2</v>
      </c>
      <c r="J17" s="21">
        <v>5.2999999999999999E-2</v>
      </c>
      <c r="K17" s="21">
        <v>0.05</v>
      </c>
      <c r="L17" s="21">
        <v>4.8000000000000001E-2</v>
      </c>
    </row>
    <row r="18" spans="2:12" x14ac:dyDescent="0.3">
      <c r="B18" s="14" t="s">
        <v>59</v>
      </c>
      <c r="C18" s="17">
        <v>6.3E-2</v>
      </c>
      <c r="D18" s="17">
        <v>0.121</v>
      </c>
      <c r="E18" s="17">
        <v>0.16800000000000001</v>
      </c>
      <c r="F18" s="17">
        <v>9.1999999999999998E-2</v>
      </c>
      <c r="G18" s="17">
        <v>7.1999999999999995E-2</v>
      </c>
      <c r="H18" s="21">
        <v>8.2000000000000003E-2</v>
      </c>
      <c r="I18" s="21">
        <v>9.1999999999999998E-2</v>
      </c>
      <c r="J18" s="21">
        <v>0.10199999999999999</v>
      </c>
      <c r="K18" s="21">
        <v>0.112</v>
      </c>
      <c r="L18" s="21">
        <v>0.122</v>
      </c>
    </row>
    <row r="21" spans="2:12" x14ac:dyDescent="0.3">
      <c r="B21" s="1" t="s">
        <v>84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3">
      <c r="B22" s="14" t="s">
        <v>63</v>
      </c>
      <c r="C22" s="15">
        <v>499647</v>
      </c>
      <c r="D22" s="15">
        <v>936222</v>
      </c>
      <c r="E22" s="15">
        <v>1313851</v>
      </c>
      <c r="F22" s="15">
        <v>1808581</v>
      </c>
      <c r="G22" s="15">
        <v>1789226</v>
      </c>
      <c r="H22" s="15">
        <v>1878787</v>
      </c>
      <c r="I22" s="15">
        <v>2029090</v>
      </c>
      <c r="J22" s="15">
        <v>2232099</v>
      </c>
      <c r="K22" s="15">
        <v>2499951</v>
      </c>
      <c r="L22" s="15">
        <v>2874943</v>
      </c>
    </row>
    <row r="23" spans="2:12" x14ac:dyDescent="0.3">
      <c r="B23" s="14" t="s">
        <v>65</v>
      </c>
      <c r="C23" s="15">
        <v>3</v>
      </c>
      <c r="D23" s="15">
        <v>4</v>
      </c>
      <c r="E23" s="15">
        <v>6.5</v>
      </c>
      <c r="F23" s="15">
        <v>14.7</v>
      </c>
      <c r="G23" s="15">
        <v>31.4</v>
      </c>
      <c r="H23" s="15">
        <v>50.2</v>
      </c>
      <c r="I23" s="15">
        <v>75.3</v>
      </c>
      <c r="J23" s="15">
        <v>105.4</v>
      </c>
      <c r="K23" s="15">
        <v>142.30000000000001</v>
      </c>
      <c r="L23" s="15">
        <v>185</v>
      </c>
    </row>
    <row r="24" spans="2:12" x14ac:dyDescent="0.3">
      <c r="B24" s="14" t="s">
        <v>64</v>
      </c>
      <c r="C24" s="15">
        <v>54500</v>
      </c>
      <c r="D24" s="15">
        <v>50400</v>
      </c>
      <c r="E24" s="15">
        <v>54400</v>
      </c>
      <c r="F24" s="15">
        <v>45600</v>
      </c>
      <c r="G24" s="15">
        <v>43100</v>
      </c>
      <c r="H24" s="15">
        <v>42000</v>
      </c>
      <c r="I24" s="15">
        <v>41500</v>
      </c>
      <c r="J24" s="15">
        <v>41000</v>
      </c>
      <c r="K24" s="15">
        <v>40800</v>
      </c>
      <c r="L24" s="15">
        <v>40500</v>
      </c>
    </row>
    <row r="25" spans="2:12" x14ac:dyDescent="0.3">
      <c r="B25" s="14" t="s">
        <v>66</v>
      </c>
      <c r="C25" s="15">
        <v>70757</v>
      </c>
      <c r="D25" s="15">
        <v>99290</v>
      </c>
      <c r="E25" s="15">
        <v>127855</v>
      </c>
      <c r="F25" s="15">
        <v>140473</v>
      </c>
      <c r="G25" s="15">
        <v>125665</v>
      </c>
      <c r="H25" s="15">
        <v>130000</v>
      </c>
      <c r="I25" s="15">
        <v>135000</v>
      </c>
      <c r="J25" s="15">
        <v>140000</v>
      </c>
      <c r="K25" s="15">
        <v>145000</v>
      </c>
      <c r="L25" s="15">
        <v>150000</v>
      </c>
    </row>
    <row r="28" spans="2:12" x14ac:dyDescent="0.3">
      <c r="B28" s="1" t="s">
        <v>85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3">
      <c r="B29" s="14" t="s">
        <v>86</v>
      </c>
      <c r="C29" s="18">
        <v>22</v>
      </c>
      <c r="D29" s="18">
        <v>13</v>
      </c>
      <c r="E29" s="18">
        <v>13</v>
      </c>
      <c r="F29" s="18">
        <v>13</v>
      </c>
      <c r="G29" s="18">
        <v>17</v>
      </c>
      <c r="H29" s="15">
        <v>15</v>
      </c>
      <c r="I29" s="15">
        <v>14</v>
      </c>
      <c r="J29" s="15">
        <v>14</v>
      </c>
      <c r="K29" s="15">
        <v>13</v>
      </c>
      <c r="L29" s="15">
        <v>13</v>
      </c>
    </row>
    <row r="30" spans="2:12" x14ac:dyDescent="0.3">
      <c r="B30" s="14" t="s">
        <v>87</v>
      </c>
      <c r="C30" s="18">
        <v>47</v>
      </c>
      <c r="D30" s="18">
        <v>39</v>
      </c>
      <c r="E30" s="18">
        <v>58</v>
      </c>
      <c r="F30" s="18">
        <v>51</v>
      </c>
      <c r="G30" s="18">
        <v>45</v>
      </c>
      <c r="H30" s="15">
        <v>42</v>
      </c>
      <c r="I30" s="15">
        <v>40</v>
      </c>
      <c r="J30" s="15">
        <v>38</v>
      </c>
      <c r="K30" s="15">
        <v>36</v>
      </c>
      <c r="L30" s="15">
        <v>35</v>
      </c>
    </row>
    <row r="31" spans="2:12" x14ac:dyDescent="0.3">
      <c r="B31" s="14" t="s">
        <v>88</v>
      </c>
      <c r="C31" s="18">
        <v>88</v>
      </c>
      <c r="D31" s="18">
        <v>73</v>
      </c>
      <c r="E31" s="18">
        <v>81</v>
      </c>
      <c r="F31" s="18">
        <v>67</v>
      </c>
      <c r="G31" s="18">
        <v>73</v>
      </c>
      <c r="H31" s="15">
        <v>75</v>
      </c>
      <c r="I31" s="15">
        <v>77</v>
      </c>
      <c r="J31" s="15">
        <v>78</v>
      </c>
      <c r="K31" s="15">
        <v>80</v>
      </c>
      <c r="L31" s="15">
        <v>82</v>
      </c>
    </row>
    <row r="34" spans="2:12" x14ac:dyDescent="0.3">
      <c r="B34" s="1" t="s">
        <v>89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3">
      <c r="B35" s="14" t="s">
        <v>90</v>
      </c>
      <c r="C35" s="17">
        <v>0.1</v>
      </c>
      <c r="D35" s="17">
        <v>0.12</v>
      </c>
      <c r="E35" s="17">
        <v>8.7999999999999995E-2</v>
      </c>
      <c r="F35" s="17">
        <v>9.1999999999999998E-2</v>
      </c>
      <c r="G35" s="17">
        <v>0.11600000000000001</v>
      </c>
      <c r="H35" s="21">
        <v>0.11</v>
      </c>
      <c r="I35" s="21">
        <v>0.105</v>
      </c>
      <c r="J35" s="21">
        <v>0.1</v>
      </c>
      <c r="K35" s="21">
        <v>9.5000000000000001E-2</v>
      </c>
      <c r="L35" s="21">
        <v>0.09</v>
      </c>
    </row>
    <row r="36" spans="2:12" x14ac:dyDescent="0.3">
      <c r="B36" s="14" t="s">
        <v>91</v>
      </c>
      <c r="C36" s="17">
        <v>0.08</v>
      </c>
      <c r="D36" s="17">
        <v>8.5000000000000006E-2</v>
      </c>
      <c r="E36" s="17">
        <v>0.09</v>
      </c>
      <c r="F36" s="17">
        <v>9.5000000000000001E-2</v>
      </c>
      <c r="G36" s="17">
        <v>0.1</v>
      </c>
      <c r="H36" s="21">
        <v>0.1</v>
      </c>
      <c r="I36" s="21">
        <v>0.1</v>
      </c>
      <c r="J36" s="21">
        <v>0.1</v>
      </c>
      <c r="K36" s="21">
        <v>0.1</v>
      </c>
      <c r="L36" s="21">
        <v>0.1</v>
      </c>
    </row>
    <row r="37" spans="2:12" x14ac:dyDescent="0.3">
      <c r="B37" s="14" t="s">
        <v>92</v>
      </c>
      <c r="C37" s="17">
        <v>1.2999999999999999E-2</v>
      </c>
      <c r="D37" s="17">
        <v>0.104</v>
      </c>
      <c r="E37" s="17">
        <v>0.13200000000000001</v>
      </c>
      <c r="F37" s="17">
        <v>-0.49199999999999999</v>
      </c>
      <c r="G37" s="17">
        <v>0.23799999999999999</v>
      </c>
      <c r="H37" s="21">
        <v>0.25</v>
      </c>
      <c r="I37" s="21">
        <v>0.25</v>
      </c>
      <c r="J37" s="21">
        <v>0.25</v>
      </c>
      <c r="K37" s="21">
        <v>0.25</v>
      </c>
      <c r="L37" s="21">
        <v>0.25</v>
      </c>
    </row>
    <row r="38" spans="2:12" x14ac:dyDescent="0.3">
      <c r="B38" s="14" t="s">
        <v>93</v>
      </c>
      <c r="C38" s="17">
        <v>5.5E-2</v>
      </c>
      <c r="D38" s="17">
        <v>0.05</v>
      </c>
      <c r="E38" s="17">
        <v>4.4999999999999998E-2</v>
      </c>
      <c r="F38" s="17">
        <v>0.04</v>
      </c>
      <c r="G38" s="17">
        <v>4.4999999999999998E-2</v>
      </c>
      <c r="H38" s="21">
        <v>4.4999999999999998E-2</v>
      </c>
      <c r="I38" s="21">
        <v>4.4999999999999998E-2</v>
      </c>
      <c r="J38" s="21">
        <v>4.4999999999999998E-2</v>
      </c>
      <c r="K38" s="21">
        <v>4.4999999999999998E-2</v>
      </c>
      <c r="L38" s="21">
        <v>4.4999999999999998E-2</v>
      </c>
    </row>
  </sheetData>
  <mergeCells count="7">
    <mergeCell ref="B28:L28"/>
    <mergeCell ref="B34:L34"/>
    <mergeCell ref="B2:L2"/>
    <mergeCell ref="B3:L3"/>
    <mergeCell ref="B7:L7"/>
    <mergeCell ref="B14:L14"/>
    <mergeCell ref="B21:L21"/>
  </mergeCells>
  <pageMargins left="0.75" right="0.75" top="1" bottom="1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zoomScaleNormal="100" workbookViewId="0"/>
  </sheetViews>
  <sheetFormatPr defaultColWidth="8.6640625" defaultRowHeight="14.4" x14ac:dyDescent="0.3"/>
  <sheetData/>
  <pageMargins left="0.75" right="0.75" top="1" bottom="1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zoomScaleNormal="100" workbookViewId="0"/>
  </sheetViews>
  <sheetFormatPr defaultColWidth="8.6640625" defaultRowHeight="14.4" x14ac:dyDescent="0.3"/>
  <sheetData/>
  <pageMargins left="0.75" right="0.75" top="1" bottom="1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zoomScaleNormal="100" workbookViewId="0"/>
  </sheetViews>
  <sheetFormatPr defaultColWidth="8.6640625" defaultRowHeight="14.4" x14ac:dyDescent="0.3"/>
  <sheetData/>
  <pageMargins left="0.75" right="0.75" top="1" bottom="1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showGridLines="0" zoomScaleNormal="100" workbookViewId="0"/>
  </sheetViews>
  <sheetFormatPr defaultColWidth="8.6640625" defaultRowHeight="14.4" x14ac:dyDescent="0.3"/>
  <sheetData/>
  <pageMargins left="0.75" right="0.75" top="1" bottom="1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zoomScaleNormal="100" workbookViewId="0"/>
  </sheetViews>
  <sheetFormatPr defaultColWidth="8.6640625" defaultRowHeight="14.4" x14ac:dyDescent="0.3"/>
  <sheetData/>
  <pageMargins left="0.75" right="0.75" top="1" bottom="1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zoomScaleNormal="100" workbookViewId="0"/>
  </sheetViews>
  <sheetFormatPr defaultColWidth="8.6640625" defaultRowHeight="14.4" x14ac:dyDescent="0.3"/>
  <sheetData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KPI Dashboard</vt:lpstr>
      <vt:lpstr>Assumptions</vt:lpstr>
      <vt:lpstr>Revenue Build</vt:lpstr>
      <vt:lpstr>PP&amp;E Schedule</vt:lpstr>
      <vt:lpstr>Debt Schedule</vt:lpstr>
      <vt:lpstr>Working Capital</vt:lpstr>
      <vt:lpstr>Income Statement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Jonathan Quezada</cp:lastModifiedBy>
  <cp:revision>0</cp:revision>
  <dcterms:created xsi:type="dcterms:W3CDTF">2025-10-19T15:29:15Z</dcterms:created>
  <dcterms:modified xsi:type="dcterms:W3CDTF">2025-10-19T15:32:54Z</dcterms:modified>
  <dc:language>en-US</dc:language>
</cp:coreProperties>
</file>