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Stover\Avenir Health Dropbox\Avenir Shared Drive\Projects\UNAIDS\2030 Targets\Costing\"/>
    </mc:Choice>
  </mc:AlternateContent>
  <xr:revisionPtr revIDLastSave="0" documentId="13_ncr:1_{C7E2D98E-4169-4A00-93AD-98BB03A533BC}" xr6:coauthVersionLast="47" xr6:coauthVersionMax="47" xr10:uidLastSave="{00000000-0000-0000-0000-000000000000}"/>
  <bookViews>
    <workbookView xWindow="390" yWindow="390" windowWidth="23925" windowHeight="15240" xr2:uid="{3160B1AD-0EEB-4E9B-B23C-EC63ACB9B227}"/>
  </bookViews>
  <sheets>
    <sheet name="UCdatabase" sheetId="7" r:id="rId1"/>
    <sheet name="Country List" sheetId="1" r:id="rId2"/>
    <sheet name="ARVs" sheetId="8" r:id="rId3"/>
    <sheet name="NSP" sheetId="5" r:id="rId4"/>
    <sheet name="OAMT" sheetId="4" r:id="rId5"/>
    <sheet name="AHD" sheetId="14" r:id="rId6"/>
  </sheets>
  <externalReferences>
    <externalReference r:id="rId7"/>
    <externalReference r:id="rId8"/>
    <externalReference r:id="rId9"/>
  </externalReferences>
  <definedNames>
    <definedName name="_xlnm._FilterDatabase" localSheetId="0" hidden="1">UCdatabase!$A$1:$H$2369</definedName>
    <definedName name="Country">#REF!</definedName>
    <definedName name="Global_average">#REF!</definedName>
    <definedName name="Imputation_method">#REF!</definedName>
    <definedName name="Income_category_average">#REF!</definedName>
    <definedName name="Regional_aver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4" l="1"/>
  <c r="I22" i="14"/>
  <c r="J20" i="14"/>
  <c r="J13" i="14"/>
  <c r="J9" i="14"/>
  <c r="J19" i="14"/>
  <c r="J12" i="14"/>
  <c r="J11" i="14"/>
  <c r="J10" i="14"/>
  <c r="J8" i="14"/>
  <c r="J6" i="14"/>
  <c r="J5" i="14"/>
  <c r="I20" i="14"/>
  <c r="I13" i="14"/>
  <c r="I9" i="14"/>
  <c r="F498" i="7"/>
  <c r="F431" i="7"/>
  <c r="B2367" i="7" l="1"/>
  <c r="B2368" i="7"/>
  <c r="F17" i="7"/>
  <c r="F1516" i="7"/>
  <c r="F1391" i="7"/>
  <c r="F267" i="7"/>
  <c r="F1779" i="7"/>
  <c r="F2367" i="7"/>
  <c r="F1266" i="7"/>
  <c r="F1142" i="7"/>
  <c r="F892" i="7"/>
  <c r="F767" i="7"/>
  <c r="F642" i="7"/>
  <c r="B2366" i="7" l="1"/>
  <c r="B2365" i="7"/>
  <c r="B2364" i="7"/>
  <c r="B2363" i="7"/>
  <c r="F1746" i="7"/>
  <c r="F2366" i="7"/>
  <c r="F2365" i="7"/>
  <c r="F2364" i="7"/>
  <c r="F2330" i="7"/>
  <c r="F2303" i="7"/>
  <c r="F2293" i="7"/>
  <c r="F2244" i="7"/>
  <c r="F623" i="7"/>
  <c r="F1622" i="7"/>
  <c r="F1497" i="7"/>
  <c r="F2165" i="7"/>
  <c r="F2363" i="7"/>
  <c r="F1247" i="7"/>
  <c r="F1123" i="7"/>
  <c r="F998" i="7"/>
  <c r="F873" i="7"/>
  <c r="D2362" i="7"/>
  <c r="D2361" i="7"/>
  <c r="D2360" i="7"/>
  <c r="B2359" i="7"/>
  <c r="B2358" i="7"/>
  <c r="B2357" i="7"/>
  <c r="B2356" i="7"/>
  <c r="B2355" i="7"/>
  <c r="B2354" i="7"/>
  <c r="B2353" i="7"/>
  <c r="B2352" i="7"/>
  <c r="F1941" i="7"/>
  <c r="F95" i="7"/>
  <c r="F2351" i="7"/>
  <c r="B2351" i="7"/>
  <c r="F2350" i="7"/>
  <c r="B2350" i="7"/>
  <c r="F2349" i="7"/>
  <c r="B2349" i="7"/>
  <c r="F2281" i="7"/>
  <c r="F2214" i="7"/>
  <c r="F1594" i="7"/>
  <c r="F1469" i="7"/>
  <c r="F345" i="7"/>
  <c r="F1856" i="7"/>
  <c r="F2348" i="7"/>
  <c r="B2348" i="7"/>
  <c r="F1344" i="7"/>
  <c r="F1219" i="7"/>
  <c r="F970" i="7"/>
  <c r="F845" i="7"/>
  <c r="F720" i="7"/>
  <c r="J2347" i="7" l="1"/>
  <c r="B2347" i="7"/>
  <c r="B2346" i="7" l="1"/>
  <c r="J2346" i="7"/>
  <c r="J2345" i="7"/>
  <c r="B2345" i="7"/>
  <c r="J2344" i="7"/>
  <c r="B2344" i="7"/>
  <c r="J2343" i="7"/>
  <c r="B2343" i="7"/>
  <c r="J2342" i="7" l="1"/>
  <c r="B2342" i="7"/>
  <c r="J2341" i="7"/>
  <c r="B2341" i="7"/>
  <c r="J2340" i="7" l="1"/>
  <c r="J2339" i="7"/>
  <c r="J2338" i="7"/>
  <c r="J2337" i="7"/>
  <c r="J2336" i="7"/>
  <c r="J2335" i="7"/>
  <c r="J2334" i="7"/>
  <c r="J2333" i="7"/>
  <c r="J2332" i="7"/>
  <c r="J2331" i="7"/>
  <c r="J2330" i="7"/>
  <c r="J2329" i="7"/>
  <c r="J2328" i="7"/>
  <c r="J2327" i="7"/>
  <c r="J2326" i="7"/>
  <c r="J2325" i="7"/>
  <c r="J2324" i="7"/>
  <c r="J2323" i="7"/>
  <c r="J2322" i="7"/>
  <c r="J2321" i="7"/>
  <c r="J2320" i="7"/>
  <c r="J2319" i="7"/>
  <c r="J2318" i="7"/>
  <c r="J2317" i="7"/>
  <c r="J2316" i="7"/>
  <c r="J2315" i="7"/>
  <c r="J2314" i="7"/>
  <c r="J2313" i="7"/>
  <c r="J2312" i="7"/>
  <c r="J2311" i="7"/>
  <c r="J2310" i="7"/>
  <c r="J2309" i="7"/>
  <c r="J2308" i="7"/>
  <c r="J2307" i="7"/>
  <c r="J2306" i="7"/>
  <c r="J2305" i="7"/>
  <c r="J2304" i="7"/>
  <c r="J2303" i="7"/>
  <c r="J2302" i="7"/>
  <c r="J2301" i="7"/>
  <c r="J2300" i="7"/>
  <c r="J2299" i="7"/>
  <c r="J2298" i="7"/>
  <c r="J2297" i="7"/>
  <c r="J2296" i="7"/>
  <c r="J2295" i="7"/>
  <c r="J2294" i="7"/>
  <c r="J2293" i="7"/>
  <c r="J2292" i="7"/>
  <c r="J2291" i="7"/>
  <c r="J2290" i="7"/>
  <c r="J2289" i="7"/>
  <c r="J2288" i="7"/>
  <c r="J2287" i="7"/>
  <c r="J2286" i="7"/>
  <c r="J2285" i="7"/>
  <c r="J2284" i="7"/>
  <c r="J2283" i="7"/>
  <c r="J2282" i="7"/>
  <c r="J2281" i="7"/>
  <c r="J2280" i="7"/>
  <c r="J2279" i="7"/>
  <c r="J2278" i="7"/>
  <c r="J2277" i="7"/>
  <c r="J2276" i="7"/>
  <c r="J2275" i="7"/>
  <c r="J2274" i="7"/>
  <c r="J2273" i="7"/>
  <c r="J2272" i="7"/>
  <c r="J2271" i="7"/>
  <c r="J2270" i="7"/>
  <c r="J2269" i="7"/>
  <c r="J2268" i="7"/>
  <c r="J2267" i="7"/>
  <c r="J2266" i="7"/>
  <c r="J2265" i="7"/>
  <c r="J2264" i="7"/>
  <c r="J2263" i="7"/>
  <c r="J2262" i="7"/>
  <c r="J2261" i="7"/>
  <c r="J2260" i="7"/>
  <c r="J2259" i="7"/>
  <c r="J2258" i="7"/>
  <c r="J2257" i="7"/>
  <c r="J2256" i="7"/>
  <c r="J2255" i="7"/>
  <c r="J2254" i="7"/>
  <c r="J2253" i="7"/>
  <c r="J2252" i="7"/>
  <c r="J2251" i="7"/>
  <c r="J2250" i="7"/>
  <c r="J2249" i="7"/>
  <c r="J2248" i="7"/>
  <c r="J2247" i="7"/>
  <c r="J2246" i="7"/>
  <c r="J2245" i="7"/>
  <c r="J2244" i="7"/>
  <c r="J2243" i="7"/>
  <c r="J2242" i="7"/>
  <c r="J2241" i="7"/>
  <c r="J2240" i="7"/>
  <c r="J2239" i="7"/>
  <c r="J2238" i="7"/>
  <c r="J2237" i="7"/>
  <c r="J2236" i="7"/>
  <c r="J2235" i="7"/>
  <c r="J2234" i="7"/>
  <c r="J2233" i="7"/>
  <c r="J2232" i="7"/>
  <c r="J2231" i="7"/>
  <c r="J2230" i="7"/>
  <c r="J2229" i="7"/>
  <c r="J2228" i="7"/>
  <c r="J2227" i="7"/>
  <c r="J2226" i="7"/>
  <c r="J2225" i="7"/>
  <c r="J2224" i="7"/>
  <c r="J2223" i="7"/>
  <c r="J2222" i="7"/>
  <c r="J2221" i="7"/>
  <c r="J2220" i="7"/>
  <c r="J2219" i="7"/>
  <c r="J2218" i="7"/>
  <c r="J2217" i="7"/>
  <c r="J2216" i="7"/>
  <c r="J2215" i="7"/>
  <c r="J2214" i="7"/>
  <c r="J2213" i="7"/>
  <c r="J2212" i="7"/>
  <c r="J2211" i="7"/>
  <c r="J2210" i="7"/>
  <c r="J2209" i="7"/>
  <c r="J2208" i="7"/>
  <c r="J2207" i="7"/>
  <c r="J2206" i="7"/>
  <c r="J2205" i="7"/>
  <c r="J2204" i="7"/>
  <c r="J2203" i="7"/>
  <c r="J2202" i="7"/>
  <c r="J2201" i="7"/>
  <c r="J2200" i="7"/>
  <c r="J2199" i="7"/>
  <c r="J2198" i="7"/>
  <c r="J2197" i="7"/>
  <c r="J2196" i="7"/>
  <c r="J2195" i="7"/>
  <c r="J2194" i="7"/>
  <c r="J2193" i="7"/>
  <c r="J2192" i="7"/>
  <c r="J2191" i="7"/>
  <c r="J2190" i="7"/>
  <c r="J2189" i="7"/>
  <c r="J2188" i="7"/>
  <c r="J2187" i="7"/>
  <c r="J2186" i="7"/>
  <c r="J2185" i="7"/>
  <c r="J2184" i="7"/>
  <c r="J2183" i="7"/>
  <c r="J2182" i="7"/>
  <c r="J2181" i="7"/>
  <c r="J2180" i="7"/>
  <c r="J2179" i="7"/>
  <c r="J2178" i="7"/>
  <c r="J2177" i="7"/>
  <c r="J2176" i="7"/>
  <c r="J2175" i="7"/>
  <c r="J2174" i="7"/>
  <c r="J2173" i="7"/>
  <c r="J2172" i="7"/>
  <c r="J2171" i="7"/>
  <c r="J2170" i="7"/>
  <c r="J2169" i="7"/>
  <c r="J2168" i="7"/>
  <c r="J2167" i="7"/>
  <c r="J2166" i="7"/>
  <c r="J2165" i="7"/>
  <c r="J2164" i="7"/>
  <c r="J2163" i="7"/>
  <c r="J2162" i="7"/>
  <c r="J2161" i="7"/>
  <c r="J2160" i="7"/>
  <c r="J2159" i="7"/>
  <c r="J2158" i="7"/>
  <c r="J2157" i="7"/>
  <c r="J2156" i="7"/>
  <c r="J2155" i="7"/>
  <c r="J2154" i="7"/>
  <c r="J2153" i="7"/>
  <c r="J2152" i="7"/>
  <c r="J2151" i="7"/>
  <c r="J2150" i="7"/>
  <c r="J2149" i="7"/>
  <c r="J2148" i="7"/>
  <c r="J2147" i="7"/>
  <c r="J2146" i="7"/>
  <c r="J2145" i="7"/>
  <c r="J2144" i="7"/>
  <c r="J2143" i="7"/>
  <c r="J2142" i="7"/>
  <c r="J2141" i="7"/>
  <c r="J2140" i="7"/>
  <c r="J2139" i="7"/>
  <c r="J2138" i="7"/>
  <c r="J2137" i="7"/>
  <c r="J2136" i="7"/>
  <c r="J2135" i="7"/>
  <c r="J2134" i="7"/>
  <c r="J2133" i="7"/>
  <c r="J2132" i="7"/>
  <c r="J2131" i="7"/>
  <c r="J2130" i="7"/>
  <c r="J2129" i="7"/>
  <c r="J2128" i="7"/>
  <c r="J2127" i="7"/>
  <c r="J2126" i="7"/>
  <c r="J2125" i="7"/>
  <c r="J2124" i="7"/>
  <c r="J2123" i="7"/>
  <c r="J2122" i="7"/>
  <c r="J2121" i="7"/>
  <c r="J2120" i="7"/>
  <c r="J2119" i="7"/>
  <c r="J2118" i="7"/>
  <c r="J2117" i="7"/>
  <c r="J2116" i="7"/>
  <c r="J2115" i="7"/>
  <c r="J2114" i="7"/>
  <c r="J2113" i="7"/>
  <c r="J2112" i="7"/>
  <c r="J2111" i="7"/>
  <c r="J2110" i="7"/>
  <c r="J2109" i="7"/>
  <c r="J2108" i="7"/>
  <c r="J2107" i="7"/>
  <c r="J2106" i="7"/>
  <c r="J2105" i="7"/>
  <c r="J2104" i="7"/>
  <c r="J2103" i="7"/>
  <c r="J2102" i="7"/>
  <c r="J2101" i="7"/>
  <c r="J2100" i="7"/>
  <c r="J2099" i="7"/>
  <c r="J2098" i="7"/>
  <c r="J2097" i="7"/>
  <c r="J2096" i="7"/>
  <c r="J2095" i="7"/>
  <c r="J2094" i="7"/>
  <c r="J2093" i="7"/>
  <c r="J2092" i="7"/>
  <c r="J2091" i="7"/>
  <c r="J2090" i="7"/>
  <c r="J2089" i="7"/>
  <c r="J2088" i="7"/>
  <c r="J2087" i="7"/>
  <c r="J2086" i="7"/>
  <c r="J2085" i="7"/>
  <c r="J2084" i="7"/>
  <c r="J2083" i="7"/>
  <c r="J2082" i="7"/>
  <c r="J2081" i="7"/>
  <c r="J2080" i="7"/>
  <c r="J2079" i="7"/>
  <c r="J2078" i="7"/>
  <c r="J2077" i="7"/>
  <c r="J2076" i="7"/>
  <c r="J2075" i="7"/>
  <c r="J2074" i="7"/>
  <c r="J2073" i="7"/>
  <c r="J2072" i="7"/>
  <c r="J2071" i="7"/>
  <c r="J2070" i="7"/>
  <c r="J2069" i="7"/>
  <c r="J2068" i="7"/>
  <c r="J2067" i="7"/>
  <c r="J2066" i="7"/>
  <c r="J2065" i="7"/>
  <c r="J2064" i="7"/>
  <c r="J2063" i="7"/>
  <c r="J2062" i="7"/>
  <c r="J2061" i="7"/>
  <c r="J2060" i="7"/>
  <c r="J2059" i="7"/>
  <c r="J2058" i="7"/>
  <c r="J2057" i="7"/>
  <c r="J2056" i="7"/>
  <c r="J2055" i="7"/>
  <c r="J2054" i="7"/>
  <c r="J2053" i="7"/>
  <c r="J2052" i="7"/>
  <c r="J2051" i="7"/>
  <c r="J2050" i="7"/>
  <c r="J2049" i="7"/>
  <c r="J2048" i="7"/>
  <c r="J2047" i="7"/>
  <c r="J2046" i="7"/>
  <c r="J2045" i="7"/>
  <c r="J2044" i="7"/>
  <c r="J2043" i="7"/>
  <c r="J2042" i="7"/>
  <c r="J2041" i="7"/>
  <c r="J2040" i="7"/>
  <c r="J2039" i="7"/>
  <c r="J2038" i="7"/>
  <c r="J2037" i="7"/>
  <c r="J2036" i="7"/>
  <c r="J2035" i="7"/>
  <c r="J2034" i="7"/>
  <c r="J2033" i="7"/>
  <c r="J2032" i="7"/>
  <c r="J2031" i="7"/>
  <c r="J2030" i="7"/>
  <c r="J2029" i="7"/>
  <c r="J2028" i="7"/>
  <c r="J2027" i="7"/>
  <c r="J2026" i="7"/>
  <c r="J2025" i="7"/>
  <c r="J2024" i="7"/>
  <c r="J2023" i="7"/>
  <c r="J2022" i="7"/>
  <c r="J2021" i="7"/>
  <c r="J2020" i="7"/>
  <c r="J2019" i="7"/>
  <c r="J2018" i="7"/>
  <c r="J2017" i="7"/>
  <c r="J2016" i="7"/>
  <c r="J2015" i="7"/>
  <c r="J2014" i="7"/>
  <c r="J2013" i="7"/>
  <c r="J2012" i="7"/>
  <c r="J2011" i="7"/>
  <c r="J2010" i="7"/>
  <c r="J2009" i="7"/>
  <c r="J2008" i="7"/>
  <c r="J2007" i="7"/>
  <c r="J2006" i="7"/>
  <c r="J2005" i="7"/>
  <c r="J2004" i="7"/>
  <c r="J2003" i="7"/>
  <c r="J2002" i="7"/>
  <c r="J2001" i="7"/>
  <c r="J2000" i="7"/>
  <c r="J1999" i="7"/>
  <c r="J1998" i="7"/>
  <c r="J1997" i="7"/>
  <c r="J1996" i="7"/>
  <c r="J1995" i="7"/>
  <c r="J1994" i="7"/>
  <c r="J1993" i="7"/>
  <c r="J1992" i="7"/>
  <c r="J1991" i="7"/>
  <c r="J1990" i="7"/>
  <c r="J1989" i="7"/>
  <c r="J1988" i="7"/>
  <c r="J1987" i="7"/>
  <c r="J1986" i="7"/>
  <c r="J1985" i="7"/>
  <c r="J1984" i="7"/>
  <c r="J1983" i="7"/>
  <c r="J1982" i="7"/>
  <c r="J1981" i="7"/>
  <c r="J1980" i="7"/>
  <c r="J1979" i="7"/>
  <c r="J1978" i="7"/>
  <c r="J1977" i="7"/>
  <c r="J1976" i="7"/>
  <c r="J1975" i="7"/>
  <c r="J1974" i="7"/>
  <c r="J1973" i="7"/>
  <c r="J1972" i="7"/>
  <c r="J1971" i="7"/>
  <c r="J1970" i="7"/>
  <c r="J1969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J1938" i="7"/>
  <c r="J1937" i="7"/>
  <c r="J1936" i="7"/>
  <c r="J1935" i="7"/>
  <c r="J1934" i="7"/>
  <c r="J1933" i="7"/>
  <c r="J1932" i="7"/>
  <c r="J1931" i="7"/>
  <c r="J1930" i="7"/>
  <c r="J1929" i="7"/>
  <c r="J1928" i="7"/>
  <c r="J1927" i="7"/>
  <c r="J1926" i="7"/>
  <c r="J1925" i="7"/>
  <c r="J1924" i="7"/>
  <c r="J1923" i="7"/>
  <c r="J1922" i="7"/>
  <c r="J1921" i="7"/>
  <c r="J1920" i="7"/>
  <c r="J1919" i="7"/>
  <c r="J1918" i="7"/>
  <c r="J1917" i="7"/>
  <c r="J1916" i="7"/>
  <c r="J1915" i="7"/>
  <c r="J1914" i="7"/>
  <c r="J1913" i="7"/>
  <c r="J1912" i="7"/>
  <c r="J1911" i="7"/>
  <c r="J1910" i="7"/>
  <c r="J1909" i="7"/>
  <c r="J1908" i="7"/>
  <c r="J1907" i="7"/>
  <c r="J1906" i="7"/>
  <c r="J1905" i="7"/>
  <c r="J1904" i="7"/>
  <c r="J1903" i="7"/>
  <c r="J1902" i="7"/>
  <c r="J1901" i="7"/>
  <c r="J1900" i="7"/>
  <c r="J1899" i="7"/>
  <c r="J1898" i="7"/>
  <c r="J1897" i="7"/>
  <c r="J1896" i="7"/>
  <c r="J1895" i="7"/>
  <c r="J1894" i="7"/>
  <c r="J1893" i="7"/>
  <c r="J1892" i="7"/>
  <c r="J1891" i="7"/>
  <c r="J1890" i="7"/>
  <c r="J1889" i="7"/>
  <c r="J1888" i="7"/>
  <c r="J1887" i="7"/>
  <c r="J1886" i="7"/>
  <c r="J1885" i="7"/>
  <c r="J1884" i="7"/>
  <c r="J1883" i="7"/>
  <c r="J1882" i="7"/>
  <c r="J1881" i="7"/>
  <c r="J1880" i="7"/>
  <c r="J1879" i="7"/>
  <c r="J1878" i="7"/>
  <c r="J1877" i="7"/>
  <c r="J1876" i="7"/>
  <c r="J1875" i="7"/>
  <c r="J1874" i="7"/>
  <c r="J1873" i="7"/>
  <c r="J1872" i="7"/>
  <c r="J1871" i="7"/>
  <c r="J1870" i="7"/>
  <c r="J1869" i="7"/>
  <c r="J1868" i="7"/>
  <c r="J1867" i="7"/>
  <c r="J1866" i="7"/>
  <c r="J1865" i="7"/>
  <c r="J1864" i="7"/>
  <c r="J1863" i="7"/>
  <c r="J1862" i="7"/>
  <c r="J1861" i="7"/>
  <c r="J1860" i="7"/>
  <c r="J1859" i="7"/>
  <c r="J1858" i="7"/>
  <c r="J1857" i="7"/>
  <c r="J1856" i="7"/>
  <c r="J1855" i="7"/>
  <c r="J1854" i="7"/>
  <c r="J1853" i="7"/>
  <c r="J1852" i="7"/>
  <c r="J1851" i="7"/>
  <c r="J1850" i="7"/>
  <c r="J1849" i="7"/>
  <c r="J1848" i="7"/>
  <c r="J1847" i="7"/>
  <c r="J1846" i="7"/>
  <c r="J1845" i="7"/>
  <c r="J1844" i="7"/>
  <c r="J1843" i="7"/>
  <c r="J1842" i="7"/>
  <c r="J1841" i="7"/>
  <c r="J1840" i="7"/>
  <c r="J1839" i="7"/>
  <c r="J1838" i="7"/>
  <c r="J1837" i="7"/>
  <c r="J1836" i="7"/>
  <c r="J1835" i="7"/>
  <c r="J1834" i="7"/>
  <c r="J1833" i="7"/>
  <c r="J1832" i="7"/>
  <c r="J1831" i="7"/>
  <c r="J1830" i="7"/>
  <c r="J1829" i="7"/>
  <c r="J1828" i="7"/>
  <c r="J1827" i="7"/>
  <c r="J1826" i="7"/>
  <c r="J1825" i="7"/>
  <c r="J1824" i="7"/>
  <c r="J1823" i="7"/>
  <c r="J1822" i="7"/>
  <c r="J1821" i="7"/>
  <c r="J1820" i="7"/>
  <c r="J1819" i="7"/>
  <c r="J1818" i="7"/>
  <c r="J1817" i="7"/>
  <c r="J1816" i="7"/>
  <c r="J1815" i="7"/>
  <c r="J1814" i="7"/>
  <c r="J1813" i="7"/>
  <c r="J1812" i="7"/>
  <c r="J1811" i="7"/>
  <c r="J1810" i="7"/>
  <c r="J1809" i="7"/>
  <c r="J1808" i="7"/>
  <c r="J1807" i="7"/>
  <c r="J1806" i="7"/>
  <c r="J1805" i="7"/>
  <c r="J1804" i="7"/>
  <c r="J1803" i="7"/>
  <c r="J1802" i="7"/>
  <c r="J1801" i="7"/>
  <c r="J1800" i="7"/>
  <c r="J1799" i="7"/>
  <c r="J1798" i="7"/>
  <c r="J1797" i="7"/>
  <c r="J1796" i="7"/>
  <c r="J1795" i="7"/>
  <c r="J1794" i="7"/>
  <c r="J1793" i="7"/>
  <c r="J1792" i="7"/>
  <c r="J1791" i="7"/>
  <c r="J1790" i="7"/>
  <c r="J1789" i="7"/>
  <c r="J1788" i="7"/>
  <c r="J1787" i="7"/>
  <c r="J1786" i="7"/>
  <c r="J1785" i="7"/>
  <c r="J1784" i="7"/>
  <c r="J1783" i="7"/>
  <c r="J1782" i="7"/>
  <c r="J1781" i="7"/>
  <c r="J1780" i="7"/>
  <c r="J1779" i="7"/>
  <c r="J1778" i="7"/>
  <c r="J1777" i="7"/>
  <c r="J1776" i="7"/>
  <c r="J1775" i="7"/>
  <c r="J1774" i="7"/>
  <c r="J1773" i="7"/>
  <c r="J1772" i="7"/>
  <c r="J1771" i="7"/>
  <c r="J1770" i="7"/>
  <c r="J1769" i="7"/>
  <c r="J1768" i="7"/>
  <c r="J1767" i="7"/>
  <c r="J1766" i="7"/>
  <c r="J1765" i="7"/>
  <c r="J1764" i="7"/>
  <c r="J1763" i="7"/>
  <c r="J1762" i="7"/>
  <c r="J1761" i="7"/>
  <c r="J1760" i="7"/>
  <c r="J1759" i="7"/>
  <c r="J1758" i="7"/>
  <c r="J1757" i="7"/>
  <c r="J1756" i="7"/>
  <c r="J1755" i="7"/>
  <c r="J1754" i="7"/>
  <c r="J1753" i="7"/>
  <c r="J1752" i="7"/>
  <c r="J1751" i="7"/>
  <c r="J1750" i="7"/>
  <c r="J1749" i="7"/>
  <c r="J1748" i="7"/>
  <c r="J1747" i="7"/>
  <c r="J1746" i="7"/>
  <c r="J1745" i="7"/>
  <c r="J1744" i="7"/>
  <c r="J1743" i="7"/>
  <c r="J1742" i="7"/>
  <c r="J1741" i="7"/>
  <c r="J1740" i="7"/>
  <c r="J1739" i="7"/>
  <c r="J1738" i="7"/>
  <c r="J1737" i="7"/>
  <c r="J1736" i="7"/>
  <c r="J1735" i="7"/>
  <c r="J1734" i="7"/>
  <c r="J1733" i="7"/>
  <c r="J1732" i="7"/>
  <c r="J1731" i="7"/>
  <c r="J1730" i="7"/>
  <c r="J1729" i="7"/>
  <c r="J1728" i="7"/>
  <c r="J1727" i="7"/>
  <c r="J1726" i="7"/>
  <c r="J1725" i="7"/>
  <c r="J1724" i="7"/>
  <c r="J1723" i="7"/>
  <c r="J1722" i="7"/>
  <c r="J1721" i="7"/>
  <c r="J1720" i="7"/>
  <c r="J1719" i="7"/>
  <c r="J1718" i="7"/>
  <c r="J1717" i="7"/>
  <c r="J1716" i="7"/>
  <c r="J1715" i="7"/>
  <c r="J1714" i="7"/>
  <c r="J1713" i="7"/>
  <c r="J1712" i="7"/>
  <c r="J1711" i="7"/>
  <c r="J1710" i="7"/>
  <c r="J1709" i="7"/>
  <c r="J1708" i="7"/>
  <c r="J1707" i="7"/>
  <c r="J1706" i="7"/>
  <c r="J1705" i="7"/>
  <c r="J1704" i="7"/>
  <c r="J1703" i="7"/>
  <c r="J1702" i="7"/>
  <c r="J1701" i="7"/>
  <c r="J1700" i="7"/>
  <c r="J1699" i="7"/>
  <c r="J1698" i="7"/>
  <c r="J1697" i="7"/>
  <c r="J1696" i="7"/>
  <c r="J1695" i="7"/>
  <c r="J1694" i="7"/>
  <c r="J1693" i="7"/>
  <c r="J1692" i="7"/>
  <c r="J1691" i="7"/>
  <c r="J1690" i="7"/>
  <c r="J1689" i="7"/>
  <c r="J1688" i="7"/>
  <c r="J1687" i="7"/>
  <c r="J1686" i="7"/>
  <c r="J1685" i="7"/>
  <c r="J1684" i="7"/>
  <c r="J1683" i="7"/>
  <c r="J1682" i="7"/>
  <c r="J1681" i="7"/>
  <c r="J1680" i="7"/>
  <c r="J1679" i="7"/>
  <c r="J1678" i="7"/>
  <c r="J1677" i="7"/>
  <c r="J1676" i="7"/>
  <c r="J1675" i="7"/>
  <c r="J1674" i="7"/>
  <c r="J1673" i="7"/>
  <c r="J1672" i="7"/>
  <c r="J1671" i="7"/>
  <c r="J1670" i="7"/>
  <c r="J1669" i="7"/>
  <c r="J1668" i="7"/>
  <c r="J1667" i="7"/>
  <c r="J1666" i="7"/>
  <c r="J1665" i="7"/>
  <c r="J1664" i="7"/>
  <c r="J1663" i="7"/>
  <c r="J1662" i="7"/>
  <c r="J1661" i="7"/>
  <c r="J1660" i="7"/>
  <c r="J1659" i="7"/>
  <c r="J1658" i="7"/>
  <c r="J1657" i="7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J1629" i="7"/>
  <c r="J1628" i="7"/>
  <c r="J1627" i="7"/>
  <c r="J1626" i="7"/>
  <c r="J1625" i="7"/>
  <c r="J1624" i="7"/>
  <c r="J1623" i="7"/>
  <c r="J1622" i="7"/>
  <c r="J1621" i="7"/>
  <c r="J1620" i="7"/>
  <c r="J1619" i="7"/>
  <c r="J1618" i="7"/>
  <c r="J1617" i="7"/>
  <c r="J1616" i="7"/>
  <c r="J1615" i="7"/>
  <c r="J1614" i="7"/>
  <c r="J1613" i="7"/>
  <c r="J1612" i="7"/>
  <c r="J1611" i="7"/>
  <c r="J1610" i="7"/>
  <c r="J1609" i="7"/>
  <c r="J1608" i="7"/>
  <c r="J1607" i="7"/>
  <c r="J1606" i="7"/>
  <c r="J1605" i="7"/>
  <c r="J1604" i="7"/>
  <c r="J1603" i="7"/>
  <c r="J1602" i="7"/>
  <c r="J1601" i="7"/>
  <c r="J1600" i="7"/>
  <c r="J1599" i="7"/>
  <c r="J1598" i="7"/>
  <c r="J1597" i="7"/>
  <c r="J1596" i="7"/>
  <c r="J1595" i="7"/>
  <c r="J1594" i="7"/>
  <c r="J1593" i="7"/>
  <c r="J1592" i="7"/>
  <c r="J1591" i="7"/>
  <c r="J1590" i="7"/>
  <c r="J1589" i="7"/>
  <c r="J1588" i="7"/>
  <c r="J1587" i="7"/>
  <c r="J1586" i="7"/>
  <c r="J1585" i="7"/>
  <c r="J1584" i="7"/>
  <c r="J1583" i="7"/>
  <c r="J1582" i="7"/>
  <c r="J1581" i="7"/>
  <c r="J1580" i="7"/>
  <c r="J1579" i="7"/>
  <c r="J1578" i="7"/>
  <c r="J1577" i="7"/>
  <c r="J1576" i="7"/>
  <c r="J1575" i="7"/>
  <c r="J1574" i="7"/>
  <c r="J1573" i="7"/>
  <c r="J1572" i="7"/>
  <c r="J1571" i="7"/>
  <c r="J1570" i="7"/>
  <c r="J1569" i="7"/>
  <c r="J1568" i="7"/>
  <c r="J1567" i="7"/>
  <c r="J1566" i="7"/>
  <c r="J1565" i="7"/>
  <c r="J1564" i="7"/>
  <c r="J1563" i="7"/>
  <c r="J1562" i="7"/>
  <c r="J1561" i="7"/>
  <c r="J1560" i="7"/>
  <c r="J1559" i="7"/>
  <c r="J1558" i="7"/>
  <c r="J1557" i="7"/>
  <c r="J1556" i="7"/>
  <c r="J1555" i="7"/>
  <c r="J1554" i="7"/>
  <c r="J1553" i="7"/>
  <c r="J1552" i="7"/>
  <c r="J1551" i="7"/>
  <c r="J1550" i="7"/>
  <c r="J1549" i="7"/>
  <c r="J1548" i="7"/>
  <c r="J1547" i="7"/>
  <c r="J1546" i="7"/>
  <c r="J1545" i="7"/>
  <c r="J1544" i="7"/>
  <c r="J1543" i="7"/>
  <c r="J1542" i="7"/>
  <c r="J1541" i="7"/>
  <c r="J1540" i="7"/>
  <c r="J1539" i="7"/>
  <c r="J1538" i="7"/>
  <c r="J1537" i="7"/>
  <c r="J1536" i="7"/>
  <c r="J1535" i="7"/>
  <c r="J1534" i="7"/>
  <c r="J1533" i="7"/>
  <c r="J1532" i="7"/>
  <c r="J1531" i="7"/>
  <c r="J1530" i="7"/>
  <c r="J1529" i="7"/>
  <c r="J1528" i="7"/>
  <c r="J1527" i="7"/>
  <c r="J1526" i="7"/>
  <c r="J1525" i="7"/>
  <c r="J1524" i="7"/>
  <c r="J1523" i="7"/>
  <c r="J1522" i="7"/>
  <c r="J1521" i="7"/>
  <c r="J1520" i="7"/>
  <c r="J1519" i="7"/>
  <c r="J1518" i="7"/>
  <c r="J1517" i="7"/>
  <c r="J1516" i="7"/>
  <c r="J1515" i="7"/>
  <c r="J1514" i="7"/>
  <c r="J1513" i="7"/>
  <c r="J1512" i="7"/>
  <c r="J1511" i="7"/>
  <c r="J1510" i="7"/>
  <c r="J1509" i="7"/>
  <c r="J1508" i="7"/>
  <c r="J1507" i="7"/>
  <c r="J1506" i="7"/>
  <c r="J1505" i="7"/>
  <c r="J1504" i="7"/>
  <c r="J1503" i="7"/>
  <c r="J1502" i="7"/>
  <c r="J1501" i="7"/>
  <c r="J1500" i="7"/>
  <c r="J1499" i="7"/>
  <c r="J1498" i="7"/>
  <c r="J1497" i="7"/>
  <c r="J1496" i="7"/>
  <c r="J1495" i="7"/>
  <c r="J1494" i="7"/>
  <c r="J1493" i="7"/>
  <c r="J1492" i="7"/>
  <c r="J1491" i="7"/>
  <c r="J1490" i="7"/>
  <c r="J1489" i="7"/>
  <c r="J1488" i="7"/>
  <c r="J1487" i="7"/>
  <c r="J1486" i="7"/>
  <c r="J1485" i="7"/>
  <c r="J1484" i="7"/>
  <c r="J1483" i="7"/>
  <c r="J1482" i="7"/>
  <c r="J1481" i="7"/>
  <c r="J1480" i="7"/>
  <c r="J1479" i="7"/>
  <c r="J1478" i="7"/>
  <c r="J1477" i="7"/>
  <c r="J1476" i="7"/>
  <c r="J1475" i="7"/>
  <c r="J1474" i="7"/>
  <c r="J1473" i="7"/>
  <c r="J1472" i="7"/>
  <c r="J1471" i="7"/>
  <c r="J1470" i="7"/>
  <c r="J1469" i="7"/>
  <c r="J1468" i="7"/>
  <c r="J1467" i="7"/>
  <c r="J1466" i="7"/>
  <c r="J1465" i="7"/>
  <c r="J1464" i="7"/>
  <c r="J1463" i="7"/>
  <c r="J1462" i="7"/>
  <c r="J1461" i="7"/>
  <c r="J1460" i="7"/>
  <c r="J1459" i="7"/>
  <c r="J1458" i="7"/>
  <c r="J1457" i="7"/>
  <c r="J1456" i="7"/>
  <c r="J1455" i="7"/>
  <c r="J1454" i="7"/>
  <c r="J1453" i="7"/>
  <c r="J1452" i="7"/>
  <c r="J1451" i="7"/>
  <c r="J1450" i="7"/>
  <c r="J1449" i="7"/>
  <c r="J1448" i="7"/>
  <c r="J1447" i="7"/>
  <c r="J1446" i="7"/>
  <c r="J1445" i="7"/>
  <c r="J1444" i="7"/>
  <c r="J1443" i="7"/>
  <c r="J1442" i="7"/>
  <c r="J1441" i="7"/>
  <c r="J1440" i="7"/>
  <c r="J1439" i="7"/>
  <c r="J1438" i="7"/>
  <c r="J1437" i="7"/>
  <c r="J1436" i="7"/>
  <c r="J1435" i="7"/>
  <c r="J1434" i="7"/>
  <c r="J1433" i="7"/>
  <c r="J1432" i="7"/>
  <c r="J1431" i="7"/>
  <c r="J1430" i="7"/>
  <c r="J1429" i="7"/>
  <c r="J1428" i="7"/>
  <c r="J1427" i="7"/>
  <c r="J1426" i="7"/>
  <c r="J1425" i="7"/>
  <c r="J1424" i="7"/>
  <c r="J1423" i="7"/>
  <c r="J1422" i="7"/>
  <c r="J1421" i="7"/>
  <c r="J1420" i="7"/>
  <c r="J1419" i="7"/>
  <c r="J1418" i="7"/>
  <c r="J1417" i="7"/>
  <c r="J1416" i="7"/>
  <c r="J1415" i="7"/>
  <c r="J1414" i="7"/>
  <c r="J1413" i="7"/>
  <c r="J1412" i="7"/>
  <c r="J1411" i="7"/>
  <c r="J1410" i="7"/>
  <c r="J1409" i="7"/>
  <c r="J1408" i="7"/>
  <c r="J1407" i="7"/>
  <c r="J1406" i="7"/>
  <c r="J1405" i="7"/>
  <c r="J1404" i="7"/>
  <c r="J1403" i="7"/>
  <c r="J1402" i="7"/>
  <c r="J1401" i="7"/>
  <c r="J1400" i="7"/>
  <c r="J1399" i="7"/>
  <c r="J1398" i="7"/>
  <c r="J1397" i="7"/>
  <c r="J1396" i="7"/>
  <c r="J1395" i="7"/>
  <c r="J1394" i="7"/>
  <c r="J1393" i="7"/>
  <c r="J1392" i="7"/>
  <c r="J1391" i="7"/>
  <c r="J1390" i="7"/>
  <c r="J1389" i="7"/>
  <c r="J1388" i="7"/>
  <c r="J1387" i="7"/>
  <c r="J1386" i="7"/>
  <c r="J1385" i="7"/>
  <c r="J1384" i="7"/>
  <c r="J1383" i="7"/>
  <c r="J1382" i="7"/>
  <c r="J1381" i="7"/>
  <c r="J1380" i="7"/>
  <c r="J1379" i="7"/>
  <c r="J1378" i="7"/>
  <c r="J1377" i="7"/>
  <c r="J1376" i="7"/>
  <c r="J1375" i="7"/>
  <c r="J1374" i="7"/>
  <c r="J1373" i="7"/>
  <c r="J1372" i="7"/>
  <c r="J1371" i="7"/>
  <c r="J1370" i="7"/>
  <c r="J1369" i="7"/>
  <c r="J1368" i="7"/>
  <c r="J1367" i="7"/>
  <c r="J1366" i="7"/>
  <c r="J1365" i="7"/>
  <c r="J1364" i="7"/>
  <c r="J1363" i="7"/>
  <c r="J1362" i="7"/>
  <c r="J1361" i="7"/>
  <c r="J1360" i="7"/>
  <c r="J1359" i="7"/>
  <c r="J1358" i="7"/>
  <c r="J1357" i="7"/>
  <c r="J1356" i="7"/>
  <c r="J1355" i="7"/>
  <c r="J1354" i="7"/>
  <c r="J1353" i="7"/>
  <c r="J1352" i="7"/>
  <c r="J1351" i="7"/>
  <c r="J1350" i="7"/>
  <c r="J1349" i="7"/>
  <c r="J1348" i="7"/>
  <c r="J1347" i="7"/>
  <c r="J1346" i="7"/>
  <c r="J1345" i="7"/>
  <c r="J1344" i="7"/>
  <c r="J1343" i="7"/>
  <c r="J1342" i="7"/>
  <c r="J1341" i="7"/>
  <c r="J1340" i="7"/>
  <c r="J1339" i="7"/>
  <c r="J1338" i="7"/>
  <c r="J1337" i="7"/>
  <c r="J1336" i="7"/>
  <c r="J1335" i="7"/>
  <c r="J1334" i="7"/>
  <c r="J1333" i="7"/>
  <c r="J1332" i="7"/>
  <c r="J1331" i="7"/>
  <c r="J1330" i="7"/>
  <c r="J1329" i="7"/>
  <c r="J1328" i="7"/>
  <c r="J1327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3" i="7"/>
  <c r="J1312" i="7"/>
  <c r="J1311" i="7"/>
  <c r="J1310" i="7"/>
  <c r="J1309" i="7"/>
  <c r="J1308" i="7"/>
  <c r="J1307" i="7"/>
  <c r="J1306" i="7"/>
  <c r="J1305" i="7"/>
  <c r="J1304" i="7"/>
  <c r="J1303" i="7"/>
  <c r="J1302" i="7"/>
  <c r="J1301" i="7"/>
  <c r="J1300" i="7"/>
  <c r="J1299" i="7"/>
  <c r="J1298" i="7"/>
  <c r="J1297" i="7"/>
  <c r="J1296" i="7"/>
  <c r="J1295" i="7"/>
  <c r="J1294" i="7"/>
  <c r="J1293" i="7"/>
  <c r="J1292" i="7"/>
  <c r="J1291" i="7"/>
  <c r="J1290" i="7"/>
  <c r="J1289" i="7"/>
  <c r="J1288" i="7"/>
  <c r="J1287" i="7"/>
  <c r="J1286" i="7"/>
  <c r="J1285" i="7"/>
  <c r="J1284" i="7"/>
  <c r="J1283" i="7"/>
  <c r="J1282" i="7"/>
  <c r="J1281" i="7"/>
  <c r="J1280" i="7"/>
  <c r="J1279" i="7"/>
  <c r="J1278" i="7"/>
  <c r="J1277" i="7"/>
  <c r="J1276" i="7"/>
  <c r="J1275" i="7"/>
  <c r="J1274" i="7"/>
  <c r="J1273" i="7"/>
  <c r="J1272" i="7"/>
  <c r="J1271" i="7"/>
  <c r="J1270" i="7"/>
  <c r="J1269" i="7"/>
  <c r="J1268" i="7"/>
  <c r="J1267" i="7"/>
  <c r="J1266" i="7"/>
  <c r="J1265" i="7"/>
  <c r="J1264" i="7"/>
  <c r="J1263" i="7"/>
  <c r="J1262" i="7"/>
  <c r="J1261" i="7"/>
  <c r="J1260" i="7"/>
  <c r="J1259" i="7"/>
  <c r="J1258" i="7"/>
  <c r="J1257" i="7"/>
  <c r="J1256" i="7"/>
  <c r="J1255" i="7"/>
  <c r="J1254" i="7"/>
  <c r="J1253" i="7"/>
  <c r="J1252" i="7"/>
  <c r="J1251" i="7"/>
  <c r="J1250" i="7"/>
  <c r="J1249" i="7"/>
  <c r="J1248" i="7"/>
  <c r="J1247" i="7"/>
  <c r="J1246" i="7"/>
  <c r="J1245" i="7"/>
  <c r="J1244" i="7"/>
  <c r="J1243" i="7"/>
  <c r="J1242" i="7"/>
  <c r="J1241" i="7"/>
  <c r="J1240" i="7"/>
  <c r="J1239" i="7"/>
  <c r="J1238" i="7"/>
  <c r="J1237" i="7"/>
  <c r="J1236" i="7"/>
  <c r="J1235" i="7"/>
  <c r="J1234" i="7"/>
  <c r="J1233" i="7"/>
  <c r="J1232" i="7"/>
  <c r="J1231" i="7"/>
  <c r="J1230" i="7"/>
  <c r="J1229" i="7"/>
  <c r="J1228" i="7"/>
  <c r="J1227" i="7"/>
  <c r="J1226" i="7"/>
  <c r="J1225" i="7"/>
  <c r="J1224" i="7"/>
  <c r="J1223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B2340" i="7" l="1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D2266" i="7"/>
  <c r="D2265" i="7"/>
  <c r="B2264" i="7"/>
  <c r="B2263" i="7"/>
  <c r="B2262" i="7"/>
  <c r="B2261" i="7"/>
  <c r="B2260" i="7"/>
  <c r="B2259" i="7"/>
  <c r="B2258" i="7"/>
  <c r="B2256" i="7"/>
  <c r="B2257" i="7"/>
  <c r="B2255" i="7"/>
  <c r="B2254" i="7"/>
  <c r="B2253" i="7" l="1"/>
  <c r="B2252" i="7"/>
  <c r="B2251" i="7"/>
  <c r="B2250" i="7"/>
  <c r="B2249" i="7"/>
  <c r="B2248" i="7"/>
  <c r="B2247" i="7"/>
  <c r="B2246" i="7" l="1"/>
  <c r="B2245" i="7"/>
  <c r="B2244" i="7"/>
  <c r="B2243" i="7"/>
  <c r="B2242" i="7"/>
  <c r="B2241" i="7"/>
  <c r="B2240" i="7"/>
  <c r="B2239" i="7"/>
  <c r="B2238" i="7"/>
  <c r="B2237" i="7"/>
  <c r="B2236" i="7" l="1"/>
  <c r="B2235" i="7"/>
  <c r="B2234" i="7"/>
  <c r="F2235" i="7"/>
  <c r="F2234" i="7"/>
  <c r="F2233" i="7"/>
  <c r="B2233" i="7"/>
  <c r="B2232" i="7"/>
  <c r="B2231" i="7"/>
  <c r="B2230" i="7"/>
  <c r="B2229" i="7"/>
  <c r="B2228" i="7" l="1"/>
  <c r="B2227" i="7"/>
  <c r="F2226" i="7"/>
  <c r="B2226" i="7"/>
  <c r="F2225" i="7"/>
  <c r="B2225" i="7"/>
  <c r="F2224" i="7"/>
  <c r="B2224" i="7"/>
  <c r="F2223" i="7"/>
  <c r="B2223" i="7"/>
  <c r="F2220" i="7"/>
  <c r="B2222" i="7"/>
  <c r="B2221" i="7"/>
  <c r="B2220" i="7"/>
  <c r="B2219" i="7" l="1"/>
  <c r="F2219" i="7"/>
  <c r="B2218" i="7"/>
  <c r="B2217" i="7"/>
  <c r="B2216" i="7"/>
  <c r="B2215" i="7"/>
  <c r="B2214" i="7"/>
  <c r="B2213" i="7"/>
  <c r="B2212" i="7"/>
  <c r="B2211" i="7"/>
  <c r="B2210" i="7"/>
  <c r="B2209" i="7"/>
  <c r="D2187" i="7"/>
  <c r="D2186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5" i="7"/>
  <c r="B2184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F2205" i="7"/>
  <c r="D2208" i="7"/>
  <c r="D2207" i="7"/>
  <c r="D2206" i="7"/>
  <c r="D2205" i="7"/>
  <c r="D2204" i="7"/>
  <c r="D2170" i="7" l="1"/>
  <c r="F2168" i="7" l="1"/>
  <c r="F2167" i="7"/>
  <c r="F2166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B2048" i="7"/>
  <c r="B2047" i="7"/>
  <c r="B2046" i="7"/>
  <c r="B2045" i="7"/>
  <c r="B2044" i="7"/>
  <c r="B2043" i="7"/>
  <c r="B2042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4" i="7"/>
  <c r="B2023" i="7"/>
  <c r="B2022" i="7"/>
  <c r="B2021" i="7"/>
  <c r="B2020" i="7"/>
  <c r="B2019" i="7"/>
  <c r="B2018" i="7"/>
  <c r="B2017" i="7"/>
  <c r="B2016" i="7"/>
  <c r="B2015" i="7"/>
  <c r="B2013" i="7"/>
  <c r="B2011" i="7"/>
  <c r="B2010" i="7"/>
  <c r="B2009" i="7"/>
  <c r="B2008" i="7"/>
  <c r="B2007" i="7"/>
  <c r="B2006" i="7"/>
  <c r="B2005" i="7"/>
  <c r="B2004" i="7"/>
  <c r="B2003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B2001" i="7"/>
  <c r="B2000" i="7"/>
  <c r="B1999" i="7"/>
  <c r="B1998" i="7"/>
  <c r="B1997" i="7"/>
  <c r="B1996" i="7"/>
  <c r="B1995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7" i="7"/>
  <c r="B1976" i="7"/>
  <c r="B1975" i="7"/>
  <c r="B1974" i="7"/>
  <c r="B1973" i="7"/>
  <c r="B1972" i="7"/>
  <c r="B1971" i="7"/>
  <c r="B1970" i="7"/>
  <c r="B1969" i="7"/>
  <c r="B1968" i="7"/>
  <c r="B1966" i="7"/>
  <c r="B1964" i="7"/>
  <c r="B1963" i="7"/>
  <c r="B1962" i="7"/>
  <c r="B1961" i="7"/>
  <c r="B1960" i="7"/>
  <c r="B1959" i="7"/>
  <c r="B1958" i="7"/>
  <c r="B1957" i="7"/>
  <c r="B1956" i="7"/>
  <c r="B1954" i="7"/>
  <c r="B1953" i="7"/>
  <c r="B1952" i="7"/>
  <c r="B1951" i="7"/>
  <c r="B1950" i="7"/>
  <c r="B1949" i="7"/>
  <c r="B1948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0" i="7"/>
  <c r="B1929" i="7"/>
  <c r="B1928" i="7"/>
  <c r="B1927" i="7"/>
  <c r="B1926" i="7"/>
  <c r="B1925" i="7"/>
  <c r="B1924" i="7"/>
  <c r="B1923" i="7"/>
  <c r="B1922" i="7"/>
  <c r="B1921" i="7"/>
  <c r="B1919" i="7"/>
  <c r="B1917" i="7"/>
  <c r="B1916" i="7"/>
  <c r="B1915" i="7"/>
  <c r="B1914" i="7"/>
  <c r="B1913" i="7"/>
  <c r="B1912" i="7"/>
  <c r="B1911" i="7"/>
  <c r="B1910" i="7"/>
  <c r="B1909" i="7"/>
  <c r="F1903" i="7" l="1"/>
  <c r="F1902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F1894" i="7"/>
  <c r="D1894" i="7"/>
  <c r="D1893" i="7"/>
  <c r="D1891" i="7"/>
  <c r="D1892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 l="1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F1624" i="7"/>
  <c r="F1618" i="7"/>
  <c r="F1603" i="7"/>
  <c r="F1571" i="7"/>
  <c r="F1561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F1375" i="7" s="1"/>
  <c r="D1374" i="7"/>
  <c r="F1374" i="7" s="1"/>
  <c r="D1373" i="7"/>
  <c r="F1373" i="7" s="1"/>
  <c r="D1372" i="7"/>
  <c r="F1372" i="7" s="1"/>
  <c r="D1371" i="7"/>
  <c r="F1371" i="7" s="1"/>
  <c r="D1370" i="7"/>
  <c r="F1370" i="7" s="1"/>
  <c r="D1369" i="7"/>
  <c r="F1369" i="7" s="1"/>
  <c r="D1368" i="7"/>
  <c r="F1368" i="7" s="1"/>
  <c r="D1367" i="7"/>
  <c r="F1367" i="7" s="1"/>
  <c r="D1366" i="7"/>
  <c r="F1366" i="7" s="1"/>
  <c r="D1365" i="7"/>
  <c r="F1365" i="7" s="1"/>
  <c r="D1364" i="7"/>
  <c r="F1364" i="7" s="1"/>
  <c r="D1363" i="7"/>
  <c r="F1363" i="7" s="1"/>
  <c r="D1362" i="7"/>
  <c r="F1362" i="7" s="1"/>
  <c r="D1361" i="7"/>
  <c r="F1361" i="7" s="1"/>
  <c r="D1360" i="7"/>
  <c r="F1360" i="7" s="1"/>
  <c r="D1359" i="7"/>
  <c r="F1359" i="7" s="1"/>
  <c r="D1358" i="7"/>
  <c r="F1358" i="7" s="1"/>
  <c r="D1357" i="7"/>
  <c r="F1357" i="7" s="1"/>
  <c r="D1356" i="7"/>
  <c r="F1356" i="7" s="1"/>
  <c r="D1355" i="7"/>
  <c r="F1355" i="7" s="1"/>
  <c r="D1354" i="7"/>
  <c r="F1354" i="7" s="1"/>
  <c r="D1353" i="7"/>
  <c r="F1353" i="7" s="1"/>
  <c r="D1352" i="7"/>
  <c r="F1352" i="7" s="1"/>
  <c r="D1351" i="7"/>
  <c r="F1351" i="7" s="1"/>
  <c r="D1350" i="7"/>
  <c r="F1350" i="7" s="1"/>
  <c r="D1349" i="7"/>
  <c r="F1349" i="7" s="1"/>
  <c r="D1348" i="7"/>
  <c r="F1348" i="7" s="1"/>
  <c r="D1347" i="7"/>
  <c r="D1346" i="7"/>
  <c r="F1346" i="7" s="1"/>
  <c r="D1345" i="7"/>
  <c r="F1345" i="7" s="1"/>
  <c r="D1344" i="7"/>
  <c r="D1343" i="7"/>
  <c r="F1343" i="7" s="1"/>
  <c r="D1342" i="7"/>
  <c r="F1342" i="7" s="1"/>
  <c r="D1341" i="7"/>
  <c r="F1341" i="7" s="1"/>
  <c r="D1340" i="7"/>
  <c r="F1340" i="7" s="1"/>
  <c r="D1339" i="7"/>
  <c r="F1339" i="7" s="1"/>
  <c r="D1338" i="7"/>
  <c r="F1338" i="7" s="1"/>
  <c r="D1337" i="7"/>
  <c r="F1337" i="7" s="1"/>
  <c r="D1336" i="7"/>
  <c r="F1336" i="7" s="1"/>
  <c r="D1335" i="7"/>
  <c r="F1335" i="7" s="1"/>
  <c r="D1334" i="7"/>
  <c r="F1334" i="7" s="1"/>
  <c r="D1333" i="7"/>
  <c r="F1333" i="7" s="1"/>
  <c r="D1332" i="7"/>
  <c r="F1332" i="7" s="1"/>
  <c r="D1331" i="7"/>
  <c r="F1331" i="7" s="1"/>
  <c r="D1330" i="7"/>
  <c r="F1330" i="7" s="1"/>
  <c r="D1329" i="7"/>
  <c r="F1329" i="7" s="1"/>
  <c r="D1328" i="7"/>
  <c r="F1328" i="7" s="1"/>
  <c r="D1327" i="7"/>
  <c r="F1327" i="7" s="1"/>
  <c r="D1326" i="7"/>
  <c r="F1326" i="7" s="1"/>
  <c r="D1325" i="7"/>
  <c r="F1325" i="7" s="1"/>
  <c r="D1324" i="7"/>
  <c r="F1324" i="7" s="1"/>
  <c r="D1323" i="7"/>
  <c r="F1323" i="7" s="1"/>
  <c r="D1322" i="7"/>
  <c r="D1321" i="7"/>
  <c r="F1321" i="7" s="1"/>
  <c r="D1320" i="7"/>
  <c r="F1320" i="7" s="1"/>
  <c r="D1319" i="7"/>
  <c r="F1319" i="7" s="1"/>
  <c r="D1318" i="7"/>
  <c r="F1318" i="7" s="1"/>
  <c r="D1317" i="7"/>
  <c r="F1317" i="7" s="1"/>
  <c r="D1316" i="7"/>
  <c r="F1316" i="7" s="1"/>
  <c r="D1315" i="7"/>
  <c r="F1315" i="7" s="1"/>
  <c r="D1314" i="7"/>
  <c r="D1313" i="7"/>
  <c r="F1313" i="7" s="1"/>
  <c r="D1312" i="7"/>
  <c r="F1312" i="7" s="1"/>
  <c r="D1311" i="7"/>
  <c r="F1311" i="7" s="1"/>
  <c r="D1310" i="7"/>
  <c r="F1310" i="7" s="1"/>
  <c r="D1309" i="7"/>
  <c r="F1309" i="7" s="1"/>
  <c r="D1308" i="7"/>
  <c r="F1308" i="7" s="1"/>
  <c r="D1307" i="7"/>
  <c r="F1307" i="7" s="1"/>
  <c r="D1306" i="7"/>
  <c r="F1306" i="7" s="1"/>
  <c r="D1305" i="7"/>
  <c r="D1304" i="7"/>
  <c r="F1304" i="7" s="1"/>
  <c r="D1303" i="7"/>
  <c r="F1303" i="7" s="1"/>
  <c r="D1302" i="7"/>
  <c r="F1302" i="7" s="1"/>
  <c r="D1301" i="7"/>
  <c r="D1300" i="7"/>
  <c r="F1300" i="7" s="1"/>
  <c r="D1299" i="7"/>
  <c r="F1299" i="7" s="1"/>
  <c r="D1298" i="7"/>
  <c r="F1298" i="7" s="1"/>
  <c r="D1297" i="7"/>
  <c r="D1296" i="7"/>
  <c r="F1296" i="7" s="1"/>
  <c r="D1295" i="7"/>
  <c r="F1295" i="7" s="1"/>
  <c r="D1294" i="7"/>
  <c r="F1294" i="7" s="1"/>
  <c r="D1293" i="7"/>
  <c r="F1293" i="7" s="1"/>
  <c r="D1292" i="7"/>
  <c r="F1292" i="7" s="1"/>
  <c r="D1291" i="7"/>
  <c r="F1291" i="7" s="1"/>
  <c r="D1290" i="7"/>
  <c r="F1290" i="7" s="1"/>
  <c r="D1289" i="7"/>
  <c r="F1289" i="7" s="1"/>
  <c r="D1288" i="7"/>
  <c r="F1288" i="7" s="1"/>
  <c r="D1287" i="7"/>
  <c r="F1287" i="7" s="1"/>
  <c r="D1286" i="7"/>
  <c r="F1286" i="7" s="1"/>
  <c r="D1285" i="7"/>
  <c r="F1285" i="7" s="1"/>
  <c r="D1284" i="7"/>
  <c r="F1284" i="7" s="1"/>
  <c r="D1283" i="7"/>
  <c r="F1283" i="7" s="1"/>
  <c r="D1282" i="7"/>
  <c r="F1282" i="7" s="1"/>
  <c r="D1281" i="7"/>
  <c r="F1281" i="7" s="1"/>
  <c r="D1280" i="7"/>
  <c r="F1280" i="7" s="1"/>
  <c r="D1279" i="7"/>
  <c r="F1279" i="7" s="1"/>
  <c r="D1278" i="7"/>
  <c r="F1278" i="7" s="1"/>
  <c r="D1277" i="7"/>
  <c r="F1277" i="7" s="1"/>
  <c r="D1276" i="7"/>
  <c r="F1276" i="7" s="1"/>
  <c r="D1275" i="7"/>
  <c r="F1275" i="7" s="1"/>
  <c r="D1274" i="7"/>
  <c r="F1274" i="7" s="1"/>
  <c r="D1273" i="7"/>
  <c r="F1273" i="7" s="1"/>
  <c r="D1272" i="7"/>
  <c r="F1272" i="7" s="1"/>
  <c r="D1271" i="7"/>
  <c r="F1271" i="7" s="1"/>
  <c r="D1270" i="7"/>
  <c r="F1270" i="7" s="1"/>
  <c r="D1269" i="7"/>
  <c r="F1269" i="7" s="1"/>
  <c r="D1268" i="7"/>
  <c r="F1268" i="7" s="1"/>
  <c r="D1267" i="7"/>
  <c r="F1267" i="7" s="1"/>
  <c r="D1266" i="7"/>
  <c r="D1265" i="7"/>
  <c r="F1265" i="7" s="1"/>
  <c r="D1264" i="7"/>
  <c r="F1264" i="7" s="1"/>
  <c r="D1263" i="7"/>
  <c r="F1263" i="7" s="1"/>
  <c r="D1262" i="7"/>
  <c r="F1262" i="7" s="1"/>
  <c r="D1261" i="7"/>
  <c r="F1261" i="7" s="1"/>
  <c r="D1260" i="7"/>
  <c r="F1260" i="7" s="1"/>
  <c r="D1259" i="7"/>
  <c r="F1259" i="7" s="1"/>
  <c r="D1258" i="7"/>
  <c r="F1258" i="7" s="1"/>
  <c r="D1257" i="7"/>
  <c r="F1257" i="7" s="1"/>
  <c r="D1256" i="7"/>
  <c r="F1256" i="7" s="1"/>
  <c r="D1255" i="7"/>
  <c r="F1255" i="7" s="1"/>
  <c r="D1254" i="7"/>
  <c r="F1254" i="7" s="1"/>
  <c r="D1253" i="7"/>
  <c r="F1253" i="7" s="1"/>
  <c r="D1252" i="7"/>
  <c r="F1252" i="7" s="1"/>
  <c r="D1251" i="7"/>
  <c r="F1251" i="7" s="1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F751" i="7" s="1"/>
  <c r="D750" i="7"/>
  <c r="F750" i="7" s="1"/>
  <c r="D749" i="7"/>
  <c r="F749" i="7" s="1"/>
  <c r="D748" i="7"/>
  <c r="F748" i="7" s="1"/>
  <c r="D747" i="7"/>
  <c r="F747" i="7" s="1"/>
  <c r="D746" i="7"/>
  <c r="F746" i="7" s="1"/>
  <c r="D745" i="7"/>
  <c r="F745" i="7" s="1"/>
  <c r="D744" i="7"/>
  <c r="F744" i="7" s="1"/>
  <c r="D743" i="7"/>
  <c r="F743" i="7" s="1"/>
  <c r="D742" i="7"/>
  <c r="F742" i="7" s="1"/>
  <c r="D741" i="7"/>
  <c r="F741" i="7" s="1"/>
  <c r="D740" i="7"/>
  <c r="F740" i="7" s="1"/>
  <c r="D739" i="7"/>
  <c r="F739" i="7" s="1"/>
  <c r="D738" i="7"/>
  <c r="F738" i="7" s="1"/>
  <c r="D737" i="7"/>
  <c r="F737" i="7" s="1"/>
  <c r="D736" i="7"/>
  <c r="F736" i="7" s="1"/>
  <c r="D735" i="7"/>
  <c r="F735" i="7" s="1"/>
  <c r="D734" i="7"/>
  <c r="F734" i="7" s="1"/>
  <c r="D733" i="7"/>
  <c r="F733" i="7" s="1"/>
  <c r="D732" i="7"/>
  <c r="F732" i="7" s="1"/>
  <c r="D731" i="7"/>
  <c r="F731" i="7" s="1"/>
  <c r="D730" i="7"/>
  <c r="F730" i="7" s="1"/>
  <c r="D729" i="7"/>
  <c r="F729" i="7" s="1"/>
  <c r="D728" i="7"/>
  <c r="F728" i="7" s="1"/>
  <c r="D727" i="7"/>
  <c r="F727" i="7" s="1"/>
  <c r="D726" i="7"/>
  <c r="F726" i="7" s="1"/>
  <c r="D725" i="7"/>
  <c r="F725" i="7" s="1"/>
  <c r="D724" i="7"/>
  <c r="F724" i="7" s="1"/>
  <c r="D723" i="7"/>
  <c r="D722" i="7"/>
  <c r="F722" i="7" s="1"/>
  <c r="D721" i="7"/>
  <c r="F721" i="7" s="1"/>
  <c r="D720" i="7"/>
  <c r="D719" i="7"/>
  <c r="F719" i="7" s="1"/>
  <c r="D718" i="7"/>
  <c r="F718" i="7" s="1"/>
  <c r="D717" i="7"/>
  <c r="F717" i="7" s="1"/>
  <c r="D716" i="7"/>
  <c r="F716" i="7" s="1"/>
  <c r="D715" i="7"/>
  <c r="F715" i="7" s="1"/>
  <c r="D714" i="7"/>
  <c r="F714" i="7" s="1"/>
  <c r="D713" i="7"/>
  <c r="F713" i="7" s="1"/>
  <c r="D712" i="7"/>
  <c r="F712" i="7" s="1"/>
  <c r="D711" i="7"/>
  <c r="F711" i="7" s="1"/>
  <c r="D710" i="7"/>
  <c r="F710" i="7" s="1"/>
  <c r="D709" i="7"/>
  <c r="F709" i="7" s="1"/>
  <c r="D708" i="7"/>
  <c r="F708" i="7" s="1"/>
  <c r="D707" i="7"/>
  <c r="F707" i="7" s="1"/>
  <c r="D706" i="7"/>
  <c r="F706" i="7" s="1"/>
  <c r="D705" i="7"/>
  <c r="F705" i="7" s="1"/>
  <c r="D704" i="7"/>
  <c r="F704" i="7" s="1"/>
  <c r="D703" i="7"/>
  <c r="F703" i="7" s="1"/>
  <c r="D702" i="7"/>
  <c r="F702" i="7" s="1"/>
  <c r="D701" i="7"/>
  <c r="F701" i="7" s="1"/>
  <c r="D700" i="7"/>
  <c r="F700" i="7" s="1"/>
  <c r="D699" i="7"/>
  <c r="F699" i="7" s="1"/>
  <c r="D698" i="7"/>
  <c r="D697" i="7"/>
  <c r="F697" i="7" s="1"/>
  <c r="D696" i="7"/>
  <c r="F696" i="7" s="1"/>
  <c r="D695" i="7"/>
  <c r="F695" i="7" s="1"/>
  <c r="D694" i="7"/>
  <c r="F694" i="7" s="1"/>
  <c r="D693" i="7"/>
  <c r="F693" i="7" s="1"/>
  <c r="D692" i="7"/>
  <c r="F692" i="7" s="1"/>
  <c r="D691" i="7"/>
  <c r="F691" i="7" s="1"/>
  <c r="D690" i="7"/>
  <c r="D689" i="7"/>
  <c r="F689" i="7" s="1"/>
  <c r="D688" i="7"/>
  <c r="F688" i="7" s="1"/>
  <c r="D687" i="7"/>
  <c r="F687" i="7" s="1"/>
  <c r="D686" i="7"/>
  <c r="F686" i="7" s="1"/>
  <c r="D685" i="7"/>
  <c r="F685" i="7" s="1"/>
  <c r="D684" i="7"/>
  <c r="F684" i="7" s="1"/>
  <c r="D683" i="7"/>
  <c r="F683" i="7" s="1"/>
  <c r="D682" i="7"/>
  <c r="F682" i="7" s="1"/>
  <c r="D681" i="7"/>
  <c r="D680" i="7"/>
  <c r="F680" i="7" s="1"/>
  <c r="D679" i="7"/>
  <c r="F679" i="7" s="1"/>
  <c r="D678" i="7"/>
  <c r="F678" i="7" s="1"/>
  <c r="D677" i="7"/>
  <c r="D676" i="7"/>
  <c r="F676" i="7" s="1"/>
  <c r="D675" i="7"/>
  <c r="F675" i="7" s="1"/>
  <c r="D674" i="7"/>
  <c r="F674" i="7" s="1"/>
  <c r="D673" i="7"/>
  <c r="D672" i="7"/>
  <c r="F672" i="7" s="1"/>
  <c r="D671" i="7"/>
  <c r="F671" i="7" s="1"/>
  <c r="D670" i="7"/>
  <c r="F670" i="7" s="1"/>
  <c r="D669" i="7"/>
  <c r="F669" i="7" s="1"/>
  <c r="D668" i="7"/>
  <c r="F668" i="7" s="1"/>
  <c r="D667" i="7"/>
  <c r="F667" i="7" s="1"/>
  <c r="D666" i="7"/>
  <c r="F666" i="7" s="1"/>
  <c r="D665" i="7"/>
  <c r="F665" i="7" s="1"/>
  <c r="D664" i="7"/>
  <c r="F664" i="7" s="1"/>
  <c r="D663" i="7"/>
  <c r="F663" i="7" s="1"/>
  <c r="D662" i="7"/>
  <c r="F662" i="7" s="1"/>
  <c r="D661" i="7"/>
  <c r="F661" i="7" s="1"/>
  <c r="D660" i="7"/>
  <c r="F660" i="7" s="1"/>
  <c r="D659" i="7"/>
  <c r="F659" i="7" s="1"/>
  <c r="D658" i="7"/>
  <c r="F658" i="7" s="1"/>
  <c r="D657" i="7"/>
  <c r="F657" i="7" s="1"/>
  <c r="D656" i="7"/>
  <c r="F656" i="7" s="1"/>
  <c r="D655" i="7"/>
  <c r="F655" i="7" s="1"/>
  <c r="D654" i="7"/>
  <c r="F654" i="7" s="1"/>
  <c r="D653" i="7"/>
  <c r="F653" i="7" s="1"/>
  <c r="D652" i="7"/>
  <c r="F652" i="7" s="1"/>
  <c r="D651" i="7"/>
  <c r="F651" i="7" s="1"/>
  <c r="D650" i="7"/>
  <c r="F650" i="7" s="1"/>
  <c r="D649" i="7"/>
  <c r="F649" i="7" s="1"/>
  <c r="D648" i="7"/>
  <c r="F648" i="7" s="1"/>
  <c r="D647" i="7"/>
  <c r="F647" i="7" s="1"/>
  <c r="D646" i="7"/>
  <c r="F646" i="7" s="1"/>
  <c r="D645" i="7"/>
  <c r="F645" i="7" s="1"/>
  <c r="D644" i="7"/>
  <c r="F644" i="7" s="1"/>
  <c r="D643" i="7"/>
  <c r="F643" i="7" s="1"/>
  <c r="D642" i="7"/>
  <c r="D641" i="7"/>
  <c r="F641" i="7" s="1"/>
  <c r="D640" i="7"/>
  <c r="F640" i="7" s="1"/>
  <c r="D639" i="7"/>
  <c r="F639" i="7" s="1"/>
  <c r="D638" i="7"/>
  <c r="F638" i="7" s="1"/>
  <c r="D637" i="7"/>
  <c r="F637" i="7" s="1"/>
  <c r="D636" i="7"/>
  <c r="F636" i="7" s="1"/>
  <c r="D635" i="7"/>
  <c r="F635" i="7" s="1"/>
  <c r="D634" i="7"/>
  <c r="F634" i="7" s="1"/>
  <c r="D633" i="7"/>
  <c r="F633" i="7" s="1"/>
  <c r="D632" i="7"/>
  <c r="F632" i="7" s="1"/>
  <c r="D631" i="7"/>
  <c r="F631" i="7" s="1"/>
  <c r="D630" i="7"/>
  <c r="F630" i="7" s="1"/>
  <c r="D629" i="7"/>
  <c r="F629" i="7" s="1"/>
  <c r="D628" i="7"/>
  <c r="F628" i="7" s="1"/>
  <c r="D627" i="7"/>
  <c r="F627" i="7" s="1"/>
  <c r="F626" i="7" l="1"/>
  <c r="F625" i="7"/>
  <c r="F624" i="7"/>
  <c r="F620" i="7"/>
  <c r="F619" i="7"/>
  <c r="F618" i="7"/>
  <c r="F617" i="7"/>
  <c r="F615" i="7"/>
  <c r="F614" i="7"/>
  <c r="F613" i="7"/>
  <c r="F612" i="7"/>
  <c r="F611" i="7"/>
  <c r="F610" i="7"/>
  <c r="F609" i="7"/>
  <c r="F608" i="7"/>
  <c r="F607" i="7"/>
  <c r="F606" i="7"/>
  <c r="F605" i="7"/>
  <c r="F603" i="7"/>
  <c r="F602" i="7"/>
  <c r="F601" i="7"/>
  <c r="F600" i="7"/>
  <c r="F599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8" i="7"/>
  <c r="F567" i="7"/>
  <c r="F566" i="7"/>
  <c r="F565" i="7"/>
  <c r="F564" i="7"/>
  <c r="F563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39" i="7"/>
  <c r="F538" i="7"/>
  <c r="F537" i="7"/>
  <c r="F536" i="7"/>
  <c r="F535" i="7"/>
  <c r="F534" i="7"/>
  <c r="F533" i="7"/>
  <c r="F532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F497" i="7"/>
  <c r="F495" i="7"/>
  <c r="F494" i="7"/>
  <c r="F489" i="7"/>
  <c r="F487" i="7"/>
  <c r="F486" i="7"/>
  <c r="F485" i="7"/>
  <c r="F480" i="7"/>
  <c r="F478" i="7"/>
  <c r="F476" i="7"/>
  <c r="F472" i="7"/>
  <c r="F471" i="7"/>
  <c r="F470" i="7"/>
  <c r="F469" i="7"/>
  <c r="F464" i="7"/>
  <c r="F460" i="7"/>
  <c r="F458" i="7"/>
  <c r="F457" i="7"/>
  <c r="F453" i="7"/>
  <c r="F452" i="7"/>
  <c r="F451" i="7"/>
  <c r="F448" i="7"/>
  <c r="F445" i="7"/>
  <c r="F443" i="7"/>
  <c r="F436" i="7"/>
  <c r="F435" i="7"/>
  <c r="F430" i="7"/>
  <c r="F429" i="7"/>
  <c r="F421" i="7"/>
  <c r="F407" i="7"/>
  <c r="F400" i="7"/>
  <c r="F392" i="7"/>
  <c r="F384" i="7"/>
  <c r="F382" i="7"/>
  <c r="F381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2329" i="7" s="1"/>
  <c r="D120" i="7"/>
  <c r="D2340" i="7" s="1"/>
  <c r="D119" i="7"/>
  <c r="D118" i="7"/>
  <c r="D117" i="7"/>
  <c r="D116" i="7"/>
  <c r="D115" i="7"/>
  <c r="D114" i="7"/>
  <c r="D113" i="7"/>
  <c r="D112" i="7"/>
  <c r="D2369" i="7" s="1"/>
  <c r="D111" i="7"/>
  <c r="D2326" i="7" s="1"/>
  <c r="D110" i="7"/>
  <c r="D109" i="7"/>
  <c r="D108" i="7"/>
  <c r="D107" i="7"/>
  <c r="D106" i="7"/>
  <c r="D105" i="7"/>
  <c r="D104" i="7"/>
  <c r="D103" i="7"/>
  <c r="D102" i="7"/>
  <c r="D101" i="7"/>
  <c r="D2325" i="7" s="1"/>
  <c r="D100" i="7"/>
  <c r="D99" i="7"/>
  <c r="D98" i="7"/>
  <c r="D97" i="7"/>
  <c r="D96" i="7"/>
  <c r="D95" i="7"/>
  <c r="D94" i="7"/>
  <c r="D93" i="7"/>
  <c r="D92" i="7"/>
  <c r="D91" i="7"/>
  <c r="D90" i="7"/>
  <c r="D2301" i="7" s="1"/>
  <c r="D89" i="7"/>
  <c r="D2322" i="7" s="1"/>
  <c r="D88" i="7"/>
  <c r="D87" i="7"/>
  <c r="D86" i="7"/>
  <c r="D2321" i="7" s="1"/>
  <c r="D85" i="7"/>
  <c r="D84" i="7"/>
  <c r="D2320" i="7" s="1"/>
  <c r="D83" i="7"/>
  <c r="D82" i="7"/>
  <c r="D81" i="7"/>
  <c r="D80" i="7"/>
  <c r="D79" i="7"/>
  <c r="D78" i="7"/>
  <c r="D2319" i="7" s="1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2346" i="7" s="1"/>
  <c r="D61" i="7"/>
  <c r="D2317" i="7" s="1"/>
  <c r="D60" i="7"/>
  <c r="D59" i="7"/>
  <c r="D58" i="7"/>
  <c r="D57" i="7"/>
  <c r="D56" i="7"/>
  <c r="D55" i="7"/>
  <c r="D2368" i="7" s="1"/>
  <c r="D54" i="7"/>
  <c r="D53" i="7"/>
  <c r="D2189" i="7" s="1"/>
  <c r="D52" i="7"/>
  <c r="D2222" i="7" s="1"/>
  <c r="D51" i="7"/>
  <c r="D50" i="7"/>
  <c r="D49" i="7"/>
  <c r="D48" i="7"/>
  <c r="D47" i="7"/>
  <c r="D2185" i="7" s="1"/>
  <c r="D46" i="7"/>
  <c r="D45" i="7"/>
  <c r="D44" i="7"/>
  <c r="D43" i="7"/>
  <c r="D2184" i="7" s="1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311" i="7" s="1"/>
  <c r="D25" i="7"/>
  <c r="D24" i="7"/>
  <c r="D23" i="7"/>
  <c r="D22" i="7"/>
  <c r="D2334" i="7" s="1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2306" i="7" s="1"/>
  <c r="D7" i="7"/>
  <c r="D6" i="7"/>
  <c r="D2250" i="7" s="1"/>
  <c r="D5" i="7"/>
  <c r="D4" i="7"/>
  <c r="D3" i="7"/>
  <c r="D2" i="7"/>
  <c r="D2308" i="7" l="1"/>
  <c r="D2367" i="7"/>
  <c r="D2366" i="7"/>
  <c r="D2365" i="7"/>
  <c r="D2364" i="7"/>
  <c r="D2363" i="7"/>
  <c r="D2359" i="7"/>
  <c r="D2358" i="7"/>
  <c r="D2352" i="7"/>
  <c r="D2354" i="7"/>
  <c r="D2356" i="7"/>
  <c r="D2353" i="7"/>
  <c r="D2355" i="7"/>
  <c r="D2357" i="7"/>
  <c r="D2351" i="7"/>
  <c r="D2350" i="7"/>
  <c r="D2348" i="7"/>
  <c r="D2349" i="7"/>
  <c r="D2324" i="7"/>
  <c r="D2347" i="7"/>
  <c r="D2345" i="7"/>
  <c r="D2344" i="7"/>
  <c r="D2343" i="7"/>
  <c r="D2313" i="7"/>
  <c r="D2342" i="7"/>
  <c r="D2341" i="7"/>
  <c r="D2314" i="7"/>
  <c r="D2183" i="7"/>
  <c r="D2339" i="7"/>
  <c r="D2336" i="7"/>
  <c r="D2337" i="7"/>
  <c r="D2338" i="7"/>
  <c r="D2309" i="7"/>
  <c r="D2333" i="7"/>
  <c r="D2305" i="7"/>
  <c r="D2332" i="7"/>
  <c r="D2315" i="7"/>
  <c r="D2335" i="7"/>
  <c r="D2304" i="7"/>
  <c r="D2331" i="7"/>
  <c r="D2302" i="7"/>
  <c r="D2327" i="7"/>
  <c r="D2303" i="7"/>
  <c r="D2330" i="7"/>
  <c r="D2239" i="7"/>
  <c r="D2328" i="7"/>
  <c r="D2216" i="7"/>
  <c r="D2323" i="7"/>
  <c r="D2201" i="7"/>
  <c r="D2318" i="7"/>
  <c r="D2298" i="7"/>
  <c r="D2316" i="7"/>
  <c r="D2297" i="7"/>
  <c r="D2312" i="7"/>
  <c r="D2296" i="7"/>
  <c r="D2310" i="7"/>
  <c r="D2299" i="7"/>
  <c r="D2200" i="7"/>
  <c r="D2300" i="7"/>
  <c r="D2295" i="7"/>
  <c r="D2307" i="7"/>
  <c r="D2244" i="7"/>
  <c r="D2293" i="7"/>
  <c r="D2243" i="7"/>
  <c r="D2292" i="7"/>
  <c r="D2245" i="7"/>
  <c r="D2294" i="7"/>
  <c r="D2291" i="7"/>
  <c r="D2232" i="7"/>
  <c r="D2290" i="7"/>
  <c r="D2288" i="7"/>
  <c r="D2289" i="7"/>
  <c r="D2214" i="7"/>
  <c r="D2281" i="7"/>
  <c r="D2227" i="7"/>
  <c r="D2285" i="7"/>
  <c r="D2231" i="7"/>
  <c r="D2287" i="7"/>
  <c r="D2217" i="7"/>
  <c r="D2283" i="7"/>
  <c r="D2230" i="7"/>
  <c r="D2286" i="7"/>
  <c r="D2218" i="7"/>
  <c r="D2284" i="7"/>
  <c r="D2215" i="7"/>
  <c r="D2282" i="7"/>
  <c r="D2213" i="7"/>
  <c r="D2280" i="7"/>
  <c r="D2210" i="7"/>
  <c r="D2277" i="7"/>
  <c r="D2212" i="7"/>
  <c r="D2279" i="7"/>
  <c r="D2211" i="7"/>
  <c r="D2278" i="7"/>
  <c r="D2275" i="7"/>
  <c r="D2276" i="7"/>
  <c r="D2209" i="7"/>
  <c r="D2274" i="7"/>
  <c r="D2203" i="7"/>
  <c r="D2273" i="7"/>
  <c r="D2202" i="7"/>
  <c r="D2272" i="7"/>
  <c r="D2195" i="7"/>
  <c r="D2270" i="7"/>
  <c r="D2196" i="7"/>
  <c r="D2271" i="7"/>
  <c r="D2194" i="7"/>
  <c r="D2269" i="7"/>
  <c r="D2192" i="7"/>
  <c r="D2267" i="7"/>
  <c r="D2193" i="7"/>
  <c r="D2268" i="7"/>
  <c r="D2178" i="7"/>
  <c r="D2260" i="7"/>
  <c r="D2179" i="7"/>
  <c r="D2261" i="7"/>
  <c r="D2180" i="7"/>
  <c r="D2262" i="7"/>
  <c r="D2181" i="7"/>
  <c r="D2263" i="7"/>
  <c r="D2177" i="7"/>
  <c r="D2259" i="7"/>
  <c r="D2257" i="7"/>
  <c r="D2256" i="7"/>
  <c r="D2176" i="7"/>
  <c r="D2258" i="7"/>
  <c r="D2182" i="7"/>
  <c r="D2264" i="7"/>
  <c r="D2174" i="7"/>
  <c r="D2254" i="7"/>
  <c r="D2237" i="7"/>
  <c r="D2238" i="7"/>
  <c r="D2236" i="7"/>
  <c r="D2241" i="7"/>
  <c r="D2240" i="7"/>
  <c r="D2242" i="7"/>
  <c r="D2175" i="7"/>
  <c r="D2255" i="7"/>
  <c r="D2229" i="7"/>
  <c r="D2228" i="7"/>
  <c r="D2248" i="7"/>
  <c r="D2247" i="7"/>
  <c r="D2249" i="7"/>
  <c r="D2246" i="7"/>
  <c r="D2171" i="7"/>
  <c r="D2251" i="7"/>
  <c r="D2233" i="7"/>
  <c r="D2235" i="7"/>
  <c r="D2234" i="7"/>
  <c r="D2172" i="7"/>
  <c r="D2252" i="7"/>
  <c r="D2173" i="7"/>
  <c r="D2253" i="7"/>
  <c r="D2223" i="7"/>
  <c r="D2226" i="7"/>
  <c r="D2225" i="7"/>
  <c r="D2224" i="7"/>
  <c r="D2221" i="7"/>
  <c r="D2188" i="7"/>
  <c r="D2199" i="7"/>
  <c r="D2198" i="7"/>
  <c r="D2197" i="7"/>
  <c r="D2191" i="7"/>
  <c r="D2190" i="7"/>
  <c r="D2220" i="7"/>
  <c r="D2219" i="7"/>
  <c r="D1915" i="7"/>
  <c r="D1962" i="7"/>
  <c r="D2009" i="7"/>
  <c r="D1936" i="7"/>
  <c r="D2030" i="7"/>
  <c r="D1983" i="7"/>
  <c r="D1988" i="7"/>
  <c r="D1941" i="7"/>
  <c r="D2035" i="7"/>
  <c r="D1950" i="7"/>
  <c r="D2044" i="7"/>
  <c r="D1997" i="7"/>
  <c r="D2022" i="7"/>
  <c r="D1975" i="7"/>
  <c r="D1928" i="7"/>
  <c r="D1937" i="7"/>
  <c r="D1984" i="7"/>
  <c r="D2031" i="7"/>
  <c r="D1970" i="7"/>
  <c r="D2017" i="7"/>
  <c r="D1923" i="7"/>
  <c r="D2023" i="7"/>
  <c r="D1976" i="7"/>
  <c r="D1929" i="7"/>
  <c r="D1938" i="7"/>
  <c r="D2032" i="7"/>
  <c r="D1985" i="7"/>
  <c r="D1942" i="7"/>
  <c r="D1989" i="7"/>
  <c r="D2036" i="7"/>
  <c r="D1934" i="7"/>
  <c r="D2028" i="7"/>
  <c r="D1981" i="7"/>
  <c r="D1982" i="7"/>
  <c r="D1935" i="7"/>
  <c r="D2029" i="7"/>
  <c r="D1946" i="7"/>
  <c r="D2040" i="7"/>
  <c r="D1993" i="7"/>
  <c r="D1947" i="7"/>
  <c r="D2041" i="7"/>
  <c r="D1994" i="7"/>
  <c r="D1909" i="7"/>
  <c r="D1956" i="7"/>
  <c r="D2003" i="7"/>
  <c r="D1912" i="7"/>
  <c r="D1959" i="7"/>
  <c r="D2006" i="7"/>
  <c r="D1919" i="7"/>
  <c r="D1966" i="7"/>
  <c r="D2013" i="7"/>
  <c r="D1999" i="7"/>
  <c r="D1952" i="7"/>
  <c r="D2046" i="7"/>
  <c r="D1910" i="7"/>
  <c r="D2004" i="7"/>
  <c r="D1957" i="7"/>
  <c r="D1977" i="7"/>
  <c r="D1930" i="7"/>
  <c r="D2024" i="7"/>
  <c r="D1943" i="7"/>
  <c r="D1990" i="7"/>
  <c r="D2037" i="7"/>
  <c r="D2002" i="7"/>
  <c r="D1955" i="7"/>
  <c r="D1908" i="7"/>
  <c r="D1918" i="7"/>
  <c r="D2012" i="7"/>
  <c r="D1965" i="7"/>
  <c r="D2018" i="7"/>
  <c r="D1924" i="7"/>
  <c r="D1971" i="7"/>
  <c r="D1978" i="7"/>
  <c r="D2025" i="7"/>
  <c r="D1931" i="7"/>
  <c r="D1939" i="7"/>
  <c r="D2033" i="7"/>
  <c r="D1986" i="7"/>
  <c r="D1948" i="7"/>
  <c r="D2042" i="7"/>
  <c r="D1995" i="7"/>
  <c r="D1953" i="7"/>
  <c r="D2000" i="7"/>
  <c r="D2047" i="7"/>
  <c r="D1914" i="7"/>
  <c r="D2008" i="7"/>
  <c r="D1961" i="7"/>
  <c r="D1951" i="7"/>
  <c r="D2045" i="7"/>
  <c r="D1998" i="7"/>
  <c r="D1967" i="7"/>
  <c r="D1920" i="7"/>
  <c r="D2014" i="7"/>
  <c r="D1972" i="7"/>
  <c r="D1925" i="7"/>
  <c r="D2019" i="7"/>
  <c r="D1944" i="7"/>
  <c r="D1991" i="7"/>
  <c r="D2038" i="7"/>
  <c r="D1954" i="7"/>
  <c r="D2001" i="7"/>
  <c r="D2048" i="7"/>
  <c r="D1921" i="7"/>
  <c r="D2015" i="7"/>
  <c r="D1968" i="7"/>
  <c r="D1949" i="7"/>
  <c r="D1996" i="7"/>
  <c r="D2043" i="7"/>
  <c r="D1917" i="7"/>
  <c r="D2011" i="7"/>
  <c r="D1964" i="7"/>
  <c r="D1911" i="7"/>
  <c r="D1958" i="7"/>
  <c r="D2005" i="7"/>
  <c r="D1973" i="7"/>
  <c r="D2020" i="7"/>
  <c r="D1926" i="7"/>
  <c r="D1913" i="7"/>
  <c r="D1960" i="7"/>
  <c r="D2007" i="7"/>
  <c r="D1927" i="7"/>
  <c r="D1974" i="7"/>
  <c r="D2021" i="7"/>
  <c r="D1940" i="7"/>
  <c r="D1987" i="7"/>
  <c r="D2034" i="7"/>
  <c r="D2016" i="7"/>
  <c r="D1969" i="7"/>
  <c r="D1922" i="7"/>
  <c r="D1932" i="7"/>
  <c r="D2026" i="7"/>
  <c r="D1979" i="7"/>
  <c r="D1963" i="7"/>
  <c r="D1916" i="7"/>
  <c r="D2010" i="7"/>
  <c r="D1933" i="7"/>
  <c r="D2027" i="7"/>
  <c r="D1980" i="7"/>
  <c r="D1945" i="7"/>
  <c r="D1992" i="7"/>
  <c r="D2039" i="7"/>
  <c r="I90" i="5" l="1"/>
  <c r="I89" i="5"/>
  <c r="I88" i="5"/>
  <c r="I87" i="5"/>
  <c r="I86" i="5"/>
  <c r="I85" i="5"/>
  <c r="I84" i="5"/>
  <c r="G126" i="1"/>
  <c r="G125" i="1"/>
  <c r="G124" i="1"/>
  <c r="G123" i="1"/>
  <c r="G122" i="1"/>
  <c r="G121" i="1"/>
  <c r="G120" i="1"/>
  <c r="G119" i="1"/>
  <c r="G118" i="1"/>
  <c r="C2160" i="7" s="1"/>
  <c r="G117" i="1"/>
  <c r="C2159" i="7" s="1"/>
  <c r="G116" i="1"/>
  <c r="C2158" i="7" s="1"/>
  <c r="G115" i="1"/>
  <c r="C2157" i="7" s="1"/>
  <c r="G114" i="1"/>
  <c r="G113" i="1"/>
  <c r="G112" i="1"/>
  <c r="G111" i="1"/>
  <c r="G110" i="1"/>
  <c r="G109" i="1"/>
  <c r="G108" i="1"/>
  <c r="G107" i="1"/>
  <c r="G106" i="1"/>
  <c r="C2149" i="7" s="1"/>
  <c r="G105" i="1"/>
  <c r="C2148" i="7" s="1"/>
  <c r="G104" i="1"/>
  <c r="C2147" i="7" s="1"/>
  <c r="G103" i="1"/>
  <c r="C2146" i="7" s="1"/>
  <c r="G102" i="1"/>
  <c r="C2145" i="7" s="1"/>
  <c r="G101" i="1"/>
  <c r="G100" i="1"/>
  <c r="G99" i="1"/>
  <c r="G98" i="1"/>
  <c r="G97" i="1"/>
  <c r="G96" i="1"/>
  <c r="G95" i="1"/>
  <c r="G94" i="1"/>
  <c r="C2138" i="7" s="1"/>
  <c r="G93" i="1"/>
  <c r="C2137" i="7" s="1"/>
  <c r="G92" i="1"/>
  <c r="C2136" i="7" s="1"/>
  <c r="G91" i="1"/>
  <c r="C2135" i="7" s="1"/>
  <c r="G90" i="1"/>
  <c r="G89" i="1"/>
  <c r="G88" i="1"/>
  <c r="G87" i="1"/>
  <c r="G86" i="1"/>
  <c r="G85" i="1"/>
  <c r="G84" i="1"/>
  <c r="G83" i="1"/>
  <c r="G82" i="1"/>
  <c r="C2127" i="7" s="1"/>
  <c r="G81" i="1"/>
  <c r="C2126" i="7" s="1"/>
  <c r="G80" i="1"/>
  <c r="C2125" i="7" s="1"/>
  <c r="G79" i="1"/>
  <c r="C2124" i="7" s="1"/>
  <c r="G78" i="1"/>
  <c r="C2123" i="7" s="1"/>
  <c r="G77" i="1"/>
  <c r="G76" i="1"/>
  <c r="G75" i="1"/>
  <c r="G74" i="1"/>
  <c r="G73" i="1"/>
  <c r="G72" i="1"/>
  <c r="G71" i="1"/>
  <c r="C2116" i="7" s="1"/>
  <c r="G70" i="1"/>
  <c r="C2115" i="7" s="1"/>
  <c r="G69" i="1"/>
  <c r="C2114" i="7" s="1"/>
  <c r="G68" i="1"/>
  <c r="C2113" i="7" s="1"/>
  <c r="G67" i="1"/>
  <c r="C2112" i="7" s="1"/>
  <c r="G66" i="1"/>
  <c r="C2111" i="7" s="1"/>
  <c r="G65" i="1"/>
  <c r="G64" i="1"/>
  <c r="G63" i="1"/>
  <c r="C2108" i="7" s="1"/>
  <c r="G62" i="1"/>
  <c r="G61" i="1"/>
  <c r="G60" i="1"/>
  <c r="G59" i="1"/>
  <c r="G58" i="1"/>
  <c r="C2103" i="7" s="1"/>
  <c r="G57" i="1"/>
  <c r="C2102" i="7" s="1"/>
  <c r="G56" i="1"/>
  <c r="C2101" i="7" s="1"/>
  <c r="G55" i="1"/>
  <c r="C2100" i="7" s="1"/>
  <c r="G54" i="1"/>
  <c r="C2099" i="7" s="1"/>
  <c r="G53" i="1"/>
  <c r="G52" i="1"/>
  <c r="G51" i="1"/>
  <c r="C1813" i="7" s="1"/>
  <c r="G50" i="1"/>
  <c r="G49" i="1"/>
  <c r="G48" i="1"/>
  <c r="G47" i="1"/>
  <c r="G46" i="1"/>
  <c r="G45" i="1"/>
  <c r="C2091" i="7" s="1"/>
  <c r="G44" i="1"/>
  <c r="C2090" i="7" s="1"/>
  <c r="G43" i="1"/>
  <c r="C2089" i="7" s="1"/>
  <c r="G42" i="1"/>
  <c r="C2088" i="7" s="1"/>
  <c r="G41" i="1"/>
  <c r="G40" i="1"/>
  <c r="G39" i="1"/>
  <c r="G38" i="1"/>
  <c r="G37" i="1"/>
  <c r="G36" i="1"/>
  <c r="G35" i="1"/>
  <c r="C2080" i="7" s="1"/>
  <c r="G34" i="1"/>
  <c r="C2079" i="7" s="1"/>
  <c r="G33" i="1"/>
  <c r="G32" i="1"/>
  <c r="C2078" i="7" s="1"/>
  <c r="G31" i="1"/>
  <c r="C2077" i="7" s="1"/>
  <c r="G30" i="1"/>
  <c r="G29" i="1"/>
  <c r="G28" i="1"/>
  <c r="G27" i="1"/>
  <c r="G26" i="1"/>
  <c r="G25" i="1"/>
  <c r="G24" i="1"/>
  <c r="G23" i="1"/>
  <c r="G22" i="1"/>
  <c r="C2068" i="7" s="1"/>
  <c r="G21" i="1"/>
  <c r="C2067" i="7" s="1"/>
  <c r="G20" i="1"/>
  <c r="C2066" i="7" s="1"/>
  <c r="G19" i="1"/>
  <c r="C2065" i="7" s="1"/>
  <c r="G18" i="1"/>
  <c r="C1780" i="7" s="1"/>
  <c r="G17" i="1"/>
  <c r="G16" i="1"/>
  <c r="G15" i="1"/>
  <c r="G14" i="1"/>
  <c r="G13" i="1"/>
  <c r="G12" i="1"/>
  <c r="G11" i="1"/>
  <c r="G10" i="1"/>
  <c r="C2057" i="7" s="1"/>
  <c r="G9" i="1"/>
  <c r="C2056" i="7" s="1"/>
  <c r="G8" i="1"/>
  <c r="C2055" i="7" s="1"/>
  <c r="G7" i="1"/>
  <c r="C2054" i="7" s="1"/>
  <c r="G6" i="1"/>
  <c r="G5" i="1"/>
  <c r="G4" i="1"/>
  <c r="G3" i="1"/>
  <c r="G2" i="1"/>
  <c r="C2361" i="7" l="1"/>
  <c r="C2360" i="7"/>
  <c r="C2362" i="7"/>
  <c r="C1835" i="7"/>
  <c r="C2118" i="7"/>
  <c r="C1764" i="7"/>
  <c r="C2049" i="7"/>
  <c r="C1776" i="7"/>
  <c r="C2061" i="7"/>
  <c r="C1788" i="7"/>
  <c r="C2072" i="7"/>
  <c r="C1800" i="7"/>
  <c r="C2083" i="7"/>
  <c r="C1812" i="7"/>
  <c r="C2096" i="7"/>
  <c r="C1824" i="7"/>
  <c r="C2107" i="7"/>
  <c r="C1836" i="7"/>
  <c r="C2119" i="7"/>
  <c r="C1848" i="7"/>
  <c r="C2131" i="7"/>
  <c r="C1860" i="7"/>
  <c r="C2141" i="7"/>
  <c r="C1870" i="7"/>
  <c r="C2152" i="7"/>
  <c r="C1882" i="7"/>
  <c r="C2164" i="7"/>
  <c r="C1881" i="7"/>
  <c r="C2163" i="7"/>
  <c r="C1801" i="7"/>
  <c r="C2084" i="7"/>
  <c r="C1849" i="7"/>
  <c r="C2132" i="7"/>
  <c r="C1861" i="7"/>
  <c r="C2142" i="7"/>
  <c r="C1871" i="7"/>
  <c r="C2153" i="7"/>
  <c r="C1883" i="7"/>
  <c r="C2165" i="7"/>
  <c r="C1859" i="7"/>
  <c r="C2140" i="7"/>
  <c r="C1789" i="7"/>
  <c r="C2073" i="7"/>
  <c r="C1778" i="7"/>
  <c r="C2063" i="7"/>
  <c r="C1826" i="7"/>
  <c r="C2109" i="7"/>
  <c r="C1838" i="7"/>
  <c r="C2121" i="7"/>
  <c r="C1850" i="7"/>
  <c r="C2133" i="7"/>
  <c r="C1862" i="7"/>
  <c r="C2143" i="7"/>
  <c r="C1872" i="7"/>
  <c r="C2154" i="7"/>
  <c r="C1884" i="7"/>
  <c r="C2166" i="7"/>
  <c r="C1775" i="7"/>
  <c r="C2060" i="7"/>
  <c r="C1804" i="7"/>
  <c r="C2087" i="7"/>
  <c r="C1765" i="7"/>
  <c r="C2050" i="7"/>
  <c r="C1777" i="7"/>
  <c r="C2062" i="7"/>
  <c r="C1837" i="7"/>
  <c r="C2120" i="7"/>
  <c r="C1766" i="7"/>
  <c r="C2051" i="7"/>
  <c r="C1790" i="7"/>
  <c r="C2074" i="7"/>
  <c r="C1802" i="7"/>
  <c r="C2085" i="7"/>
  <c r="C1814" i="7"/>
  <c r="C2097" i="7"/>
  <c r="C1767" i="7"/>
  <c r="C2052" i="7"/>
  <c r="C1779" i="7"/>
  <c r="C2064" i="7"/>
  <c r="C1791" i="7"/>
  <c r="C2265" i="7"/>
  <c r="C2075" i="7"/>
  <c r="C1803" i="7"/>
  <c r="C2086" i="7"/>
  <c r="C1815" i="7"/>
  <c r="C2098" i="7"/>
  <c r="C1827" i="7"/>
  <c r="C2110" i="7"/>
  <c r="C1839" i="7"/>
  <c r="C2122" i="7"/>
  <c r="C1851" i="7"/>
  <c r="C2134" i="7"/>
  <c r="C1863" i="7"/>
  <c r="C2144" i="7"/>
  <c r="C1873" i="7"/>
  <c r="C2155" i="7"/>
  <c r="C1885" i="7"/>
  <c r="C2167" i="7"/>
  <c r="C1823" i="7"/>
  <c r="C2106" i="7"/>
  <c r="C1768" i="7"/>
  <c r="C2170" i="7"/>
  <c r="C2053" i="7"/>
  <c r="C1792" i="7"/>
  <c r="C2076" i="7"/>
  <c r="C1874" i="7"/>
  <c r="C2156" i="7"/>
  <c r="C1886" i="7"/>
  <c r="C2168" i="7"/>
  <c r="C1799" i="7"/>
  <c r="C2082" i="7"/>
  <c r="C1847" i="7"/>
  <c r="C2130" i="7"/>
  <c r="C1811" i="7"/>
  <c r="C2095" i="7"/>
  <c r="C1773" i="7"/>
  <c r="C2058" i="7"/>
  <c r="C1785" i="7"/>
  <c r="C2069" i="7"/>
  <c r="C2187" i="7"/>
  <c r="C2186" i="7"/>
  <c r="C2093" i="7"/>
  <c r="C1821" i="7"/>
  <c r="C2104" i="7"/>
  <c r="C1845" i="7"/>
  <c r="C2128" i="7"/>
  <c r="C1868" i="7"/>
  <c r="C2150" i="7"/>
  <c r="C1879" i="7"/>
  <c r="C2161" i="7"/>
  <c r="C1787" i="7"/>
  <c r="C2071" i="7"/>
  <c r="C2266" i="7"/>
  <c r="C2092" i="7"/>
  <c r="C1774" i="7"/>
  <c r="C2059" i="7"/>
  <c r="C1786" i="7"/>
  <c r="C2070" i="7"/>
  <c r="C1798" i="7"/>
  <c r="C2081" i="7"/>
  <c r="C1810" i="7"/>
  <c r="C2094" i="7"/>
  <c r="C1822" i="7"/>
  <c r="C2105" i="7"/>
  <c r="C1834" i="7"/>
  <c r="C2117" i="7"/>
  <c r="C1846" i="7"/>
  <c r="C2208" i="7"/>
  <c r="C2207" i="7"/>
  <c r="C2205" i="7"/>
  <c r="C2206" i="7"/>
  <c r="C2204" i="7"/>
  <c r="C2129" i="7"/>
  <c r="C1858" i="7"/>
  <c r="C2139" i="7"/>
  <c r="C1869" i="7"/>
  <c r="C2151" i="7"/>
  <c r="C1880" i="7"/>
  <c r="C2162" i="7"/>
  <c r="C1816" i="7"/>
  <c r="C1828" i="7"/>
  <c r="C1840" i="7"/>
  <c r="C1852" i="7"/>
  <c r="C1864" i="7"/>
  <c r="C1769" i="7"/>
  <c r="C1817" i="7"/>
  <c r="C1841" i="7"/>
  <c r="C1853" i="7"/>
  <c r="C1875" i="7"/>
  <c r="C1805" i="7"/>
  <c r="C1793" i="7"/>
  <c r="C1829" i="7"/>
  <c r="C1770" i="7"/>
  <c r="C1782" i="7"/>
  <c r="C1794" i="7"/>
  <c r="C1807" i="7"/>
  <c r="C1818" i="7"/>
  <c r="C1830" i="7"/>
  <c r="C1842" i="7"/>
  <c r="C1854" i="7"/>
  <c r="C1865" i="7"/>
  <c r="C1876" i="7"/>
  <c r="C1781" i="7"/>
  <c r="C1806" i="7"/>
  <c r="C1771" i="7"/>
  <c r="C1783" i="7"/>
  <c r="C1795" i="7"/>
  <c r="C1808" i="7"/>
  <c r="C1819" i="7"/>
  <c r="C1831" i="7"/>
  <c r="C1843" i="7"/>
  <c r="C1855" i="7"/>
  <c r="C1866" i="7"/>
  <c r="C1877" i="7"/>
  <c r="C1772" i="7"/>
  <c r="C1784" i="7"/>
  <c r="C1796" i="7"/>
  <c r="C1809" i="7"/>
  <c r="C1820" i="7"/>
  <c r="C1832" i="7"/>
  <c r="C1844" i="7"/>
  <c r="C1856" i="7"/>
  <c r="C1867" i="7"/>
  <c r="C1878" i="7"/>
  <c r="C1797" i="7"/>
  <c r="C1833" i="7"/>
  <c r="C1857" i="7"/>
  <c r="C1904" i="7"/>
  <c r="C1903" i="7"/>
  <c r="C1902" i="7"/>
  <c r="C1907" i="7"/>
  <c r="C1901" i="7"/>
  <c r="C1825" i="7"/>
  <c r="C1906" i="7"/>
  <c r="C1905" i="7"/>
  <c r="C1522" i="7"/>
  <c r="F1522" i="7" s="1"/>
  <c r="C1647" i="7"/>
  <c r="C1272" i="7"/>
  <c r="C1397" i="7"/>
  <c r="C773" i="7"/>
  <c r="C898" i="7"/>
  <c r="C1023" i="7"/>
  <c r="C1148" i="7"/>
  <c r="C648" i="7"/>
  <c r="C523" i="7"/>
  <c r="C23" i="7"/>
  <c r="C148" i="7"/>
  <c r="C273" i="7"/>
  <c r="C398" i="7"/>
  <c r="C1636" i="7"/>
  <c r="C1261" i="7"/>
  <c r="C1386" i="7"/>
  <c r="C1511" i="7"/>
  <c r="F1511" i="7" s="1"/>
  <c r="C762" i="7"/>
  <c r="C887" i="7"/>
  <c r="C1012" i="7"/>
  <c r="C1137" i="7"/>
  <c r="C637" i="7"/>
  <c r="C12" i="7"/>
  <c r="C137" i="7"/>
  <c r="C262" i="7"/>
  <c r="C387" i="7"/>
  <c r="C512" i="7"/>
  <c r="C1660" i="7"/>
  <c r="C1285" i="7"/>
  <c r="C1410" i="7"/>
  <c r="C1535" i="7"/>
  <c r="F1535" i="7" s="1"/>
  <c r="C786" i="7"/>
  <c r="C911" i="7"/>
  <c r="C1036" i="7"/>
  <c r="C1161" i="7"/>
  <c r="C661" i="7"/>
  <c r="C161" i="7"/>
  <c r="C286" i="7"/>
  <c r="C411" i="7"/>
  <c r="C536" i="7"/>
  <c r="C36" i="7"/>
  <c r="C1298" i="7"/>
  <c r="C1423" i="7"/>
  <c r="C1548" i="7"/>
  <c r="F1548" i="7" s="1"/>
  <c r="C924" i="7"/>
  <c r="C1049" i="7"/>
  <c r="C1174" i="7"/>
  <c r="C1673" i="7"/>
  <c r="C674" i="7"/>
  <c r="C799" i="7"/>
  <c r="C174" i="7"/>
  <c r="C299" i="7"/>
  <c r="C424" i="7"/>
  <c r="C549" i="7"/>
  <c r="C49" i="7"/>
  <c r="C1310" i="7"/>
  <c r="C1435" i="7"/>
  <c r="C1560" i="7"/>
  <c r="F1560" i="7" s="1"/>
  <c r="C936" i="7"/>
  <c r="C1061" i="7"/>
  <c r="C1685" i="7"/>
  <c r="C1185" i="7"/>
  <c r="C686" i="7"/>
  <c r="C811" i="7"/>
  <c r="C186" i="7"/>
  <c r="C561" i="7"/>
  <c r="C311" i="7"/>
  <c r="C436" i="7"/>
  <c r="C61" i="7"/>
  <c r="C2317" i="7" s="1"/>
  <c r="C1322" i="7"/>
  <c r="C1447" i="7"/>
  <c r="C1572" i="7"/>
  <c r="C948" i="7"/>
  <c r="C1697" i="7"/>
  <c r="C1197" i="7"/>
  <c r="C1073" i="7"/>
  <c r="C823" i="7"/>
  <c r="C698" i="7"/>
  <c r="C198" i="7"/>
  <c r="C573" i="7"/>
  <c r="C323" i="7"/>
  <c r="C448" i="7"/>
  <c r="C73" i="7"/>
  <c r="C1334" i="7"/>
  <c r="C1459" i="7"/>
  <c r="C1584" i="7"/>
  <c r="F1584" i="7" s="1"/>
  <c r="C960" i="7"/>
  <c r="C1085" i="7"/>
  <c r="C1757" i="7"/>
  <c r="C1209" i="7"/>
  <c r="C1709" i="7"/>
  <c r="C710" i="7"/>
  <c r="C835" i="7"/>
  <c r="C210" i="7"/>
  <c r="C335" i="7"/>
  <c r="C585" i="7"/>
  <c r="C460" i="7"/>
  <c r="C85" i="7"/>
  <c r="C1221" i="7"/>
  <c r="C1346" i="7"/>
  <c r="C1471" i="7"/>
  <c r="C1596" i="7"/>
  <c r="F1596" i="7" s="1"/>
  <c r="C972" i="7"/>
  <c r="C1097" i="7"/>
  <c r="C1721" i="7"/>
  <c r="C722" i="7"/>
  <c r="C847" i="7"/>
  <c r="C97" i="7"/>
  <c r="C222" i="7"/>
  <c r="C347" i="7"/>
  <c r="C472" i="7"/>
  <c r="C597" i="7"/>
  <c r="C1233" i="7"/>
  <c r="C1358" i="7"/>
  <c r="C1483" i="7"/>
  <c r="C1608" i="7"/>
  <c r="F1608" i="7" s="1"/>
  <c r="C984" i="7"/>
  <c r="C1732" i="7"/>
  <c r="C1109" i="7"/>
  <c r="C859" i="7"/>
  <c r="C734" i="7"/>
  <c r="C109" i="7"/>
  <c r="C609" i="7"/>
  <c r="C234" i="7"/>
  <c r="C359" i="7"/>
  <c r="C484" i="7"/>
  <c r="C1743" i="7"/>
  <c r="C1244" i="7"/>
  <c r="C1369" i="7"/>
  <c r="C1494" i="7"/>
  <c r="C1619" i="7"/>
  <c r="F1619" i="7" s="1"/>
  <c r="C870" i="7"/>
  <c r="C995" i="7"/>
  <c r="C1120" i="7"/>
  <c r="C745" i="7"/>
  <c r="C120" i="7"/>
  <c r="C2340" i="7" s="1"/>
  <c r="C245" i="7"/>
  <c r="C370" i="7"/>
  <c r="C495" i="7"/>
  <c r="C620" i="7"/>
  <c r="C1510" i="7"/>
  <c r="F1510" i="7" s="1"/>
  <c r="C1635" i="7"/>
  <c r="C1260" i="7"/>
  <c r="C1385" i="7"/>
  <c r="C761" i="7"/>
  <c r="C886" i="7"/>
  <c r="C1011" i="7"/>
  <c r="C1136" i="7"/>
  <c r="C636" i="7"/>
  <c r="C511" i="7"/>
  <c r="C11" i="7"/>
  <c r="F385" i="7" s="1"/>
  <c r="C136" i="7"/>
  <c r="C261" i="7"/>
  <c r="C386" i="7"/>
  <c r="C1648" i="7"/>
  <c r="C1273" i="7"/>
  <c r="C1398" i="7"/>
  <c r="C1523" i="7"/>
  <c r="F1523" i="7" s="1"/>
  <c r="C774" i="7"/>
  <c r="C899" i="7"/>
  <c r="C1024" i="7"/>
  <c r="C1149" i="7"/>
  <c r="C649" i="7"/>
  <c r="C24" i="7"/>
  <c r="F398" i="7" s="1"/>
  <c r="C149" i="7"/>
  <c r="C274" i="7"/>
  <c r="C399" i="7"/>
  <c r="C524" i="7"/>
  <c r="C1286" i="7"/>
  <c r="C1411" i="7"/>
  <c r="C1536" i="7"/>
  <c r="F1536" i="7" s="1"/>
  <c r="C912" i="7"/>
  <c r="C1661" i="7"/>
  <c r="C1037" i="7"/>
  <c r="C1162" i="7"/>
  <c r="C787" i="7"/>
  <c r="C662" i="7"/>
  <c r="C162" i="7"/>
  <c r="C537" i="7"/>
  <c r="C287" i="7"/>
  <c r="C412" i="7"/>
  <c r="C37" i="7"/>
  <c r="F411" i="7" s="1"/>
  <c r="C1198" i="7"/>
  <c r="C1323" i="7"/>
  <c r="C1448" i="7"/>
  <c r="C1573" i="7"/>
  <c r="F1573" i="7" s="1"/>
  <c r="C1698" i="7"/>
  <c r="C1074" i="7"/>
  <c r="C699" i="7"/>
  <c r="C824" i="7"/>
  <c r="C949" i="7"/>
  <c r="C199" i="7"/>
  <c r="C324" i="7"/>
  <c r="C74" i="7"/>
  <c r="C449" i="7"/>
  <c r="C574" i="7"/>
  <c r="C1210" i="7"/>
  <c r="C1335" i="7"/>
  <c r="C1460" i="7"/>
  <c r="C1585" i="7"/>
  <c r="F1585" i="7" s="1"/>
  <c r="C1086" i="7"/>
  <c r="C711" i="7"/>
  <c r="C1710" i="7"/>
  <c r="C836" i="7"/>
  <c r="C961" i="7"/>
  <c r="C211" i="7"/>
  <c r="C336" i="7"/>
  <c r="C461" i="7"/>
  <c r="C586" i="7"/>
  <c r="C86" i="7"/>
  <c r="C2321" i="7" s="1"/>
  <c r="C1222" i="7"/>
  <c r="C1347" i="7"/>
  <c r="C1472" i="7"/>
  <c r="C1597" i="7"/>
  <c r="C1758" i="7"/>
  <c r="C1098" i="7"/>
  <c r="C1722" i="7"/>
  <c r="C723" i="7"/>
  <c r="C848" i="7"/>
  <c r="C973" i="7"/>
  <c r="C223" i="7"/>
  <c r="C348" i="7"/>
  <c r="C473" i="7"/>
  <c r="C598" i="7"/>
  <c r="C98" i="7"/>
  <c r="C1666" i="7"/>
  <c r="C1291" i="7"/>
  <c r="C1416" i="7"/>
  <c r="C1541" i="7"/>
  <c r="F1541" i="7" s="1"/>
  <c r="C1751" i="7"/>
  <c r="C792" i="7"/>
  <c r="C917" i="7"/>
  <c r="C1042" i="7"/>
  <c r="C1167" i="7"/>
  <c r="C667" i="7"/>
  <c r="C42" i="7"/>
  <c r="C167" i="7"/>
  <c r="C292" i="7"/>
  <c r="C417" i="7"/>
  <c r="C542" i="7"/>
  <c r="C1245" i="7"/>
  <c r="C1370" i="7"/>
  <c r="C1495" i="7"/>
  <c r="C1620" i="7"/>
  <c r="F1620" i="7" s="1"/>
  <c r="C996" i="7"/>
  <c r="C1121" i="7"/>
  <c r="C746" i="7"/>
  <c r="C1744" i="7"/>
  <c r="C871" i="7"/>
  <c r="C246" i="7"/>
  <c r="C371" i="7"/>
  <c r="C496" i="7"/>
  <c r="C621" i="7"/>
  <c r="C121" i="7"/>
  <c r="C2329" i="7" s="1"/>
  <c r="C1731" i="7"/>
  <c r="C1357" i="7"/>
  <c r="C1482" i="7"/>
  <c r="C1607" i="7"/>
  <c r="F1607" i="7" s="1"/>
  <c r="C858" i="7"/>
  <c r="C1232" i="7"/>
  <c r="C983" i="7"/>
  <c r="C1108" i="7"/>
  <c r="C733" i="7"/>
  <c r="C108" i="7"/>
  <c r="C2285" i="7" s="1"/>
  <c r="C233" i="7"/>
  <c r="C358" i="7"/>
  <c r="C483" i="7"/>
  <c r="C608" i="7"/>
  <c r="C1274" i="7"/>
  <c r="C1399" i="7"/>
  <c r="C1524" i="7"/>
  <c r="F1524" i="7" s="1"/>
  <c r="C900" i="7"/>
  <c r="C1025" i="7"/>
  <c r="C1150" i="7"/>
  <c r="C1649" i="7"/>
  <c r="C650" i="7"/>
  <c r="C775" i="7"/>
  <c r="C150" i="7"/>
  <c r="C275" i="7"/>
  <c r="C400" i="7"/>
  <c r="C25" i="7"/>
  <c r="F399" i="7" s="1"/>
  <c r="C525" i="7"/>
  <c r="C1299" i="7"/>
  <c r="C1424" i="7"/>
  <c r="C1549" i="7"/>
  <c r="F1549" i="7" s="1"/>
  <c r="C1050" i="7"/>
  <c r="C1175" i="7"/>
  <c r="C800" i="7"/>
  <c r="C675" i="7"/>
  <c r="C1674" i="7"/>
  <c r="C925" i="7"/>
  <c r="C175" i="7"/>
  <c r="C300" i="7"/>
  <c r="C425" i="7"/>
  <c r="C50" i="7"/>
  <c r="F424" i="7" s="1"/>
  <c r="C550" i="7"/>
  <c r="C1263" i="7"/>
  <c r="C1388" i="7"/>
  <c r="C1513" i="7"/>
  <c r="F1513" i="7" s="1"/>
  <c r="C1014" i="7"/>
  <c r="C1139" i="7"/>
  <c r="C639" i="7"/>
  <c r="C1638" i="7"/>
  <c r="C764" i="7"/>
  <c r="C889" i="7"/>
  <c r="C139" i="7"/>
  <c r="C14" i="7"/>
  <c r="F388" i="7" s="1"/>
  <c r="C264" i="7"/>
  <c r="C389" i="7"/>
  <c r="C514" i="7"/>
  <c r="C1275" i="7"/>
  <c r="C1400" i="7"/>
  <c r="C1525" i="7"/>
  <c r="F1525" i="7" s="1"/>
  <c r="C1026" i="7"/>
  <c r="C1151" i="7"/>
  <c r="C1650" i="7"/>
  <c r="C651" i="7"/>
  <c r="C776" i="7"/>
  <c r="C901" i="7"/>
  <c r="C151" i="7"/>
  <c r="C276" i="7"/>
  <c r="C26" i="7"/>
  <c r="C2311" i="7" s="1"/>
  <c r="C401" i="7"/>
  <c r="C526" i="7"/>
  <c r="C1287" i="7"/>
  <c r="C1412" i="7"/>
  <c r="C1537" i="7"/>
  <c r="F1537" i="7" s="1"/>
  <c r="C1662" i="7"/>
  <c r="C1038" i="7"/>
  <c r="C1163" i="7"/>
  <c r="C788" i="7"/>
  <c r="C663" i="7"/>
  <c r="C913" i="7"/>
  <c r="C163" i="7"/>
  <c r="C288" i="7"/>
  <c r="C38" i="7"/>
  <c r="F412" i="7" s="1"/>
  <c r="C413" i="7"/>
  <c r="C538" i="7"/>
  <c r="C1300" i="7"/>
  <c r="C1425" i="7"/>
  <c r="C1550" i="7"/>
  <c r="F1550" i="7" s="1"/>
  <c r="C1675" i="7"/>
  <c r="C676" i="7"/>
  <c r="C1176" i="7"/>
  <c r="C801" i="7"/>
  <c r="C926" i="7"/>
  <c r="C1051" i="7"/>
  <c r="C51" i="7"/>
  <c r="F425" i="7" s="1"/>
  <c r="C426" i="7"/>
  <c r="C551" i="7"/>
  <c r="C176" i="7"/>
  <c r="C301" i="7"/>
  <c r="C1312" i="7"/>
  <c r="C1437" i="7"/>
  <c r="C1562" i="7"/>
  <c r="F1562" i="7" s="1"/>
  <c r="C1687" i="7"/>
  <c r="C688" i="7"/>
  <c r="C813" i="7"/>
  <c r="C1187" i="7"/>
  <c r="C938" i="7"/>
  <c r="C1063" i="7"/>
  <c r="C63" i="7"/>
  <c r="F437" i="7" s="1"/>
  <c r="C438" i="7"/>
  <c r="C563" i="7"/>
  <c r="C188" i="7"/>
  <c r="C313" i="7"/>
  <c r="C1324" i="7"/>
  <c r="C1449" i="7"/>
  <c r="C1574" i="7"/>
  <c r="F1574" i="7" s="1"/>
  <c r="C1699" i="7"/>
  <c r="C1199" i="7"/>
  <c r="C700" i="7"/>
  <c r="C825" i="7"/>
  <c r="C950" i="7"/>
  <c r="C1075" i="7"/>
  <c r="C325" i="7"/>
  <c r="C450" i="7"/>
  <c r="C75" i="7"/>
  <c r="C575" i="7"/>
  <c r="C200" i="7"/>
  <c r="C1336" i="7"/>
  <c r="C1461" i="7"/>
  <c r="C1586" i="7"/>
  <c r="F1586" i="7" s="1"/>
  <c r="C1711" i="7"/>
  <c r="C712" i="7"/>
  <c r="C1211" i="7"/>
  <c r="C837" i="7"/>
  <c r="C962" i="7"/>
  <c r="C1087" i="7"/>
  <c r="C337" i="7"/>
  <c r="C462" i="7"/>
  <c r="C587" i="7"/>
  <c r="C87" i="7"/>
  <c r="C2276" i="7" s="1"/>
  <c r="C212" i="7"/>
  <c r="C1348" i="7"/>
  <c r="C1473" i="7"/>
  <c r="C1598" i="7"/>
  <c r="F1598" i="7" s="1"/>
  <c r="C1723" i="7"/>
  <c r="C1223" i="7"/>
  <c r="C724" i="7"/>
  <c r="C849" i="7"/>
  <c r="C974" i="7"/>
  <c r="C1099" i="7"/>
  <c r="C349" i="7"/>
  <c r="C474" i="7"/>
  <c r="C599" i="7"/>
  <c r="C99" i="7"/>
  <c r="F473" i="7" s="1"/>
  <c r="C224" i="7"/>
  <c r="C1234" i="7"/>
  <c r="C1359" i="7"/>
  <c r="C1484" i="7"/>
  <c r="C1609" i="7"/>
  <c r="F1609" i="7" s="1"/>
  <c r="C1733" i="7"/>
  <c r="C1110" i="7"/>
  <c r="C735" i="7"/>
  <c r="C860" i="7"/>
  <c r="C985" i="7"/>
  <c r="C360" i="7"/>
  <c r="C485" i="7"/>
  <c r="C110" i="7"/>
  <c r="F484" i="7" s="1"/>
  <c r="C610" i="7"/>
  <c r="C235" i="7"/>
  <c r="C1246" i="7"/>
  <c r="C1371" i="7"/>
  <c r="C1496" i="7"/>
  <c r="C1621" i="7"/>
  <c r="F1621" i="7" s="1"/>
  <c r="C1122" i="7"/>
  <c r="C747" i="7"/>
  <c r="C872" i="7"/>
  <c r="C1745" i="7"/>
  <c r="C997" i="7"/>
  <c r="C372" i="7"/>
  <c r="C497" i="7"/>
  <c r="C122" i="7"/>
  <c r="F496" i="7" s="1"/>
  <c r="C622" i="7"/>
  <c r="C247" i="7"/>
  <c r="C1618" i="7"/>
  <c r="C1742" i="7"/>
  <c r="C1243" i="7"/>
  <c r="C1368" i="7"/>
  <c r="C1493" i="7"/>
  <c r="C744" i="7"/>
  <c r="C869" i="7"/>
  <c r="C994" i="7"/>
  <c r="C1119" i="7"/>
  <c r="C1761" i="7"/>
  <c r="C619" i="7"/>
  <c r="C119" i="7"/>
  <c r="C244" i="7"/>
  <c r="C369" i="7"/>
  <c r="C494" i="7"/>
  <c r="C1262" i="7"/>
  <c r="C1387" i="7"/>
  <c r="C1512" i="7"/>
  <c r="F1512" i="7" s="1"/>
  <c r="C888" i="7"/>
  <c r="C1013" i="7"/>
  <c r="C1138" i="7"/>
  <c r="C1637" i="7"/>
  <c r="C638" i="7"/>
  <c r="C763" i="7"/>
  <c r="C138" i="7"/>
  <c r="C263" i="7"/>
  <c r="C513" i="7"/>
  <c r="C388" i="7"/>
  <c r="C13" i="7"/>
  <c r="F387" i="7" s="1"/>
  <c r="C1311" i="7"/>
  <c r="C1436" i="7"/>
  <c r="C1753" i="7"/>
  <c r="C1561" i="7"/>
  <c r="C1062" i="7"/>
  <c r="C1686" i="7"/>
  <c r="C812" i="7"/>
  <c r="C687" i="7"/>
  <c r="C1186" i="7"/>
  <c r="C937" i="7"/>
  <c r="C187" i="7"/>
  <c r="C312" i="7"/>
  <c r="C437" i="7"/>
  <c r="C62" i="7"/>
  <c r="C2346" i="7" s="1"/>
  <c r="C562" i="7"/>
  <c r="C1251" i="7"/>
  <c r="C1376" i="7"/>
  <c r="C1501" i="7"/>
  <c r="C1626" i="7"/>
  <c r="C1002" i="7"/>
  <c r="C1127" i="7"/>
  <c r="C627" i="7"/>
  <c r="C752" i="7"/>
  <c r="C877" i="7"/>
  <c r="C252" i="7"/>
  <c r="C377" i="7"/>
  <c r="C2" i="7"/>
  <c r="C502" i="7"/>
  <c r="C127" i="7"/>
  <c r="C1252" i="7"/>
  <c r="C1377" i="7"/>
  <c r="C1502" i="7"/>
  <c r="F1502" i="7" s="1"/>
  <c r="C1627" i="7"/>
  <c r="C1128" i="7"/>
  <c r="C628" i="7"/>
  <c r="C753" i="7"/>
  <c r="C878" i="7"/>
  <c r="C1003" i="7"/>
  <c r="C378" i="7"/>
  <c r="C503" i="7"/>
  <c r="C128" i="7"/>
  <c r="C3" i="7"/>
  <c r="F377" i="7" s="1"/>
  <c r="C253" i="7"/>
  <c r="C1264" i="7"/>
  <c r="C1389" i="7"/>
  <c r="C1514" i="7"/>
  <c r="F1514" i="7" s="1"/>
  <c r="C1639" i="7"/>
  <c r="C1140" i="7"/>
  <c r="C640" i="7"/>
  <c r="C765" i="7"/>
  <c r="C890" i="7"/>
  <c r="C1015" i="7"/>
  <c r="C265" i="7"/>
  <c r="C390" i="7"/>
  <c r="C15" i="7"/>
  <c r="F389" i="7" s="1"/>
  <c r="C515" i="7"/>
  <c r="C140" i="7"/>
  <c r="C1276" i="7"/>
  <c r="C1401" i="7"/>
  <c r="C1526" i="7"/>
  <c r="F1526" i="7" s="1"/>
  <c r="C1651" i="7"/>
  <c r="C1152" i="7"/>
  <c r="C652" i="7"/>
  <c r="C777" i="7"/>
  <c r="C902" i="7"/>
  <c r="C1027" i="7"/>
  <c r="C277" i="7"/>
  <c r="C402" i="7"/>
  <c r="C152" i="7"/>
  <c r="C527" i="7"/>
  <c r="C27" i="7"/>
  <c r="C2312" i="7" s="1"/>
  <c r="C1288" i="7"/>
  <c r="C1413" i="7"/>
  <c r="C1538" i="7"/>
  <c r="F1538" i="7" s="1"/>
  <c r="C1663" i="7"/>
  <c r="C1164" i="7"/>
  <c r="C664" i="7"/>
  <c r="C789" i="7"/>
  <c r="C914" i="7"/>
  <c r="C1039" i="7"/>
  <c r="C289" i="7"/>
  <c r="C414" i="7"/>
  <c r="C39" i="7"/>
  <c r="C164" i="7"/>
  <c r="C539" i="7"/>
  <c r="C1426" i="7"/>
  <c r="C1551" i="7"/>
  <c r="C1676" i="7"/>
  <c r="C1177" i="7"/>
  <c r="C1301" i="7"/>
  <c r="C677" i="7"/>
  <c r="C802" i="7"/>
  <c r="C927" i="7"/>
  <c r="C1052" i="7"/>
  <c r="C427" i="7"/>
  <c r="C552" i="7"/>
  <c r="C52" i="7"/>
  <c r="C2222" i="7" s="1"/>
  <c r="C177" i="7"/>
  <c r="C302" i="7"/>
  <c r="C1438" i="7"/>
  <c r="C1563" i="7"/>
  <c r="F1563" i="7" s="1"/>
  <c r="C1688" i="7"/>
  <c r="C1188" i="7"/>
  <c r="C1313" i="7"/>
  <c r="C689" i="7"/>
  <c r="C814" i="7"/>
  <c r="C939" i="7"/>
  <c r="C1064" i="7"/>
  <c r="C439" i="7"/>
  <c r="C564" i="7"/>
  <c r="C189" i="7"/>
  <c r="C64" i="7"/>
  <c r="C314" i="7"/>
  <c r="C1450" i="7"/>
  <c r="C1575" i="7"/>
  <c r="F1575" i="7" s="1"/>
  <c r="C1700" i="7"/>
  <c r="C1200" i="7"/>
  <c r="C1325" i="7"/>
  <c r="C701" i="7"/>
  <c r="C826" i="7"/>
  <c r="C951" i="7"/>
  <c r="C1076" i="7"/>
  <c r="C451" i="7"/>
  <c r="C576" i="7"/>
  <c r="C76" i="7"/>
  <c r="F450" i="7" s="1"/>
  <c r="C201" i="7"/>
  <c r="C326" i="7"/>
  <c r="C1462" i="7"/>
  <c r="C1587" i="7"/>
  <c r="F1587" i="7" s="1"/>
  <c r="C1712" i="7"/>
  <c r="C1212" i="7"/>
  <c r="C1337" i="7"/>
  <c r="C713" i="7"/>
  <c r="C838" i="7"/>
  <c r="C963" i="7"/>
  <c r="C1088" i="7"/>
  <c r="C463" i="7"/>
  <c r="C588" i="7"/>
  <c r="C88" i="7"/>
  <c r="F462" i="7" s="1"/>
  <c r="C213" i="7"/>
  <c r="C338" i="7"/>
  <c r="C1474" i="7"/>
  <c r="C1599" i="7"/>
  <c r="F1599" i="7" s="1"/>
  <c r="C1724" i="7"/>
  <c r="C1224" i="7"/>
  <c r="C1349" i="7"/>
  <c r="C725" i="7"/>
  <c r="C850" i="7"/>
  <c r="C1100" i="7"/>
  <c r="C975" i="7"/>
  <c r="C475" i="7"/>
  <c r="C600" i="7"/>
  <c r="C225" i="7"/>
  <c r="C100" i="7"/>
  <c r="C350" i="7"/>
  <c r="C1360" i="7"/>
  <c r="C1485" i="7"/>
  <c r="C1610" i="7"/>
  <c r="F1610" i="7" s="1"/>
  <c r="C1734" i="7"/>
  <c r="C1235" i="7"/>
  <c r="C736" i="7"/>
  <c r="C861" i="7"/>
  <c r="C986" i="7"/>
  <c r="C1111" i="7"/>
  <c r="C361" i="7"/>
  <c r="C486" i="7"/>
  <c r="C111" i="7"/>
  <c r="C2326" i="7" s="1"/>
  <c r="C611" i="7"/>
  <c r="C236" i="7"/>
  <c r="C1372" i="7"/>
  <c r="C1497" i="7"/>
  <c r="C1622" i="7"/>
  <c r="C1746" i="7"/>
  <c r="C1247" i="7"/>
  <c r="C748" i="7"/>
  <c r="C873" i="7"/>
  <c r="C998" i="7"/>
  <c r="C1123" i="7"/>
  <c r="C373" i="7"/>
  <c r="C498" i="7"/>
  <c r="C623" i="7"/>
  <c r="C123" i="7"/>
  <c r="C248" i="7"/>
  <c r="C1684" i="7"/>
  <c r="C1309" i="7"/>
  <c r="C1434" i="7"/>
  <c r="C1559" i="7"/>
  <c r="F1559" i="7" s="1"/>
  <c r="C810" i="7"/>
  <c r="C1184" i="7"/>
  <c r="C935" i="7"/>
  <c r="C1060" i="7"/>
  <c r="C685" i="7"/>
  <c r="C60" i="7"/>
  <c r="F434" i="7" s="1"/>
  <c r="C185" i="7"/>
  <c r="C310" i="7"/>
  <c r="C435" i="7"/>
  <c r="C560" i="7"/>
  <c r="C1390" i="7"/>
  <c r="C1515" i="7"/>
  <c r="F1515" i="7" s="1"/>
  <c r="C1640" i="7"/>
  <c r="C1265" i="7"/>
  <c r="C1750" i="7"/>
  <c r="C641" i="7"/>
  <c r="C766" i="7"/>
  <c r="C891" i="7"/>
  <c r="C1016" i="7"/>
  <c r="C1141" i="7"/>
  <c r="C391" i="7"/>
  <c r="C516" i="7"/>
  <c r="C16" i="7"/>
  <c r="C141" i="7"/>
  <c r="C266" i="7"/>
  <c r="C1552" i="7"/>
  <c r="F1552" i="7" s="1"/>
  <c r="C1677" i="7"/>
  <c r="C1178" i="7"/>
  <c r="C1302" i="7"/>
  <c r="C1427" i="7"/>
  <c r="C678" i="7"/>
  <c r="C803" i="7"/>
  <c r="C928" i="7"/>
  <c r="C1053" i="7"/>
  <c r="C553" i="7"/>
  <c r="C53" i="7"/>
  <c r="C2189" i="7" s="1"/>
  <c r="C178" i="7"/>
  <c r="C303" i="7"/>
  <c r="C428" i="7"/>
  <c r="C1564" i="7"/>
  <c r="C1689" i="7"/>
  <c r="C1189" i="7"/>
  <c r="C1314" i="7"/>
  <c r="C1439" i="7"/>
  <c r="C690" i="7"/>
  <c r="C815" i="7"/>
  <c r="C940" i="7"/>
  <c r="C1065" i="7"/>
  <c r="C565" i="7"/>
  <c r="C65" i="7"/>
  <c r="C190" i="7"/>
  <c r="C315" i="7"/>
  <c r="C440" i="7"/>
  <c r="C1576" i="7"/>
  <c r="F1576" i="7" s="1"/>
  <c r="C1701" i="7"/>
  <c r="C1201" i="7"/>
  <c r="C1326" i="7"/>
  <c r="C1451" i="7"/>
  <c r="C702" i="7"/>
  <c r="C827" i="7"/>
  <c r="C952" i="7"/>
  <c r="C1077" i="7"/>
  <c r="C577" i="7"/>
  <c r="C77" i="7"/>
  <c r="C202" i="7"/>
  <c r="C327" i="7"/>
  <c r="C452" i="7"/>
  <c r="C1588" i="7"/>
  <c r="F1588" i="7" s="1"/>
  <c r="C1713" i="7"/>
  <c r="C1213" i="7"/>
  <c r="C1338" i="7"/>
  <c r="C1463" i="7"/>
  <c r="C714" i="7"/>
  <c r="C839" i="7"/>
  <c r="C964" i="7"/>
  <c r="C1089" i="7"/>
  <c r="C589" i="7"/>
  <c r="C89" i="7"/>
  <c r="C2322" i="7" s="1"/>
  <c r="C214" i="7"/>
  <c r="C339" i="7"/>
  <c r="C464" i="7"/>
  <c r="C1600" i="7"/>
  <c r="F1600" i="7" s="1"/>
  <c r="C1725" i="7"/>
  <c r="C1225" i="7"/>
  <c r="C1350" i="7"/>
  <c r="C1475" i="7"/>
  <c r="C726" i="7"/>
  <c r="C851" i="7"/>
  <c r="C976" i="7"/>
  <c r="C1101" i="7"/>
  <c r="C601" i="7"/>
  <c r="C101" i="7"/>
  <c r="C226" i="7"/>
  <c r="C351" i="7"/>
  <c r="C476" i="7"/>
  <c r="C1486" i="7"/>
  <c r="C1760" i="7"/>
  <c r="C1611" i="7"/>
  <c r="F1611" i="7" s="1"/>
  <c r="C1735" i="7"/>
  <c r="C1236" i="7"/>
  <c r="C1361" i="7"/>
  <c r="C737" i="7"/>
  <c r="C862" i="7"/>
  <c r="C987" i="7"/>
  <c r="C1112" i="7"/>
  <c r="C487" i="7"/>
  <c r="C612" i="7"/>
  <c r="C112" i="7"/>
  <c r="C2369" i="7" s="1"/>
  <c r="C237" i="7"/>
  <c r="C362" i="7"/>
  <c r="C1498" i="7"/>
  <c r="C1623" i="7"/>
  <c r="F1623" i="7" s="1"/>
  <c r="C1747" i="7"/>
  <c r="C1248" i="7"/>
  <c r="C1373" i="7"/>
  <c r="C749" i="7"/>
  <c r="C874" i="7"/>
  <c r="C999" i="7"/>
  <c r="C1124" i="7"/>
  <c r="C499" i="7"/>
  <c r="C624" i="7"/>
  <c r="C124" i="7"/>
  <c r="C249" i="7"/>
  <c r="C374" i="7"/>
  <c r="C1708" i="7"/>
  <c r="C1333" i="7"/>
  <c r="C1458" i="7"/>
  <c r="C1583" i="7"/>
  <c r="F1583" i="7" s="1"/>
  <c r="C834" i="7"/>
  <c r="C959" i="7"/>
  <c r="C1084" i="7"/>
  <c r="C1208" i="7"/>
  <c r="C709" i="7"/>
  <c r="C84" i="7"/>
  <c r="C2320" i="7" s="1"/>
  <c r="C209" i="7"/>
  <c r="C334" i="7"/>
  <c r="C459" i="7"/>
  <c r="C584" i="7"/>
  <c r="C1402" i="7"/>
  <c r="C1527" i="7"/>
  <c r="F1527" i="7" s="1"/>
  <c r="C1652" i="7"/>
  <c r="C1277" i="7"/>
  <c r="C653" i="7"/>
  <c r="C778" i="7"/>
  <c r="C903" i="7"/>
  <c r="C1028" i="7"/>
  <c r="C1153" i="7"/>
  <c r="C403" i="7"/>
  <c r="C528" i="7"/>
  <c r="C153" i="7"/>
  <c r="C28" i="7"/>
  <c r="F402" i="7" s="1"/>
  <c r="C278" i="7"/>
  <c r="C1504" i="7"/>
  <c r="F1504" i="7" s="1"/>
  <c r="C1629" i="7"/>
  <c r="C1254" i="7"/>
  <c r="C1379" i="7"/>
  <c r="C755" i="7"/>
  <c r="C880" i="7"/>
  <c r="C1005" i="7"/>
  <c r="C1130" i="7"/>
  <c r="C630" i="7"/>
  <c r="C505" i="7"/>
  <c r="C5" i="7"/>
  <c r="C255" i="7"/>
  <c r="C130" i="7"/>
  <c r="C380" i="7"/>
  <c r="C1678" i="7"/>
  <c r="C1303" i="7"/>
  <c r="C1428" i="7"/>
  <c r="C1553" i="7"/>
  <c r="F1553" i="7" s="1"/>
  <c r="C804" i="7"/>
  <c r="C929" i="7"/>
  <c r="C1054" i="7"/>
  <c r="C1179" i="7"/>
  <c r="C679" i="7"/>
  <c r="C54" i="7"/>
  <c r="C179" i="7"/>
  <c r="C304" i="7"/>
  <c r="C429" i="7"/>
  <c r="C554" i="7"/>
  <c r="C1690" i="7"/>
  <c r="C1315" i="7"/>
  <c r="C1440" i="7"/>
  <c r="C1565" i="7"/>
  <c r="F1565" i="7" s="1"/>
  <c r="C816" i="7"/>
  <c r="C1190" i="7"/>
  <c r="C941" i="7"/>
  <c r="C1066" i="7"/>
  <c r="C691" i="7"/>
  <c r="C66" i="7"/>
  <c r="F440" i="7" s="1"/>
  <c r="C191" i="7"/>
  <c r="C316" i="7"/>
  <c r="C441" i="7"/>
  <c r="C566" i="7"/>
  <c r="C1702" i="7"/>
  <c r="C1327" i="7"/>
  <c r="C1452" i="7"/>
  <c r="C1577" i="7"/>
  <c r="F1577" i="7" s="1"/>
  <c r="C828" i="7"/>
  <c r="C953" i="7"/>
  <c r="C1078" i="7"/>
  <c r="C1202" i="7"/>
  <c r="C703" i="7"/>
  <c r="C203" i="7"/>
  <c r="C328" i="7"/>
  <c r="C453" i="7"/>
  <c r="C578" i="7"/>
  <c r="C78" i="7"/>
  <c r="C2319" i="7" s="1"/>
  <c r="C1714" i="7"/>
  <c r="C1339" i="7"/>
  <c r="C1464" i="7"/>
  <c r="C1589" i="7"/>
  <c r="F1589" i="7" s="1"/>
  <c r="C840" i="7"/>
  <c r="C1214" i="7"/>
  <c r="C965" i="7"/>
  <c r="C1090" i="7"/>
  <c r="C715" i="7"/>
  <c r="C90" i="7"/>
  <c r="C2301" i="7" s="1"/>
  <c r="C215" i="7"/>
  <c r="C340" i="7"/>
  <c r="C465" i="7"/>
  <c r="C590" i="7"/>
  <c r="C1726" i="7"/>
  <c r="C1351" i="7"/>
  <c r="C1476" i="7"/>
  <c r="C1601" i="7"/>
  <c r="F1601" i="7" s="1"/>
  <c r="C852" i="7"/>
  <c r="C977" i="7"/>
  <c r="C1102" i="7"/>
  <c r="C1226" i="7"/>
  <c r="C727" i="7"/>
  <c r="C102" i="7"/>
  <c r="C227" i="7"/>
  <c r="C352" i="7"/>
  <c r="C477" i="7"/>
  <c r="C602" i="7"/>
  <c r="C1612" i="7"/>
  <c r="F1612" i="7" s="1"/>
  <c r="C1736" i="7"/>
  <c r="C1237" i="7"/>
  <c r="C1362" i="7"/>
  <c r="C1487" i="7"/>
  <c r="C738" i="7"/>
  <c r="C863" i="7"/>
  <c r="C988" i="7"/>
  <c r="C1113" i="7"/>
  <c r="C613" i="7"/>
  <c r="C113" i="7"/>
  <c r="C238" i="7"/>
  <c r="C363" i="7"/>
  <c r="C488" i="7"/>
  <c r="C1624" i="7"/>
  <c r="C1748" i="7"/>
  <c r="C1249" i="7"/>
  <c r="C1374" i="7"/>
  <c r="C1499" i="7"/>
  <c r="C750" i="7"/>
  <c r="C875" i="7"/>
  <c r="C1000" i="7"/>
  <c r="C1125" i="7"/>
  <c r="C1762" i="7"/>
  <c r="C625" i="7"/>
  <c r="C125" i="7"/>
  <c r="C250" i="7"/>
  <c r="C375" i="7"/>
  <c r="C500" i="7"/>
  <c r="C1534" i="7"/>
  <c r="F1534" i="7" s="1"/>
  <c r="C1659" i="7"/>
  <c r="C1284" i="7"/>
  <c r="C1409" i="7"/>
  <c r="C785" i="7"/>
  <c r="C910" i="7"/>
  <c r="C1035" i="7"/>
  <c r="C1160" i="7"/>
  <c r="C660" i="7"/>
  <c r="C535" i="7"/>
  <c r="C35" i="7"/>
  <c r="F409" i="7" s="1"/>
  <c r="C160" i="7"/>
  <c r="C285" i="7"/>
  <c r="C410" i="7"/>
  <c r="C1516" i="7"/>
  <c r="C1641" i="7"/>
  <c r="C1266" i="7"/>
  <c r="C1391" i="7"/>
  <c r="C767" i="7"/>
  <c r="C892" i="7"/>
  <c r="C1017" i="7"/>
  <c r="C1142" i="7"/>
  <c r="C642" i="7"/>
  <c r="C517" i="7"/>
  <c r="C17" i="7"/>
  <c r="C2367" i="7" s="1"/>
  <c r="C142" i="7"/>
  <c r="C267" i="7"/>
  <c r="C392" i="7"/>
  <c r="C1654" i="7"/>
  <c r="C1279" i="7"/>
  <c r="C1404" i="7"/>
  <c r="C1529" i="7"/>
  <c r="F1529" i="7" s="1"/>
  <c r="C780" i="7"/>
  <c r="C905" i="7"/>
  <c r="C1030" i="7"/>
  <c r="C1155" i="7"/>
  <c r="C655" i="7"/>
  <c r="C155" i="7"/>
  <c r="C280" i="7"/>
  <c r="C405" i="7"/>
  <c r="C530" i="7"/>
  <c r="C30" i="7"/>
  <c r="F404" i="7" s="1"/>
  <c r="C1754" i="7"/>
  <c r="C1316" i="7"/>
  <c r="C1441" i="7"/>
  <c r="C1566" i="7"/>
  <c r="F1566" i="7" s="1"/>
  <c r="C1191" i="7"/>
  <c r="C942" i="7"/>
  <c r="C1067" i="7"/>
  <c r="C1691" i="7"/>
  <c r="C692" i="7"/>
  <c r="C817" i="7"/>
  <c r="C67" i="7"/>
  <c r="C192" i="7"/>
  <c r="C317" i="7"/>
  <c r="C442" i="7"/>
  <c r="C567" i="7"/>
  <c r="C1340" i="7"/>
  <c r="C1465" i="7"/>
  <c r="C1590" i="7"/>
  <c r="F1590" i="7" s="1"/>
  <c r="C1215" i="7"/>
  <c r="C966" i="7"/>
  <c r="C1715" i="7"/>
  <c r="C1091" i="7"/>
  <c r="C716" i="7"/>
  <c r="C841" i="7"/>
  <c r="C91" i="7"/>
  <c r="F465" i="7" s="1"/>
  <c r="C216" i="7"/>
  <c r="C341" i="7"/>
  <c r="C591" i="7"/>
  <c r="C466" i="7"/>
  <c r="C1227" i="7"/>
  <c r="C1352" i="7"/>
  <c r="C1477" i="7"/>
  <c r="C1602" i="7"/>
  <c r="F1602" i="7" s="1"/>
  <c r="C978" i="7"/>
  <c r="C1103" i="7"/>
  <c r="C728" i="7"/>
  <c r="C1727" i="7"/>
  <c r="C853" i="7"/>
  <c r="C228" i="7"/>
  <c r="C353" i="7"/>
  <c r="C603" i="7"/>
  <c r="C478" i="7"/>
  <c r="C103" i="7"/>
  <c r="F477" i="7" s="1"/>
  <c r="C1737" i="7"/>
  <c r="C1238" i="7"/>
  <c r="C1363" i="7"/>
  <c r="C1488" i="7"/>
  <c r="C1613" i="7"/>
  <c r="F1613" i="7" s="1"/>
  <c r="C864" i="7"/>
  <c r="C989" i="7"/>
  <c r="C1114" i="7"/>
  <c r="C739" i="7"/>
  <c r="C114" i="7"/>
  <c r="F488" i="7" s="1"/>
  <c r="C239" i="7"/>
  <c r="C364" i="7"/>
  <c r="C489" i="7"/>
  <c r="C614" i="7"/>
  <c r="C1749" i="7"/>
  <c r="C1250" i="7"/>
  <c r="C1375" i="7"/>
  <c r="C1763" i="7"/>
  <c r="C1500" i="7"/>
  <c r="C1625" i="7"/>
  <c r="F1625" i="7" s="1"/>
  <c r="C876" i="7"/>
  <c r="C1001" i="7"/>
  <c r="C1126" i="7"/>
  <c r="C751" i="7"/>
  <c r="C126" i="7"/>
  <c r="C251" i="7"/>
  <c r="C376" i="7"/>
  <c r="C501" i="7"/>
  <c r="C626" i="7"/>
  <c r="C1720" i="7"/>
  <c r="C1345" i="7"/>
  <c r="C1470" i="7"/>
  <c r="C1595" i="7"/>
  <c r="F1595" i="7" s="1"/>
  <c r="C846" i="7"/>
  <c r="C971" i="7"/>
  <c r="C1096" i="7"/>
  <c r="C1220" i="7"/>
  <c r="C721" i="7"/>
  <c r="C96" i="7"/>
  <c r="C221" i="7"/>
  <c r="C346" i="7"/>
  <c r="C471" i="7"/>
  <c r="C596" i="7"/>
  <c r="C1378" i="7"/>
  <c r="C1503" i="7"/>
  <c r="F1503" i="7" s="1"/>
  <c r="C1628" i="7"/>
  <c r="C1253" i="7"/>
  <c r="C629" i="7"/>
  <c r="C754" i="7"/>
  <c r="C879" i="7"/>
  <c r="C1004" i="7"/>
  <c r="C1129" i="7"/>
  <c r="C379" i="7"/>
  <c r="C504" i="7"/>
  <c r="C4" i="7"/>
  <c r="F378" i="7" s="1"/>
  <c r="C129" i="7"/>
  <c r="C254" i="7"/>
  <c r="C1528" i="7"/>
  <c r="F1528" i="7" s="1"/>
  <c r="C1653" i="7"/>
  <c r="C1278" i="7"/>
  <c r="C1403" i="7"/>
  <c r="C779" i="7"/>
  <c r="C904" i="7"/>
  <c r="C1029" i="7"/>
  <c r="C1154" i="7"/>
  <c r="C654" i="7"/>
  <c r="C529" i="7"/>
  <c r="C29" i="7"/>
  <c r="C154" i="7"/>
  <c r="C279" i="7"/>
  <c r="C404" i="7"/>
  <c r="C1292" i="7"/>
  <c r="C1417" i="7"/>
  <c r="C1752" i="7"/>
  <c r="C1542" i="7"/>
  <c r="F1542" i="7" s="1"/>
  <c r="C918" i="7"/>
  <c r="C1043" i="7"/>
  <c r="C1168" i="7"/>
  <c r="C1667" i="7"/>
  <c r="C793" i="7"/>
  <c r="C668" i="7"/>
  <c r="C43" i="7"/>
  <c r="C2184" i="7" s="1"/>
  <c r="C168" i="7"/>
  <c r="C543" i="7"/>
  <c r="C293" i="7"/>
  <c r="C418" i="7"/>
  <c r="C1304" i="7"/>
  <c r="C1429" i="7"/>
  <c r="C1554" i="7"/>
  <c r="F1554" i="7" s="1"/>
  <c r="C930" i="7"/>
  <c r="C1679" i="7"/>
  <c r="C1055" i="7"/>
  <c r="C1180" i="7"/>
  <c r="C680" i="7"/>
  <c r="C805" i="7"/>
  <c r="C55" i="7"/>
  <c r="C2368" i="7" s="1"/>
  <c r="C180" i="7"/>
  <c r="C305" i="7"/>
  <c r="C430" i="7"/>
  <c r="C555" i="7"/>
  <c r="C1328" i="7"/>
  <c r="C1453" i="7"/>
  <c r="C1578" i="7"/>
  <c r="F1578" i="7" s="1"/>
  <c r="C954" i="7"/>
  <c r="C1079" i="7"/>
  <c r="C1703" i="7"/>
  <c r="C1203" i="7"/>
  <c r="C704" i="7"/>
  <c r="C829" i="7"/>
  <c r="C79" i="7"/>
  <c r="C204" i="7"/>
  <c r="C329" i="7"/>
  <c r="C454" i="7"/>
  <c r="C579" i="7"/>
  <c r="C1256" i="7"/>
  <c r="C1381" i="7"/>
  <c r="C1506" i="7"/>
  <c r="F1506" i="7" s="1"/>
  <c r="C882" i="7"/>
  <c r="C1007" i="7"/>
  <c r="C1132" i="7"/>
  <c r="C1631" i="7"/>
  <c r="C632" i="7"/>
  <c r="C757" i="7"/>
  <c r="C7" i="7"/>
  <c r="C507" i="7"/>
  <c r="C132" i="7"/>
  <c r="C257" i="7"/>
  <c r="C382" i="7"/>
  <c r="C1268" i="7"/>
  <c r="C1393" i="7"/>
  <c r="C1518" i="7"/>
  <c r="F1518" i="7" s="1"/>
  <c r="C894" i="7"/>
  <c r="C1643" i="7"/>
  <c r="C1019" i="7"/>
  <c r="C1144" i="7"/>
  <c r="C769" i="7"/>
  <c r="C644" i="7"/>
  <c r="C19" i="7"/>
  <c r="C144" i="7"/>
  <c r="C269" i="7"/>
  <c r="C519" i="7"/>
  <c r="C394" i="7"/>
  <c r="C1280" i="7"/>
  <c r="C1405" i="7"/>
  <c r="C1530" i="7"/>
  <c r="F1530" i="7" s="1"/>
  <c r="C906" i="7"/>
  <c r="C1031" i="7"/>
  <c r="C1156" i="7"/>
  <c r="C1655" i="7"/>
  <c r="C781" i="7"/>
  <c r="C656" i="7"/>
  <c r="C31" i="7"/>
  <c r="F405" i="7" s="1"/>
  <c r="C156" i="7"/>
  <c r="C281" i="7"/>
  <c r="C531" i="7"/>
  <c r="C406" i="7"/>
  <c r="C1293" i="7"/>
  <c r="C1418" i="7"/>
  <c r="C1543" i="7"/>
  <c r="F1543" i="7" s="1"/>
  <c r="C1044" i="7"/>
  <c r="C1169" i="7"/>
  <c r="C1668" i="7"/>
  <c r="C669" i="7"/>
  <c r="C794" i="7"/>
  <c r="C919" i="7"/>
  <c r="C294" i="7"/>
  <c r="C44" i="7"/>
  <c r="F418" i="7" s="1"/>
  <c r="C419" i="7"/>
  <c r="C544" i="7"/>
  <c r="C169" i="7"/>
  <c r="C1305" i="7"/>
  <c r="C1430" i="7"/>
  <c r="C1555" i="7"/>
  <c r="C1680" i="7"/>
  <c r="C1056" i="7"/>
  <c r="C681" i="7"/>
  <c r="C806" i="7"/>
  <c r="C931" i="7"/>
  <c r="C306" i="7"/>
  <c r="C431" i="7"/>
  <c r="C556" i="7"/>
  <c r="C56" i="7"/>
  <c r="C181" i="7"/>
  <c r="C1317" i="7"/>
  <c r="C1442" i="7"/>
  <c r="C1567" i="7"/>
  <c r="F1567" i="7" s="1"/>
  <c r="C1068" i="7"/>
  <c r="C818" i="7"/>
  <c r="C693" i="7"/>
  <c r="C1692" i="7"/>
  <c r="C1192" i="7"/>
  <c r="C943" i="7"/>
  <c r="C318" i="7"/>
  <c r="C443" i="7"/>
  <c r="C68" i="7"/>
  <c r="C568" i="7"/>
  <c r="C193" i="7"/>
  <c r="C1204" i="7"/>
  <c r="C1329" i="7"/>
  <c r="C1454" i="7"/>
  <c r="C1579" i="7"/>
  <c r="F1579" i="7" s="1"/>
  <c r="C1080" i="7"/>
  <c r="C1704" i="7"/>
  <c r="C705" i="7"/>
  <c r="C830" i="7"/>
  <c r="C955" i="7"/>
  <c r="C330" i="7"/>
  <c r="C80" i="7"/>
  <c r="F454" i="7" s="1"/>
  <c r="C455" i="7"/>
  <c r="C580" i="7"/>
  <c r="C205" i="7"/>
  <c r="C1216" i="7"/>
  <c r="C1341" i="7"/>
  <c r="C1466" i="7"/>
  <c r="C1591" i="7"/>
  <c r="C1716" i="7"/>
  <c r="C1092" i="7"/>
  <c r="C717" i="7"/>
  <c r="C842" i="7"/>
  <c r="C967" i="7"/>
  <c r="C342" i="7"/>
  <c r="C92" i="7"/>
  <c r="C467" i="7"/>
  <c r="C592" i="7"/>
  <c r="C217" i="7"/>
  <c r="C1228" i="7"/>
  <c r="C1353" i="7"/>
  <c r="C1478" i="7"/>
  <c r="C1603" i="7"/>
  <c r="C1104" i="7"/>
  <c r="C729" i="7"/>
  <c r="C854" i="7"/>
  <c r="C979" i="7"/>
  <c r="C229" i="7"/>
  <c r="C354" i="7"/>
  <c r="C479" i="7"/>
  <c r="C604" i="7"/>
  <c r="C104" i="7"/>
  <c r="C1239" i="7"/>
  <c r="C1364" i="7"/>
  <c r="C1489" i="7"/>
  <c r="C1614" i="7"/>
  <c r="F1614" i="7" s="1"/>
  <c r="C990" i="7"/>
  <c r="C740" i="7"/>
  <c r="C1115" i="7"/>
  <c r="C1738" i="7"/>
  <c r="C865" i="7"/>
  <c r="C115" i="7"/>
  <c r="C240" i="7"/>
  <c r="C365" i="7"/>
  <c r="C490" i="7"/>
  <c r="C615" i="7"/>
  <c r="C1755" i="7"/>
  <c r="C1696" i="7"/>
  <c r="C1321" i="7"/>
  <c r="C1446" i="7"/>
  <c r="C1571" i="7"/>
  <c r="C822" i="7"/>
  <c r="C947" i="7"/>
  <c r="C1196" i="7"/>
  <c r="C1072" i="7"/>
  <c r="C697" i="7"/>
  <c r="C72" i="7"/>
  <c r="C197" i="7"/>
  <c r="C322" i="7"/>
  <c r="C447" i="7"/>
  <c r="C572" i="7"/>
  <c r="C1414" i="7"/>
  <c r="C1539" i="7"/>
  <c r="F1539" i="7" s="1"/>
  <c r="C1664" i="7"/>
  <c r="C1289" i="7"/>
  <c r="C665" i="7"/>
  <c r="C790" i="7"/>
  <c r="C915" i="7"/>
  <c r="C1040" i="7"/>
  <c r="C1165" i="7"/>
  <c r="C415" i="7"/>
  <c r="C540" i="7"/>
  <c r="C40" i="7"/>
  <c r="F414" i="7" s="1"/>
  <c r="C165" i="7"/>
  <c r="C290" i="7"/>
  <c r="C1642" i="7"/>
  <c r="C1267" i="7"/>
  <c r="C1392" i="7"/>
  <c r="C1517" i="7"/>
  <c r="F1517" i="7" s="1"/>
  <c r="C768" i="7"/>
  <c r="C893" i="7"/>
  <c r="C1018" i="7"/>
  <c r="C1143" i="7"/>
  <c r="C643" i="7"/>
  <c r="C18" i="7"/>
  <c r="C143" i="7"/>
  <c r="C268" i="7"/>
  <c r="C393" i="7"/>
  <c r="C518" i="7"/>
  <c r="C1257" i="7"/>
  <c r="C1382" i="7"/>
  <c r="C1507" i="7"/>
  <c r="F1507" i="7" s="1"/>
  <c r="C1008" i="7"/>
  <c r="C1133" i="7"/>
  <c r="C1632" i="7"/>
  <c r="C633" i="7"/>
  <c r="C758" i="7"/>
  <c r="C883" i="7"/>
  <c r="C258" i="7"/>
  <c r="C383" i="7"/>
  <c r="C508" i="7"/>
  <c r="C8" i="7"/>
  <c r="C2306" i="7" s="1"/>
  <c r="C133" i="7"/>
  <c r="C1269" i="7"/>
  <c r="C1394" i="7"/>
  <c r="C1519" i="7"/>
  <c r="F1519" i="7" s="1"/>
  <c r="C1644" i="7"/>
  <c r="C1020" i="7"/>
  <c r="C1145" i="7"/>
  <c r="C645" i="7"/>
  <c r="C770" i="7"/>
  <c r="C895" i="7"/>
  <c r="C145" i="7"/>
  <c r="C270" i="7"/>
  <c r="C395" i="7"/>
  <c r="C20" i="7"/>
  <c r="C520" i="7"/>
  <c r="C1281" i="7"/>
  <c r="C1406" i="7"/>
  <c r="C1531" i="7"/>
  <c r="F1531" i="7" s="1"/>
  <c r="C1032" i="7"/>
  <c r="C1157" i="7"/>
  <c r="C657" i="7"/>
  <c r="C1656" i="7"/>
  <c r="C782" i="7"/>
  <c r="C907" i="7"/>
  <c r="C157" i="7"/>
  <c r="C282" i="7"/>
  <c r="C407" i="7"/>
  <c r="C532" i="7"/>
  <c r="C32" i="7"/>
  <c r="C2342" i="7" s="1"/>
  <c r="C1294" i="7"/>
  <c r="C1419" i="7"/>
  <c r="C1544" i="7"/>
  <c r="F1544" i="7" s="1"/>
  <c r="C1669" i="7"/>
  <c r="C1170" i="7"/>
  <c r="C670" i="7"/>
  <c r="C920" i="7"/>
  <c r="C795" i="7"/>
  <c r="C1045" i="7"/>
  <c r="C420" i="7"/>
  <c r="C545" i="7"/>
  <c r="C170" i="7"/>
  <c r="C295" i="7"/>
  <c r="C45" i="7"/>
  <c r="F419" i="7" s="1"/>
  <c r="C1306" i="7"/>
  <c r="C1431" i="7"/>
  <c r="C1556" i="7"/>
  <c r="F1556" i="7" s="1"/>
  <c r="C1681" i="7"/>
  <c r="C1181" i="7"/>
  <c r="C682" i="7"/>
  <c r="C807" i="7"/>
  <c r="C932" i="7"/>
  <c r="C1057" i="7"/>
  <c r="C307" i="7"/>
  <c r="C432" i="7"/>
  <c r="C557" i="7"/>
  <c r="C57" i="7"/>
  <c r="C2268" i="7" s="1"/>
  <c r="C182" i="7"/>
  <c r="C1318" i="7"/>
  <c r="C1443" i="7"/>
  <c r="C1568" i="7"/>
  <c r="F1568" i="7" s="1"/>
  <c r="C1693" i="7"/>
  <c r="C694" i="7"/>
  <c r="C944" i="7"/>
  <c r="C819" i="7"/>
  <c r="C1193" i="7"/>
  <c r="C1069" i="7"/>
  <c r="C319" i="7"/>
  <c r="C444" i="7"/>
  <c r="C569" i="7"/>
  <c r="C69" i="7"/>
  <c r="C194" i="7"/>
  <c r="C1330" i="7"/>
  <c r="C1455" i="7"/>
  <c r="C1580" i="7"/>
  <c r="F1580" i="7" s="1"/>
  <c r="C1705" i="7"/>
  <c r="C1205" i="7"/>
  <c r="C706" i="7"/>
  <c r="C831" i="7"/>
  <c r="C956" i="7"/>
  <c r="C1081" i="7"/>
  <c r="C456" i="7"/>
  <c r="C81" i="7"/>
  <c r="F455" i="7" s="1"/>
  <c r="C581" i="7"/>
  <c r="C206" i="7"/>
  <c r="C331" i="7"/>
  <c r="C1342" i="7"/>
  <c r="C1467" i="7"/>
  <c r="C1592" i="7"/>
  <c r="F1592" i="7" s="1"/>
  <c r="C1717" i="7"/>
  <c r="C718" i="7"/>
  <c r="C968" i="7"/>
  <c r="C843" i="7"/>
  <c r="C1217" i="7"/>
  <c r="C1093" i="7"/>
  <c r="C468" i="7"/>
  <c r="C593" i="7"/>
  <c r="C93" i="7"/>
  <c r="F467" i="7" s="1"/>
  <c r="C218" i="7"/>
  <c r="C343" i="7"/>
  <c r="C1354" i="7"/>
  <c r="C1479" i="7"/>
  <c r="C1759" i="7"/>
  <c r="C1604" i="7"/>
  <c r="F1604" i="7" s="1"/>
  <c r="C1728" i="7"/>
  <c r="C1229" i="7"/>
  <c r="C730" i="7"/>
  <c r="C855" i="7"/>
  <c r="C980" i="7"/>
  <c r="C1105" i="7"/>
  <c r="C355" i="7"/>
  <c r="C480" i="7"/>
  <c r="C605" i="7"/>
  <c r="C105" i="7"/>
  <c r="F479" i="7" s="1"/>
  <c r="C230" i="7"/>
  <c r="C1240" i="7"/>
  <c r="C1365" i="7"/>
  <c r="C1490" i="7"/>
  <c r="C1615" i="7"/>
  <c r="F1615" i="7" s="1"/>
  <c r="C1116" i="7"/>
  <c r="C1739" i="7"/>
  <c r="C741" i="7"/>
  <c r="C866" i="7"/>
  <c r="C991" i="7"/>
  <c r="C241" i="7"/>
  <c r="C116" i="7"/>
  <c r="F490" i="7" s="1"/>
  <c r="C366" i="7"/>
  <c r="C491" i="7"/>
  <c r="C616" i="7"/>
  <c r="C1540" i="7"/>
  <c r="F1540" i="7" s="1"/>
  <c r="C1665" i="7"/>
  <c r="C1290" i="7"/>
  <c r="C1415" i="7"/>
  <c r="C666" i="7"/>
  <c r="C791" i="7"/>
  <c r="C916" i="7"/>
  <c r="C1041" i="7"/>
  <c r="C1166" i="7"/>
  <c r="C541" i="7"/>
  <c r="C41" i="7"/>
  <c r="F415" i="7" s="1"/>
  <c r="C166" i="7"/>
  <c r="C291" i="7"/>
  <c r="C416" i="7"/>
  <c r="C1630" i="7"/>
  <c r="C1255" i="7"/>
  <c r="C1380" i="7"/>
  <c r="C1505" i="7"/>
  <c r="F1505" i="7" s="1"/>
  <c r="C756" i="7"/>
  <c r="C881" i="7"/>
  <c r="C1006" i="7"/>
  <c r="C1131" i="7"/>
  <c r="C631" i="7"/>
  <c r="C131" i="7"/>
  <c r="C256" i="7"/>
  <c r="C381" i="7"/>
  <c r="C506" i="7"/>
  <c r="C6" i="7"/>
  <c r="C1258" i="7"/>
  <c r="C1383" i="7"/>
  <c r="C1508" i="7"/>
  <c r="F1508" i="7" s="1"/>
  <c r="C1633" i="7"/>
  <c r="C1134" i="7"/>
  <c r="C634" i="7"/>
  <c r="C759" i="7"/>
  <c r="C884" i="7"/>
  <c r="C1009" i="7"/>
  <c r="C259" i="7"/>
  <c r="C9" i="7"/>
  <c r="C2307" i="7" s="1"/>
  <c r="C384" i="7"/>
  <c r="C134" i="7"/>
  <c r="C509" i="7"/>
  <c r="C1270" i="7"/>
  <c r="C1395" i="7"/>
  <c r="C1520" i="7"/>
  <c r="F1520" i="7" s="1"/>
  <c r="C1645" i="7"/>
  <c r="C1146" i="7"/>
  <c r="C646" i="7"/>
  <c r="C896" i="7"/>
  <c r="C771" i="7"/>
  <c r="C1021" i="7"/>
  <c r="C146" i="7"/>
  <c r="C396" i="7"/>
  <c r="C521" i="7"/>
  <c r="C271" i="7"/>
  <c r="C21" i="7"/>
  <c r="F395" i="7" s="1"/>
  <c r="C1282" i="7"/>
  <c r="C1407" i="7"/>
  <c r="C1532" i="7"/>
  <c r="F1532" i="7" s="1"/>
  <c r="C1657" i="7"/>
  <c r="C1158" i="7"/>
  <c r="C658" i="7"/>
  <c r="C783" i="7"/>
  <c r="C908" i="7"/>
  <c r="C1033" i="7"/>
  <c r="C408" i="7"/>
  <c r="C533" i="7"/>
  <c r="C33" i="7"/>
  <c r="C283" i="7"/>
  <c r="C158" i="7"/>
  <c r="C1420" i="7"/>
  <c r="C1545" i="7"/>
  <c r="F1545" i="7" s="1"/>
  <c r="C1670" i="7"/>
  <c r="C1171" i="7"/>
  <c r="C1295" i="7"/>
  <c r="C671" i="7"/>
  <c r="C796" i="7"/>
  <c r="C1046" i="7"/>
  <c r="C921" i="7"/>
  <c r="C421" i="7"/>
  <c r="C546" i="7"/>
  <c r="C171" i="7"/>
  <c r="C46" i="7"/>
  <c r="F420" i="7" s="1"/>
  <c r="C296" i="7"/>
  <c r="C1432" i="7"/>
  <c r="C1557" i="7"/>
  <c r="F1557" i="7" s="1"/>
  <c r="C1682" i="7"/>
  <c r="C1182" i="7"/>
  <c r="C1307" i="7"/>
  <c r="C683" i="7"/>
  <c r="C808" i="7"/>
  <c r="C933" i="7"/>
  <c r="C1058" i="7"/>
  <c r="C433" i="7"/>
  <c r="C558" i="7"/>
  <c r="C183" i="7"/>
  <c r="C58" i="7"/>
  <c r="F432" i="7" s="1"/>
  <c r="C308" i="7"/>
  <c r="C1444" i="7"/>
  <c r="C1569" i="7"/>
  <c r="F1569" i="7" s="1"/>
  <c r="C1694" i="7"/>
  <c r="C1194" i="7"/>
  <c r="C1319" i="7"/>
  <c r="C695" i="7"/>
  <c r="C820" i="7"/>
  <c r="C945" i="7"/>
  <c r="C1070" i="7"/>
  <c r="C445" i="7"/>
  <c r="C570" i="7"/>
  <c r="C70" i="7"/>
  <c r="C2289" i="7" s="1"/>
  <c r="C195" i="7"/>
  <c r="C320" i="7"/>
  <c r="C1456" i="7"/>
  <c r="C1581" i="7"/>
  <c r="F1581" i="7" s="1"/>
  <c r="C1706" i="7"/>
  <c r="C1206" i="7"/>
  <c r="C1331" i="7"/>
  <c r="C707" i="7"/>
  <c r="C832" i="7"/>
  <c r="C957" i="7"/>
  <c r="C1082" i="7"/>
  <c r="C457" i="7"/>
  <c r="C582" i="7"/>
  <c r="C207" i="7"/>
  <c r="C82" i="7"/>
  <c r="F456" i="7" s="1"/>
  <c r="C332" i="7"/>
  <c r="C1468" i="7"/>
  <c r="C1593" i="7"/>
  <c r="F1593" i="7" s="1"/>
  <c r="C1718" i="7"/>
  <c r="C1218" i="7"/>
  <c r="C1343" i="7"/>
  <c r="C719" i="7"/>
  <c r="C844" i="7"/>
  <c r="C969" i="7"/>
  <c r="C1094" i="7"/>
  <c r="C469" i="7"/>
  <c r="C594" i="7"/>
  <c r="C94" i="7"/>
  <c r="C2280" i="7" s="1"/>
  <c r="C219" i="7"/>
  <c r="C344" i="7"/>
  <c r="C1480" i="7"/>
  <c r="C1605" i="7"/>
  <c r="F1605" i="7" s="1"/>
  <c r="C1729" i="7"/>
  <c r="C1230" i="7"/>
  <c r="C1355" i="7"/>
  <c r="C731" i="7"/>
  <c r="C856" i="7"/>
  <c r="C981" i="7"/>
  <c r="C1106" i="7"/>
  <c r="C481" i="7"/>
  <c r="C606" i="7"/>
  <c r="C231" i="7"/>
  <c r="C106" i="7"/>
  <c r="C356" i="7"/>
  <c r="C1366" i="7"/>
  <c r="C1491" i="7"/>
  <c r="C1616" i="7"/>
  <c r="F1616" i="7" s="1"/>
  <c r="C1740" i="7"/>
  <c r="C1241" i="7"/>
  <c r="C742" i="7"/>
  <c r="C867" i="7"/>
  <c r="C992" i="7"/>
  <c r="C1117" i="7"/>
  <c r="C367" i="7"/>
  <c r="C492" i="7"/>
  <c r="C117" i="7"/>
  <c r="F491" i="7" s="1"/>
  <c r="C617" i="7"/>
  <c r="C242" i="7"/>
  <c r="C1672" i="7"/>
  <c r="C1297" i="7"/>
  <c r="C1422" i="7"/>
  <c r="C1547" i="7"/>
  <c r="C798" i="7"/>
  <c r="C923" i="7"/>
  <c r="C1048" i="7"/>
  <c r="C1173" i="7"/>
  <c r="C673" i="7"/>
  <c r="C48" i="7"/>
  <c r="C173" i="7"/>
  <c r="C298" i="7"/>
  <c r="C423" i="7"/>
  <c r="C548" i="7"/>
  <c r="C1384" i="7"/>
  <c r="C1509" i="7"/>
  <c r="F1509" i="7" s="1"/>
  <c r="C1634" i="7"/>
  <c r="C1259" i="7"/>
  <c r="C635" i="7"/>
  <c r="C760" i="7"/>
  <c r="C1010" i="7"/>
  <c r="C885" i="7"/>
  <c r="C1135" i="7"/>
  <c r="C385" i="7"/>
  <c r="C510" i="7"/>
  <c r="C135" i="7"/>
  <c r="C10" i="7"/>
  <c r="C260" i="7"/>
  <c r="C1396" i="7"/>
  <c r="C1521" i="7"/>
  <c r="F1521" i="7" s="1"/>
  <c r="C1646" i="7"/>
  <c r="C1271" i="7"/>
  <c r="C647" i="7"/>
  <c r="C772" i="7"/>
  <c r="C1022" i="7"/>
  <c r="C897" i="7"/>
  <c r="C1147" i="7"/>
  <c r="C397" i="7"/>
  <c r="C522" i="7"/>
  <c r="C147" i="7"/>
  <c r="C22" i="7"/>
  <c r="C2334" i="7" s="1"/>
  <c r="C272" i="7"/>
  <c r="C1408" i="7"/>
  <c r="C1533" i="7"/>
  <c r="F1533" i="7" s="1"/>
  <c r="C1658" i="7"/>
  <c r="C1283" i="7"/>
  <c r="C659" i="7"/>
  <c r="C784" i="7"/>
  <c r="C909" i="7"/>
  <c r="C1034" i="7"/>
  <c r="C1159" i="7"/>
  <c r="C409" i="7"/>
  <c r="C534" i="7"/>
  <c r="C34" i="7"/>
  <c r="F408" i="7" s="1"/>
  <c r="C159" i="7"/>
  <c r="C284" i="7"/>
  <c r="C1546" i="7"/>
  <c r="F1546" i="7" s="1"/>
  <c r="C1671" i="7"/>
  <c r="C1172" i="7"/>
  <c r="C1296" i="7"/>
  <c r="C1421" i="7"/>
  <c r="C672" i="7"/>
  <c r="C797" i="7"/>
  <c r="C922" i="7"/>
  <c r="C1047" i="7"/>
  <c r="C547" i="7"/>
  <c r="C47" i="7"/>
  <c r="C2185" i="7" s="1"/>
  <c r="C172" i="7"/>
  <c r="C297" i="7"/>
  <c r="C422" i="7"/>
  <c r="C1558" i="7"/>
  <c r="F1558" i="7" s="1"/>
  <c r="C1683" i="7"/>
  <c r="C1183" i="7"/>
  <c r="C1308" i="7"/>
  <c r="C1433" i="7"/>
  <c r="C684" i="7"/>
  <c r="C809" i="7"/>
  <c r="C934" i="7"/>
  <c r="C1059" i="7"/>
  <c r="C559" i="7"/>
  <c r="C59" i="7"/>
  <c r="F433" i="7" s="1"/>
  <c r="C184" i="7"/>
  <c r="C309" i="7"/>
  <c r="C434" i="7"/>
  <c r="C1570" i="7"/>
  <c r="F1570" i="7" s="1"/>
  <c r="C1695" i="7"/>
  <c r="C1195" i="7"/>
  <c r="C1320" i="7"/>
  <c r="C1445" i="7"/>
  <c r="C696" i="7"/>
  <c r="C821" i="7"/>
  <c r="C946" i="7"/>
  <c r="C1071" i="7"/>
  <c r="C571" i="7"/>
  <c r="C71" i="7"/>
  <c r="C196" i="7"/>
  <c r="C321" i="7"/>
  <c r="C446" i="7"/>
  <c r="C1582" i="7"/>
  <c r="F1582" i="7" s="1"/>
  <c r="C1707" i="7"/>
  <c r="C1207" i="7"/>
  <c r="C1332" i="7"/>
  <c r="C1457" i="7"/>
  <c r="C708" i="7"/>
  <c r="C833" i="7"/>
  <c r="C958" i="7"/>
  <c r="C1756" i="7"/>
  <c r="C1083" i="7"/>
  <c r="C583" i="7"/>
  <c r="C83" i="7"/>
  <c r="C208" i="7"/>
  <c r="C333" i="7"/>
  <c r="C458" i="7"/>
  <c r="C1594" i="7"/>
  <c r="C1719" i="7"/>
  <c r="C1219" i="7"/>
  <c r="C1344" i="7"/>
  <c r="C1469" i="7"/>
  <c r="C720" i="7"/>
  <c r="C845" i="7"/>
  <c r="C970" i="7"/>
  <c r="C1095" i="7"/>
  <c r="C595" i="7"/>
  <c r="C95" i="7"/>
  <c r="C220" i="7"/>
  <c r="C345" i="7"/>
  <c r="C470" i="7"/>
  <c r="C1606" i="7"/>
  <c r="F1606" i="7" s="1"/>
  <c r="C1730" i="7"/>
  <c r="C1231" i="7"/>
  <c r="C1356" i="7"/>
  <c r="C1481" i="7"/>
  <c r="C732" i="7"/>
  <c r="C857" i="7"/>
  <c r="C982" i="7"/>
  <c r="C1107" i="7"/>
  <c r="C607" i="7"/>
  <c r="C107" i="7"/>
  <c r="F481" i="7" s="1"/>
  <c r="C232" i="7"/>
  <c r="C357" i="7"/>
  <c r="C482" i="7"/>
  <c r="C1492" i="7"/>
  <c r="C1617" i="7"/>
  <c r="F1617" i="7" s="1"/>
  <c r="C1741" i="7"/>
  <c r="C1242" i="7"/>
  <c r="C1367" i="7"/>
  <c r="C743" i="7"/>
  <c r="C868" i="7"/>
  <c r="C993" i="7"/>
  <c r="C1118" i="7"/>
  <c r="C493" i="7"/>
  <c r="C618" i="7"/>
  <c r="C118" i="7"/>
  <c r="F492" i="7" s="1"/>
  <c r="C243" i="7"/>
  <c r="C368" i="7"/>
  <c r="C2365" i="7" l="1"/>
  <c r="C2366" i="7"/>
  <c r="C2364" i="7"/>
  <c r="C2363" i="7"/>
  <c r="C2300" i="7"/>
  <c r="C2359" i="7"/>
  <c r="C2358" i="7"/>
  <c r="C2354" i="7"/>
  <c r="C2357" i="7"/>
  <c r="C2353" i="7"/>
  <c r="C2355" i="7"/>
  <c r="C2356" i="7"/>
  <c r="C2352" i="7"/>
  <c r="C2349" i="7"/>
  <c r="C2351" i="7"/>
  <c r="C2350" i="7"/>
  <c r="C2348" i="7"/>
  <c r="C2324" i="7"/>
  <c r="C2347" i="7"/>
  <c r="C2343" i="7"/>
  <c r="C2345" i="7"/>
  <c r="C2344" i="7"/>
  <c r="C2291" i="7"/>
  <c r="C2313" i="7"/>
  <c r="C2341" i="7"/>
  <c r="F501" i="7"/>
  <c r="F1501" i="7"/>
  <c r="C2314" i="7"/>
  <c r="C2183" i="7"/>
  <c r="C2339" i="7"/>
  <c r="C2336" i="7"/>
  <c r="C2338" i="7"/>
  <c r="C2337" i="7"/>
  <c r="C2315" i="7"/>
  <c r="C2335" i="7"/>
  <c r="C2309" i="7"/>
  <c r="C2333" i="7"/>
  <c r="C2305" i="7"/>
  <c r="C2332" i="7"/>
  <c r="C2284" i="7"/>
  <c r="C2325" i="7"/>
  <c r="C2302" i="7"/>
  <c r="C2327" i="7"/>
  <c r="C2216" i="7"/>
  <c r="C2323" i="7"/>
  <c r="C2239" i="7"/>
  <c r="C2328" i="7"/>
  <c r="C2304" i="7"/>
  <c r="C2331" i="7"/>
  <c r="C2303" i="7"/>
  <c r="C2330" i="7"/>
  <c r="C2201" i="7"/>
  <c r="C2318" i="7"/>
  <c r="C2298" i="7"/>
  <c r="C2316" i="7"/>
  <c r="C2296" i="7"/>
  <c r="C2310" i="7"/>
  <c r="F391" i="7"/>
  <c r="C2308" i="7"/>
  <c r="C2299" i="7"/>
  <c r="C2263" i="7"/>
  <c r="C2297" i="7"/>
  <c r="C2253" i="7"/>
  <c r="C2295" i="7"/>
  <c r="C2245" i="7"/>
  <c r="C2294" i="7"/>
  <c r="C2243" i="7"/>
  <c r="C2292" i="7"/>
  <c r="C2244" i="7"/>
  <c r="C2293" i="7"/>
  <c r="C2232" i="7"/>
  <c r="C2290" i="7"/>
  <c r="C2215" i="7"/>
  <c r="C2282" i="7"/>
  <c r="C2231" i="7"/>
  <c r="C2287" i="7"/>
  <c r="C2230" i="7"/>
  <c r="C2286" i="7"/>
  <c r="C2217" i="7"/>
  <c r="C2283" i="7"/>
  <c r="F444" i="7"/>
  <c r="C2288" i="7"/>
  <c r="C2214" i="7"/>
  <c r="C2281" i="7"/>
  <c r="C2210" i="7"/>
  <c r="C2277" i="7"/>
  <c r="C2212" i="7"/>
  <c r="C2279" i="7"/>
  <c r="C2211" i="7"/>
  <c r="C2278" i="7"/>
  <c r="C2209" i="7"/>
  <c r="C2274" i="7"/>
  <c r="C2203" i="7"/>
  <c r="C2273" i="7"/>
  <c r="F461" i="7"/>
  <c r="C2275" i="7"/>
  <c r="C2202" i="7"/>
  <c r="C2272" i="7"/>
  <c r="C2196" i="7"/>
  <c r="C2271" i="7"/>
  <c r="C2195" i="7"/>
  <c r="C2270" i="7"/>
  <c r="C2192" i="7"/>
  <c r="C2267" i="7"/>
  <c r="C2194" i="7"/>
  <c r="C2269" i="7"/>
  <c r="C2176" i="7"/>
  <c r="C2258" i="7"/>
  <c r="C2182" i="7"/>
  <c r="C2264" i="7"/>
  <c r="C2180" i="7"/>
  <c r="C2262" i="7"/>
  <c r="C2178" i="7"/>
  <c r="C2260" i="7"/>
  <c r="C2177" i="7"/>
  <c r="C2259" i="7"/>
  <c r="C2257" i="7"/>
  <c r="C2256" i="7"/>
  <c r="C2179" i="7"/>
  <c r="C2261" i="7"/>
  <c r="C2241" i="7"/>
  <c r="C2240" i="7"/>
  <c r="C2242" i="7"/>
  <c r="F482" i="7"/>
  <c r="C2227" i="7"/>
  <c r="C2174" i="7"/>
  <c r="C2254" i="7"/>
  <c r="C2249" i="7"/>
  <c r="C2248" i="7"/>
  <c r="C2247" i="7"/>
  <c r="C2246" i="7"/>
  <c r="C2171" i="7"/>
  <c r="C2251" i="7"/>
  <c r="F483" i="7"/>
  <c r="C2229" i="7"/>
  <c r="C2228" i="7"/>
  <c r="C2175" i="7"/>
  <c r="C2255" i="7"/>
  <c r="C2233" i="7"/>
  <c r="C2235" i="7"/>
  <c r="C2234" i="7"/>
  <c r="C2172" i="7"/>
  <c r="C2252" i="7"/>
  <c r="F380" i="7"/>
  <c r="C2250" i="7"/>
  <c r="C2237" i="7"/>
  <c r="C2238" i="7"/>
  <c r="C2236" i="7"/>
  <c r="C2223" i="7"/>
  <c r="C2226" i="7"/>
  <c r="C2225" i="7"/>
  <c r="C2224" i="7"/>
  <c r="F401" i="7"/>
  <c r="C2181" i="7"/>
  <c r="F468" i="7"/>
  <c r="C2213" i="7"/>
  <c r="F383" i="7"/>
  <c r="C2173" i="7"/>
  <c r="F426" i="7"/>
  <c r="C2221" i="7"/>
  <c r="C2188" i="7"/>
  <c r="C2199" i="7"/>
  <c r="C2198" i="7"/>
  <c r="C2197" i="7"/>
  <c r="C2191" i="7"/>
  <c r="C2190" i="7"/>
  <c r="C2193" i="7"/>
  <c r="F447" i="7"/>
  <c r="C2200" i="7"/>
  <c r="C2220" i="7"/>
  <c r="C2219" i="7"/>
  <c r="F475" i="7"/>
  <c r="C2218" i="7"/>
  <c r="F397" i="7"/>
  <c r="C2009" i="7"/>
  <c r="C1915" i="7"/>
  <c r="C1962" i="7"/>
  <c r="F428" i="7"/>
  <c r="C1972" i="7"/>
  <c r="C1925" i="7"/>
  <c r="C2019" i="7"/>
  <c r="F439" i="7"/>
  <c r="C2025" i="7"/>
  <c r="C1978" i="7"/>
  <c r="C1931" i="7"/>
  <c r="C1975" i="7"/>
  <c r="C2022" i="7"/>
  <c r="C1928" i="7"/>
  <c r="F403" i="7"/>
  <c r="C1918" i="7"/>
  <c r="C1965" i="7"/>
  <c r="C2012" i="7"/>
  <c r="C1947" i="7"/>
  <c r="C1994" i="7"/>
  <c r="C2041" i="7"/>
  <c r="F463" i="7"/>
  <c r="C2033" i="7"/>
  <c r="C1986" i="7"/>
  <c r="C1939" i="7"/>
  <c r="C1998" i="7"/>
  <c r="C2045" i="7"/>
  <c r="C1951" i="7"/>
  <c r="F459" i="7"/>
  <c r="C1937" i="7"/>
  <c r="C1984" i="7"/>
  <c r="C2031" i="7"/>
  <c r="F446" i="7"/>
  <c r="C1981" i="7"/>
  <c r="C2028" i="7"/>
  <c r="C1934" i="7"/>
  <c r="F442" i="7"/>
  <c r="C2027" i="7"/>
  <c r="C1933" i="7"/>
  <c r="C1980" i="7"/>
  <c r="C2006" i="7"/>
  <c r="C1912" i="7"/>
  <c r="C1959" i="7"/>
  <c r="C1989" i="7"/>
  <c r="C1942" i="7"/>
  <c r="C2036" i="7"/>
  <c r="C1993" i="7"/>
  <c r="C2040" i="7"/>
  <c r="C1946" i="7"/>
  <c r="F416" i="7"/>
  <c r="C1967" i="7"/>
  <c r="C2014" i="7"/>
  <c r="C1920" i="7"/>
  <c r="F394" i="7"/>
  <c r="C1913" i="7"/>
  <c r="C2007" i="7"/>
  <c r="C1960" i="7"/>
  <c r="C1973" i="7"/>
  <c r="C1926" i="7"/>
  <c r="C2020" i="7"/>
  <c r="F500" i="7"/>
  <c r="C2001" i="7"/>
  <c r="C1954" i="7"/>
  <c r="C2048" i="7"/>
  <c r="F499" i="7"/>
  <c r="C1953" i="7"/>
  <c r="C2000" i="7"/>
  <c r="C2047" i="7"/>
  <c r="C1944" i="7"/>
  <c r="C2038" i="7"/>
  <c r="C1991" i="7"/>
  <c r="F379" i="7"/>
  <c r="C2002" i="7"/>
  <c r="C1908" i="7"/>
  <c r="C1955" i="7"/>
  <c r="C1941" i="7"/>
  <c r="C1988" i="7"/>
  <c r="C2035" i="7"/>
  <c r="F427" i="7"/>
  <c r="C2018" i="7"/>
  <c r="C1924" i="7"/>
  <c r="C1971" i="7"/>
  <c r="F474" i="7"/>
  <c r="C1990" i="7"/>
  <c r="C2037" i="7"/>
  <c r="C1943" i="7"/>
  <c r="F423" i="7"/>
  <c r="C2017" i="7"/>
  <c r="C1970" i="7"/>
  <c r="C1923" i="7"/>
  <c r="F422" i="7"/>
  <c r="C2016" i="7"/>
  <c r="C1969" i="7"/>
  <c r="C1922" i="7"/>
  <c r="F466" i="7"/>
  <c r="C1940" i="7"/>
  <c r="C2034" i="7"/>
  <c r="C1987" i="7"/>
  <c r="C2021" i="7"/>
  <c r="C1974" i="7"/>
  <c r="C1927" i="7"/>
  <c r="C1999" i="7"/>
  <c r="C2046" i="7"/>
  <c r="C1952" i="7"/>
  <c r="F413" i="7"/>
  <c r="C2013" i="7"/>
  <c r="C1919" i="7"/>
  <c r="C1966" i="7"/>
  <c r="C1976" i="7"/>
  <c r="C2023" i="7"/>
  <c r="C1929" i="7"/>
  <c r="F386" i="7"/>
  <c r="C1909" i="7"/>
  <c r="C1956" i="7"/>
  <c r="C2003" i="7"/>
  <c r="F393" i="7"/>
  <c r="C2005" i="7"/>
  <c r="C1911" i="7"/>
  <c r="C1958" i="7"/>
  <c r="C1996" i="7"/>
  <c r="C1949" i="7"/>
  <c r="C2043" i="7"/>
  <c r="F438" i="7"/>
  <c r="C1977" i="7"/>
  <c r="C2024" i="7"/>
  <c r="C1930" i="7"/>
  <c r="F493" i="7"/>
  <c r="C1950" i="7"/>
  <c r="C1997" i="7"/>
  <c r="C2044" i="7"/>
  <c r="F441" i="7"/>
  <c r="C1932" i="7"/>
  <c r="C2026" i="7"/>
  <c r="C1979" i="7"/>
  <c r="C2039" i="7"/>
  <c r="C1945" i="7"/>
  <c r="C1992" i="7"/>
  <c r="F417" i="7"/>
  <c r="C1968" i="7"/>
  <c r="C2015" i="7"/>
  <c r="C1921" i="7"/>
  <c r="F390" i="7"/>
  <c r="C2004" i="7"/>
  <c r="C1910" i="7"/>
  <c r="C1957" i="7"/>
  <c r="F449" i="7"/>
  <c r="C2029" i="7"/>
  <c r="C1982" i="7"/>
  <c r="C1935" i="7"/>
  <c r="C1938" i="7"/>
  <c r="C2032" i="7"/>
  <c r="C1985" i="7"/>
  <c r="C1983" i="7"/>
  <c r="C2030" i="7"/>
  <c r="C1936" i="7"/>
  <c r="F396" i="7"/>
  <c r="C1961" i="7"/>
  <c r="C1914" i="7"/>
  <c r="C2008" i="7"/>
  <c r="F406" i="7"/>
  <c r="C1916" i="7"/>
  <c r="C2010" i="7"/>
  <c r="C1963" i="7"/>
  <c r="C2042" i="7"/>
  <c r="C1948" i="7"/>
  <c r="C1995" i="7"/>
  <c r="F410" i="7"/>
  <c r="C1917" i="7"/>
  <c r="C2011" i="7"/>
  <c r="C1964" i="7"/>
  <c r="I53" i="5"/>
  <c r="H53" i="5"/>
  <c r="F53" i="5"/>
  <c r="I49" i="5"/>
  <c r="H49" i="5"/>
  <c r="F49" i="5"/>
  <c r="I44" i="5"/>
  <c r="H44" i="5"/>
  <c r="F44" i="5"/>
  <c r="I31" i="5"/>
  <c r="H31" i="5"/>
  <c r="F31" i="5"/>
  <c r="I15" i="5"/>
  <c r="H15" i="5"/>
  <c r="F15" i="5"/>
  <c r="I14" i="5"/>
  <c r="H14" i="5"/>
  <c r="F14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1" i="5"/>
  <c r="I50" i="5"/>
  <c r="I47" i="5"/>
  <c r="I46" i="5"/>
  <c r="I45" i="5"/>
  <c r="I42" i="5"/>
  <c r="I41" i="5"/>
  <c r="I40" i="5"/>
  <c r="I39" i="5"/>
  <c r="I38" i="5"/>
  <c r="I37" i="5"/>
  <c r="I36" i="5"/>
  <c r="I35" i="5"/>
  <c r="I34" i="5"/>
  <c r="I33" i="5"/>
  <c r="I32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3" i="5"/>
  <c r="I12" i="5"/>
  <c r="I11" i="5"/>
  <c r="I10" i="5"/>
  <c r="I9" i="5"/>
  <c r="I8" i="5"/>
  <c r="I7" i="5"/>
  <c r="I6" i="5"/>
  <c r="I5" i="5"/>
  <c r="I4" i="5"/>
  <c r="I3" i="5"/>
  <c r="H12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4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3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0" i="1"/>
  <c r="K101" i="1"/>
  <c r="K102" i="1"/>
  <c r="K103" i="1"/>
  <c r="K104" i="1"/>
  <c r="K105" i="1"/>
  <c r="K106" i="1"/>
  <c r="K107" i="1"/>
  <c r="K97" i="1"/>
  <c r="K98" i="1"/>
  <c r="K99" i="1"/>
  <c r="K93" i="1"/>
  <c r="K95" i="1"/>
  <c r="K96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H43" i="1" s="1"/>
  <c r="K41" i="1"/>
  <c r="K40" i="1"/>
  <c r="K39" i="1"/>
  <c r="K38" i="1"/>
  <c r="K37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6" i="1" l="1"/>
  <c r="H75" i="1"/>
  <c r="H124" i="1"/>
  <c r="H65" i="1"/>
  <c r="H44" i="1"/>
  <c r="H56" i="1"/>
  <c r="H68" i="1"/>
  <c r="H91" i="1"/>
  <c r="H125" i="1"/>
  <c r="H110" i="1"/>
  <c r="H51" i="1"/>
  <c r="H67" i="1"/>
  <c r="H45" i="1"/>
  <c r="H57" i="1"/>
  <c r="H69" i="1"/>
  <c r="H126" i="1"/>
  <c r="H53" i="1"/>
  <c r="H54" i="1"/>
  <c r="H123" i="1"/>
  <c r="H55" i="1"/>
  <c r="H46" i="1"/>
  <c r="H58" i="1"/>
  <c r="H72" i="1"/>
  <c r="H82" i="1"/>
  <c r="H47" i="1"/>
  <c r="H59" i="1"/>
  <c r="H73" i="1"/>
  <c r="H50" i="1"/>
  <c r="H62" i="1"/>
  <c r="H52" i="1"/>
  <c r="H48" i="1"/>
  <c r="H60" i="1"/>
  <c r="H74" i="1"/>
  <c r="H63" i="1"/>
  <c r="H64" i="1"/>
  <c r="H49" i="1"/>
  <c r="H61" i="1"/>
  <c r="H107" i="1"/>
  <c r="H115" i="1"/>
  <c r="H105" i="1"/>
  <c r="H89" i="1"/>
  <c r="H77" i="1"/>
  <c r="H79" i="1"/>
  <c r="H80" i="1"/>
  <c r="H81" i="1"/>
  <c r="H76" i="1"/>
  <c r="H103" i="1"/>
  <c r="H92" i="1"/>
  <c r="H93" i="1"/>
  <c r="H70" i="1"/>
  <c r="H94" i="1"/>
  <c r="H71" i="1"/>
  <c r="H119" i="1"/>
  <c r="H108" i="1"/>
  <c r="H120" i="1"/>
  <c r="H85" i="1"/>
  <c r="H97" i="1"/>
  <c r="H109" i="1"/>
  <c r="H121" i="1"/>
  <c r="H117" i="1"/>
  <c r="H118" i="1"/>
  <c r="H86" i="1"/>
  <c r="H98" i="1"/>
  <c r="H104" i="1"/>
  <c r="H106" i="1"/>
  <c r="H96" i="1"/>
  <c r="H87" i="1"/>
  <c r="H116" i="1"/>
  <c r="H95" i="1"/>
  <c r="H84" i="1"/>
  <c r="H99" i="1"/>
  <c r="H111" i="1"/>
  <c r="H88" i="1"/>
  <c r="H100" i="1"/>
  <c r="H112" i="1"/>
  <c r="H83" i="1"/>
  <c r="H101" i="1"/>
  <c r="H113" i="1"/>
  <c r="H78" i="1"/>
  <c r="H90" i="1"/>
  <c r="H102" i="1"/>
  <c r="H11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<sst xmlns="http://schemas.openxmlformats.org/spreadsheetml/2006/main" count="10448" uniqueCount="543">
  <si>
    <t>Economy</t>
  </si>
  <si>
    <t>Code</t>
  </si>
  <si>
    <t>Region</t>
  </si>
  <si>
    <t>Income group</t>
  </si>
  <si>
    <t>Afghanistan</t>
  </si>
  <si>
    <t>AFG</t>
  </si>
  <si>
    <t>South Asia</t>
  </si>
  <si>
    <t>Low income</t>
  </si>
  <si>
    <t>Albania</t>
  </si>
  <si>
    <t>ALB</t>
  </si>
  <si>
    <t>Europe &amp; Central Asia</t>
  </si>
  <si>
    <t>Upper middle income</t>
  </si>
  <si>
    <t>Algeria</t>
  </si>
  <si>
    <t>DZA</t>
  </si>
  <si>
    <t>Middle East &amp; North Africa</t>
  </si>
  <si>
    <t>East Asia &amp; Pacific</t>
  </si>
  <si>
    <t>Angola</t>
  </si>
  <si>
    <t>AGO</t>
  </si>
  <si>
    <t>Sub-Saharan Africa</t>
  </si>
  <si>
    <t>Lower middle income</t>
  </si>
  <si>
    <t>Latin America &amp; Caribbean</t>
  </si>
  <si>
    <t>Argentina</t>
  </si>
  <si>
    <t>ARG</t>
  </si>
  <si>
    <t>Armenia</t>
  </si>
  <si>
    <t>ARM</t>
  </si>
  <si>
    <t>Azerbaijan</t>
  </si>
  <si>
    <t>AZE</t>
  </si>
  <si>
    <t>Bangladesh</t>
  </si>
  <si>
    <t>BGD</t>
  </si>
  <si>
    <t>Belarus</t>
  </si>
  <si>
    <t>BLR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</si>
  <si>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</si>
  <si>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</si>
  <si>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</si>
  <si>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</si>
  <si>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</si>
  <si>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</si>
  <si>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</si>
  <si>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</si>
  <si>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</si>
  <si>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</si>
  <si>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</si>
  <si>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</si>
  <si>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</si>
  <si>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</si>
  <si>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</si>
  <si>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</si>
  <si>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</si>
  <si>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</si>
  <si>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</si>
  <si>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</si>
  <si>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</si>
  <si>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</si>
  <si>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</si>
  <si>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</si>
  <si>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</si>
  <si>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</si>
  <si>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</si>
  <si>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</si>
  <si>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</si>
  <si>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</si>
  <si>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</si>
  <si>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</si>
  <si>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</si>
  <si>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</si>
  <si>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</si>
  <si>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</si>
  <si>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</si>
  <si>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</si>
  <si>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</si>
  <si>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</si>
  <si>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</si>
  <si>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</si>
  <si>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</si>
  <si>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</si>
  <si>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</si>
  <si>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</si>
  <si>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</si>
  <si>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</si>
  <si>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Djibouti</t>
  </si>
  <si>
    <t>DJI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</si>
  <si>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</si>
  <si>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</si>
  <si>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</si>
  <si>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</si>
  <si>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</si>
  <si>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</si>
  <si>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</si>
  <si>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</si>
  <si>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</si>
  <si>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</si>
  <si>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</si>
  <si>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</si>
  <si>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Ethiopia</t>
  </si>
  <si>
    <t>ETH</t>
  </si>
  <si>
    <t>Fiji</t>
  </si>
  <si>
    <t>FJI</t>
  </si>
  <si>
    <t>Gabon</t>
  </si>
  <si>
    <t>GAB</t>
  </si>
  <si>
    <t>Gambia, The</t>
  </si>
  <si>
    <t>GMB</t>
  </si>
  <si>
    <t>Georgia</t>
  </si>
  <si>
    <t>GEO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</si>
  <si>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</si>
  <si>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</si>
  <si>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</si>
  <si>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</si>
  <si>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</si>
  <si>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</si>
  <si>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</si>
  <si>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</si>
  <si>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</si>
  <si>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</si>
  <si>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</si>
  <si>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</si>
  <si>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</si>
  <si>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</si>
  <si>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</si>
  <si>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</si>
  <si>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</si>
  <si>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</si>
  <si>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</si>
  <si>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</si>
  <si>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</si>
  <si>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</si>
  <si>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</si>
  <si>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</si>
  <si>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</si>
  <si>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</si>
  <si>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</si>
  <si>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</si>
  <si>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</si>
  <si>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</si>
  <si>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Korea, Dem. People's Rep.</t>
  </si>
  <si>
    <t>PRK</t>
  </si>
  <si>
    <t>Kyrgyz Republic</t>
  </si>
  <si>
    <t>KGZ</t>
  </si>
  <si>
    <t>Lao PDR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</si>
  <si>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</si>
  <si>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</si>
  <si>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</si>
  <si>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</si>
  <si>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</si>
  <si>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</si>
  <si>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</si>
  <si>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</si>
  <si>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</si>
  <si>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</si>
  <si>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</si>
  <si>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</si>
  <si>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</si>
  <si>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</si>
  <si>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</si>
  <si>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</si>
  <si>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</si>
  <si>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</si>
  <si>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</si>
  <si>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</si>
  <si>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</si>
  <si>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</si>
  <si>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</si>
  <si>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</si>
  <si>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</si>
  <si>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</si>
  <si>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</si>
  <si>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</si>
  <si>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</si>
  <si>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</si>
  <si>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</si>
  <si>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</si>
  <si>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</si>
  <si>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</si>
  <si>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</si>
  <si>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</si>
  <si>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</si>
  <si>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</si>
  <si>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</si>
  <si>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</si>
  <si>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</si>
  <si>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</si>
  <si>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</si>
  <si>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</si>
  <si>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</si>
  <si>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</si>
  <si>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</si>
  <si>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</si>
  <si>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</si>
  <si>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</si>
  <si>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</si>
  <si>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</si>
  <si>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</si>
  <si>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</si>
  <si>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</si>
  <si>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</si>
  <si>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</si>
  <si>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</si>
  <si>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</si>
  <si>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</si>
  <si>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</si>
  <si>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Romania</t>
  </si>
  <si>
    <t>ROU</t>
  </si>
  <si>
    <t>Russian Federation</t>
  </si>
  <si>
    <t>RUS</t>
  </si>
  <si>
    <t>Rwanda</t>
  </si>
  <si>
    <t>RWA</t>
  </si>
  <si>
    <t>São Tomé and Principe</t>
  </si>
  <si>
    <t>STP</t>
  </si>
  <si>
    <t>Senegal</t>
  </si>
  <si>
    <t>SEN</t>
  </si>
  <si>
    <t>Serbia</t>
  </si>
  <si>
    <t>SRB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</si>
  <si>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</si>
  <si>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</si>
  <si>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</si>
  <si>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</si>
  <si>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</si>
  <si>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</si>
  <si>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</si>
  <si>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</si>
  <si>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</si>
  <si>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</si>
  <si>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St. Lucia</t>
  </si>
  <si>
    <t>LCA</t>
  </si>
  <si>
    <t>Sudan</t>
  </si>
  <si>
    <t>SDN</t>
  </si>
  <si>
    <t>Suriname</t>
  </si>
  <si>
    <t>SUR</t>
  </si>
  <si>
    <t>Swaziland</t>
  </si>
  <si>
    <t>SWZ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</si>
  <si>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</si>
  <si>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</si>
  <si>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</si>
  <si>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</si>
  <si>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</si>
  <si>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</si>
  <si>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</si>
  <si>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</si>
  <si>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</si>
  <si>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</si>
  <si>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</si>
  <si>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</si>
  <si>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</si>
  <si>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</si>
  <si>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</si>
  <si>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</si>
  <si>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</si>
  <si>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</si>
  <si>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</si>
  <si>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</si>
  <si>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</si>
  <si>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</si>
  <si>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Uzbekistan</t>
  </si>
  <si>
    <t>UZB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</si>
  <si>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</si>
  <si>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</si>
  <si>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</si>
  <si>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</si>
  <si>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</si>
  <si>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</si>
  <si>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</si>
  <si>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</si>
  <si>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</si>
  <si>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</si>
  <si>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LMIC</t>
  </si>
  <si>
    <t>Num</t>
  </si>
  <si>
    <t>Congo, Dem. Rep</t>
  </si>
  <si>
    <t>Dominican Republic  </t>
  </si>
  <si>
    <t>Eswatini</t>
  </si>
  <si>
    <t>Nigeria  </t>
  </si>
  <si>
    <t>North Macedonia</t>
  </si>
  <si>
    <t>Pakistan  </t>
  </si>
  <si>
    <t>Papua New Guinea  </t>
  </si>
  <si>
    <t>Peru  </t>
  </si>
  <si>
    <t>MSM services</t>
  </si>
  <si>
    <t>TG services</t>
  </si>
  <si>
    <t>Adult ARVs</t>
  </si>
  <si>
    <t>Country</t>
  </si>
  <si>
    <t>ISO</t>
  </si>
  <si>
    <t>Source</t>
  </si>
  <si>
    <t>Bautista-Arredondo S, Pineda-Antunez C, Cerecero-Garcia D, Cameron DB, Alexander L, Chiwevu C, et al. (2021) Moving away from the unit cost. Predicting country-specific average cost curves of VMMC services accounting for variations in service delivery platforms in sub-Saharan Africa. PLoS ONE 16(4): e0249076. https://doi.org/10.1371/journal.pone.0249076</t>
  </si>
  <si>
    <t>American Samoa</t>
  </si>
  <si>
    <t>Andorra</t>
  </si>
  <si>
    <t>Antigua and Barbuda</t>
  </si>
  <si>
    <t>Aruba</t>
  </si>
  <si>
    <t>Australia</t>
  </si>
  <si>
    <t>Austria</t>
  </si>
  <si>
    <t>Bahamas, The</t>
  </si>
  <si>
    <t>Bahrain</t>
  </si>
  <si>
    <t>Barbados</t>
  </si>
  <si>
    <t>Belgium</t>
  </si>
  <si>
    <t>Bermuda</t>
  </si>
  <si>
    <t>Brunei Darussalam</t>
  </si>
  <si>
    <t>Canada</t>
  </si>
  <si>
    <t>Cayman Islands</t>
  </si>
  <si>
    <t>Channel Islands</t>
  </si>
  <si>
    <t>Chile</t>
  </si>
  <si>
    <t>Cote d'Ivoire</t>
  </si>
  <si>
    <t>Curacao</t>
  </si>
  <si>
    <t>Cyprus</t>
  </si>
  <si>
    <t>Czechia</t>
  </si>
  <si>
    <t>Denmark</t>
  </si>
  <si>
    <t>Dominica</t>
  </si>
  <si>
    <t>Estonia</t>
  </si>
  <si>
    <t>Faroe Islands</t>
  </si>
  <si>
    <t>Finland</t>
  </si>
  <si>
    <t>France</t>
  </si>
  <si>
    <t>French Polynesia</t>
  </si>
  <si>
    <t>Germany</t>
  </si>
  <si>
    <t>Greece</t>
  </si>
  <si>
    <t>Greenland</t>
  </si>
  <si>
    <t>Grenada</t>
  </si>
  <si>
    <t>Guam</t>
  </si>
  <si>
    <t>Hong Kong SAR, China</t>
  </si>
  <si>
    <t>Hungary</t>
  </si>
  <si>
    <t>Iceland</t>
  </si>
  <si>
    <t>Ireland</t>
  </si>
  <si>
    <t>Isle of Man</t>
  </si>
  <si>
    <t>Israel</t>
  </si>
  <si>
    <t>Italy</t>
  </si>
  <si>
    <t>Japan</t>
  </si>
  <si>
    <t>Kiribati</t>
  </si>
  <si>
    <t>Korea, Rep.</t>
  </si>
  <si>
    <t>Kosovo</t>
  </si>
  <si>
    <t>Kuwait</t>
  </si>
  <si>
    <t>Latvia</t>
  </si>
  <si>
    <t>Liechtenstein</t>
  </si>
  <si>
    <t>Lithuania</t>
  </si>
  <si>
    <t>Luxembourg</t>
  </si>
  <si>
    <t>Macao SAR, China</t>
  </si>
  <si>
    <t>Malta</t>
  </si>
  <si>
    <t>Marshall Islands</t>
  </si>
  <si>
    <t>Micronesia, Fed. Sts.</t>
  </si>
  <si>
    <t>Monaco</t>
  </si>
  <si>
    <t>Nauru</t>
  </si>
  <si>
    <t>Netherlands</t>
  </si>
  <si>
    <t>New Caledonia</t>
  </si>
  <si>
    <t>New Zealand</t>
  </si>
  <si>
    <t>Northern Mariana Islands</t>
  </si>
  <si>
    <t>Norway</t>
  </si>
  <si>
    <t>Oman</t>
  </si>
  <si>
    <t>Palau</t>
  </si>
  <si>
    <t>Poland</t>
  </si>
  <si>
    <t>Portugal</t>
  </si>
  <si>
    <t>Puerto Rico</t>
  </si>
  <si>
    <t>Qatar</t>
  </si>
  <si>
    <t>Samoa</t>
  </si>
  <si>
    <t>San Marino</t>
  </si>
  <si>
    <t>Sao Tome and Principe</t>
  </si>
  <si>
    <t>Saudi Arabia</t>
  </si>
  <si>
    <t>Seychelles</t>
  </si>
  <si>
    <t>Singapore</t>
  </si>
  <si>
    <t>Sint Maarten (Dutch part)</t>
  </si>
  <si>
    <t>Slovak Republic</t>
  </si>
  <si>
    <t>Slovenia</t>
  </si>
  <si>
    <t>Solomon Islands</t>
  </si>
  <si>
    <t>Spain</t>
  </si>
  <si>
    <t>St. Kitts and Nevis</t>
  </si>
  <si>
    <t>St. Vincent and the Grenadines</t>
  </si>
  <si>
    <t>Sweden</t>
  </si>
  <si>
    <t>Switzerland</t>
  </si>
  <si>
    <t>Tonga</t>
  </si>
  <si>
    <t>Trinidad and Tobago</t>
  </si>
  <si>
    <t>Turkiye</t>
  </si>
  <si>
    <t>Turks and Caicos Islands</t>
  </si>
  <si>
    <t>Tuvalu</t>
  </si>
  <si>
    <t>United Arab Emirates</t>
  </si>
  <si>
    <t>United Kingdom</t>
  </si>
  <si>
    <t>United States</t>
  </si>
  <si>
    <t>Uruguay</t>
  </si>
  <si>
    <t>Vanuatu</t>
  </si>
  <si>
    <t>Viet Nam</t>
  </si>
  <si>
    <t>Virgin Islands (U.S.)</t>
  </si>
  <si>
    <t>West Bank and Gaza</t>
  </si>
  <si>
    <t>US$/person/month</t>
  </si>
  <si>
    <t>Vo, forthcoming</t>
  </si>
  <si>
    <t>Elsbernd K, Emmet-Fees KMF, Erbe A, Ottobrino V, Kriodl A, Barnighausen T et al. Costs and Cost-Effectiveness of HIV early infant diagnosis in low- and middle-income countries: a scoping review. Infectious Diseases of Poverty, (2022) 11:82. https://doi.org/10.1186/s40249-022-01006-7</t>
  </si>
  <si>
    <t>Bahamas</t>
  </si>
  <si>
    <t>Cape Verde</t>
  </si>
  <si>
    <t>Czech Republic</t>
  </si>
  <si>
    <t>Dem. Rep. Congo</t>
  </si>
  <si>
    <t>England</t>
  </si>
  <si>
    <t>Fed. States of Micronesia</t>
  </si>
  <si>
    <t>Gambia</t>
  </si>
  <si>
    <t>Iran</t>
  </si>
  <si>
    <t>Kyrgyzstan</t>
  </si>
  <si>
    <t>Northern Ireland</t>
  </si>
  <si>
    <t>Scotland</t>
  </si>
  <si>
    <t>Slovakia</t>
  </si>
  <si>
    <t>South Korea</t>
  </si>
  <si>
    <t>Wales</t>
  </si>
  <si>
    <t>Cost per syringe distributed</t>
  </si>
  <si>
    <t>Africa</t>
  </si>
  <si>
    <t>Asia Pacific Region</t>
  </si>
  <si>
    <t>Eastern Europe Central Asia</t>
  </si>
  <si>
    <t>Western &amp; Central Europe and North America</t>
  </si>
  <si>
    <t>Total for all 68 countries</t>
  </si>
  <si>
    <t>Total cost of comprehensive program</t>
  </si>
  <si>
    <t>Current Spending</t>
  </si>
  <si>
    <t>Number of PWID</t>
  </si>
  <si>
    <t>Killion JA, Magana C, Cepeda JA, Vo A, Hernande M, Cyr C et al. Unit costs of needle and syringe progam provision: a globa systematic review  and cost extrapolation. AIDS 2023, 37:2389-2397.</t>
  </si>
  <si>
    <t>Cost per PWID</t>
  </si>
  <si>
    <t>UNAIDS Region</t>
  </si>
  <si>
    <t>AP</t>
  </si>
  <si>
    <t>EECA</t>
  </si>
  <si>
    <t>NAME</t>
  </si>
  <si>
    <t>ESA</t>
  </si>
  <si>
    <t>LAC</t>
  </si>
  <si>
    <t>WCA</t>
  </si>
  <si>
    <t>WCENA</t>
  </si>
  <si>
    <t>Regional averages</t>
  </si>
  <si>
    <t>Income Group</t>
  </si>
  <si>
    <t>Global Fund: Procurement prices of key ARVs from GF.xlsx</t>
  </si>
  <si>
    <t>CD4 test</t>
  </si>
  <si>
    <t>Creatinine test</t>
  </si>
  <si>
    <t>HIV/syphlis for pregnant women</t>
  </si>
  <si>
    <t>Ahmed N, Ong JJ, McGee K, d'Elbee M, Johnson C, Cambiano, V, et al. Costs of HIV testing services in sub_Saharan Africa: a systematic review. BMC Infectious Diseases (2022) 22-980. https://doi.org/10.1186/s12879-024-09770-7</t>
  </si>
  <si>
    <t>PEP</t>
  </si>
  <si>
    <t>Item</t>
  </si>
  <si>
    <t>Cost</t>
  </si>
  <si>
    <t>Oral PrEP drugs</t>
  </si>
  <si>
    <t>LA PrEP drugs</t>
  </si>
  <si>
    <t>STI drugs</t>
  </si>
  <si>
    <t>Needle and syringe programs</t>
  </si>
  <si>
    <t>OAMT</t>
  </si>
  <si>
    <t>ARVs</t>
  </si>
  <si>
    <t>HTS</t>
  </si>
  <si>
    <t>Rapid diagnostic test kits</t>
  </si>
  <si>
    <t>Viral load test</t>
  </si>
  <si>
    <t>Pediatric ARVs</t>
  </si>
  <si>
    <t>Rapid diagnostic test kit</t>
  </si>
  <si>
    <t>HIV test</t>
  </si>
  <si>
    <t>Early infant diagnosis</t>
  </si>
  <si>
    <t>VMMC</t>
  </si>
  <si>
    <t>Same as Uganda</t>
  </si>
  <si>
    <t>Condom</t>
  </si>
  <si>
    <t>UNFPA Contraceptives Price Indicator 2022</t>
  </si>
  <si>
    <t>FSW services</t>
  </si>
  <si>
    <t>PWID services</t>
  </si>
  <si>
    <t>Comprehensive sexuality education</t>
  </si>
  <si>
    <t>Cost per student, UNESCO 2009, costs inflated from 2009 to 2024 US$ with US GDP deflator 124.16/88.78</t>
  </si>
  <si>
    <t>PMTCT</t>
  </si>
  <si>
    <t>Costing HIV Prevention in Kenya "HIV Prevention costing 10th June 2023.pdf" NSDCC, NASCOP, PHDA, University of Manitoba.</t>
  </si>
  <si>
    <t>ART service delivery</t>
  </si>
  <si>
    <t>WHO Last Mile Project</t>
  </si>
  <si>
    <t>Condom promotion and distribution</t>
  </si>
  <si>
    <t>Prisoner services</t>
  </si>
  <si>
    <t>Oral PrEP visit</t>
  </si>
  <si>
    <t>LA PrEP visit</t>
  </si>
  <si>
    <t>Ring PrEP visit</t>
  </si>
  <si>
    <t>Democratic Republic of the Congo</t>
  </si>
  <si>
    <t>Lao People's  Democratic Republic</t>
  </si>
  <si>
    <t>PrEP-it</t>
  </si>
  <si>
    <t>Routine visit cost</t>
  </si>
  <si>
    <t>CHOICE</t>
  </si>
  <si>
    <t>Opuni M, Figueroa JL, Sanchez-Morales JE, Salas-Ortiz A, Ocoa-Sanchez LE, Morales-Vasquez M et. al. The Costs of Providing Comprehensive Services to Key Populations; An Analysis of the LINKAGES Program in Kenya and Malawi. Global Health: Science and Practice 2023, Volume 11, Number 13; 1-13.</t>
  </si>
  <si>
    <t>Year</t>
  </si>
  <si>
    <t xml:space="preserve"> </t>
  </si>
  <si>
    <t>Unit Cost = $1.77 (Coverage/Cost) - 2006, Coverage = 59,128 (2006), Source: Argentina Unit Cost (Google Drive\Optima applications\Argentina\Optima 1.0\Data\Working), Costing =$104,510 (2006), Source: Funding Matrix Argentina 2006, Argentina project value: $30.9 from CCOCs, seems more in keeping with other countries, using this (1.0 spreadsheet doesn't really have clear data) Rowan Matin-Hughes</t>
  </si>
  <si>
    <t>Optima Model</t>
  </si>
  <si>
    <t>2023 Optima: 2023 Optima: https://optimamodel.com/pubs/ARM_HIV_2023.pdf</t>
  </si>
  <si>
    <t>2023 Optima: https://optimamodel.com/pubs/AZE_HIV_2023.pdf</t>
  </si>
  <si>
    <t>AEM</t>
  </si>
  <si>
    <t xml:space="preserve">2023 Optima: PWID and NSP program: $47.25, Cost data is from NASA, coverage is national data (Republican Scientific and Practical Center for Medical Technologies, Informatization, Administration and Management of Health) </t>
  </si>
  <si>
    <t>?</t>
  </si>
  <si>
    <t>Optimizing Investments in Bulgaria's HIV Response. https://openknowledge.worldbank.org/entities/publication/1ac36bc6-816b-52af-8339-764f5b897b7a</t>
  </si>
  <si>
    <t>Optimizing the Investment of the Colombia HIV Investment Plan. https://documents.worldbank.org/en/publication/documents-reports/documentdetail/447551527776614497/optimizando-la-inversi%c3%b3n-del-plan-de-respuesta-de-colombia-al-vih</t>
  </si>
  <si>
    <t>Optimización de las inversiones para la respuesta al VIH en Perú. https://documents.worldbank.org/en/publication/documents-reports/documentdetail/823091527773516950/optimizaci%c3%b3n-de-las-inversiones-para-la-respuesta-al-vih-en-per%c3%ba</t>
  </si>
  <si>
    <t>2020 HIV Investment Case</t>
  </si>
  <si>
    <t>National Strategic Plan</t>
  </si>
  <si>
    <t>Burnett Institute. Allocation of HIV Resources Towards Maximizing the Impact of Funding in Selected Eastern European and Central Asia Countries: Georgia, January 2023. chrome-extension://efaidnbmnnnibpcajpcglclefindmkaj/https://optimamodel.com/pubs/GEO_HIV_2023.pdf</t>
  </si>
  <si>
    <t>Avenir Health: Ghana HIV Investment Case, September 2024</t>
  </si>
  <si>
    <t>Avenir Health: HIV and AIDS Resource Needs Estimates for Guyana: 2018 to 2021. Ministry of Health, UNAIDS, Avenir Health</t>
  </si>
  <si>
    <t>https://optimamodel.com/pubs/KAZ_HIV_2023_v2.pdf</t>
  </si>
  <si>
    <t>Burnett Institute. Allocation of HIV Resources Towards Maximizing the Impact of Funding in Selected Eastern European and Central Asia Countries: Kazakhstan, June 2023.https://optimamodel.com/pubs/KAZ_HIV_2023_v2.pdf</t>
  </si>
  <si>
    <t>ActionAid 2020, as reported by Optima</t>
  </si>
  <si>
    <t>2017 Investment Case for Malawi</t>
  </si>
  <si>
    <t>Malawi MIHPSA Study</t>
  </si>
  <si>
    <t>Mali HIV Investment Case</t>
  </si>
  <si>
    <t>Optimizing Investments in the National HIV Response of Mexico. https://openknowledge.worldbank.org/entities/publication/b369a4c0-47f3-5205-bef3-7cc281451e37</t>
  </si>
  <si>
    <t>Namibia Investment Case 2.0</t>
  </si>
  <si>
    <t>Optmizing Investments in Moldova's HIV Response. https://openknowledge.worldbank.org/entities/publication/b9f4c81b-4cf9-559f-8577-fdf8842b2e2c</t>
  </si>
  <si>
    <t>Optimizing Investments for a Sustainable and Efficient HIV Response in Senegal: Findings from an HIV Allocative Efficiency Study. https://openknowledge.worldbank.org/entities/publication/c332dc9d-b13a-56ba-96d8-5d0e0d142f99</t>
  </si>
  <si>
    <t>Allocation of HIV Resources towards Maximizing the Impact of Funding in Selected Eastern European and Central Asian Countries - Serbia. chrome-extension://efaidnbmnnnibpcajpcglclefindmkaj/https://optimamodel.com/pubs/SRB_HIV_2023.pdf</t>
  </si>
  <si>
    <t>HIV Investment Case-Full Report--v1.2</t>
  </si>
  <si>
    <t>Avenir Health, HIV Suriname Investment Case, 2019</t>
  </si>
  <si>
    <t>2023 Optima: https://optimamodel.com/pubs/TJK_HIV_2023.pdf</t>
  </si>
  <si>
    <t>Optima Model: https://optimamodel.com/pubs/TJK_HIV_2023.pdf</t>
  </si>
  <si>
    <t>The World Bank 2019. Optimizing Investments for a Sustainable and Efficient HIV Response in Togo: Findings from an HIV Allocative Efficiency Study. Washington DC: World Bank. License: Creative Commons Attribution CC BY 4.0</t>
  </si>
  <si>
    <t>Uganda AIDS Commission: The HIV Investment Framework for Uganda 2021-2030: Investing Now to Save for the Future.</t>
  </si>
  <si>
    <t>Hiebert L, Resch S, Schutte C, Turay M, Zekeng L, Matiku S, Semini I, Stover J, Forsythe S, Hecht R. Tanzania HIV Investment Case (IC) 2.0: Using modeling to explore optimization under severe resource constraints. Journal of Global Health Reports. 2022:5:2021106.</t>
  </si>
  <si>
    <t>2023 Optima: https://optimamodel.com/pubs/UZB_HIV_2023.pdf</t>
  </si>
  <si>
    <t>M&amp;E Framework for NASF 2017-2021</t>
  </si>
  <si>
    <t>Zimbabwe HIV Investment Case 2.0</t>
  </si>
  <si>
    <t>The Cost and Impact of the Inverstment Framework in Benin, February 2018</t>
  </si>
  <si>
    <t>2023 Optima: https://optimamodel.com/pubs/GEO_HIV_2023.pdf</t>
  </si>
  <si>
    <t>Broughton EI, Nunez O, Arana R, Oviedo A. Effectiveness and Efficiency of Improving HIV Service Provision for Key Populations in Nicaragua. Front Public Health. 2016 Nov 16;4:249. doi: 10.3389/fpubh.2016.00249. PMID: 27900315; PMCID: PMC5110518.</t>
  </si>
  <si>
    <t>Pakistan 2017-2021 National Strategic Plan</t>
  </si>
  <si>
    <r>
      <t>Aldridge, R.W., Iglesias, D., Cáceres, C.F. </t>
    </r>
    <r>
      <rPr>
        <i/>
        <sz val="12"/>
        <color rgb="FF333333"/>
        <rFont val="Segoe UI"/>
        <family val="2"/>
      </rPr>
      <t>et al.</t>
    </r>
    <r>
      <rPr>
        <sz val="12"/>
        <color rgb="FF333333"/>
        <rFont val="Segoe UI"/>
        <family val="2"/>
      </rPr>
      <t> Determining a cost effective intervention response to HIV/AIDS in Peru. </t>
    </r>
    <r>
      <rPr>
        <i/>
        <sz val="12"/>
        <color rgb="FF333333"/>
        <rFont val="Segoe UI"/>
        <family val="2"/>
      </rPr>
      <t>BMC Public Health</t>
    </r>
    <r>
      <rPr>
        <sz val="12"/>
        <color rgb="FF333333"/>
        <rFont val="Segoe UI"/>
        <family val="2"/>
      </rPr>
      <t> </t>
    </r>
    <r>
      <rPr>
        <b/>
        <sz val="12"/>
        <color rgb="FF333333"/>
        <rFont val="Segoe UI"/>
        <family val="2"/>
      </rPr>
      <t>9</t>
    </r>
    <r>
      <rPr>
        <sz val="12"/>
        <color rgb="FF333333"/>
        <rFont val="Segoe UI"/>
        <family val="2"/>
      </rPr>
      <t>, 352 (2009). https://doi.org/10.1186/1471-2458-9-352</t>
    </r>
  </si>
  <si>
    <t>efaidnbmnnnibpcajpcglclefindmkaj/http://swaziaidsprogram.org/wp-content/uploads/2016/03/FINAL-SWAZILAND-INVESTMENT-CASE_29-June-2014.pdf</t>
  </si>
  <si>
    <t>https://optimamodel.com/pubs/UZB_HIV_2023.pdf</t>
  </si>
  <si>
    <t>National Strategic Plan, 2015</t>
  </si>
  <si>
    <t>2023 Optima: https://optimamodel.com/pubs/CAM_HIV_2023.pdf</t>
  </si>
  <si>
    <t>Avenir Health, Outreach-IDU, Basic programs, Asia 2009,</t>
  </si>
  <si>
    <t>Avenir Health, Efficiency analysis to support an effective and sustainable HIV response in the Democratic Republic of the Congo, June 2023</t>
  </si>
  <si>
    <t>Investment Case</t>
  </si>
  <si>
    <t>2015 Investment Case</t>
  </si>
  <si>
    <t>Based on NSP 2016-2020 for Myanmar using high priority township unit costs for 2017</t>
  </si>
  <si>
    <t>Dandona L, Kumar SG, Kumar GA, Dandona R. Cost-effectiveness of HIV prevention interventions in Andhra Pradesh state of India. BMC Health Serv Res. 2010 May 10;10:117. doi: 10.1186/1472-6963-10-117. PMID: 20459755; PMCID: PMC2874552.</t>
  </si>
  <si>
    <t>Global Fund procurement data: unit costs for ARVs and PrEP.doc</t>
  </si>
  <si>
    <t>ART</t>
  </si>
  <si>
    <t>STI treatment</t>
  </si>
  <si>
    <t>ANC testing</t>
  </si>
  <si>
    <t>National STI &amp; HIV Strategic Plan 2024-2028 Budget Details</t>
  </si>
  <si>
    <t>Dapivirine ring</t>
  </si>
  <si>
    <t>Stegman P, Forsythe S, Kioko U, Kiruki M, Jeckonia P, Larson M et al. Estimating the cost and willingness to pay for providing the dapivirine ring for HIV prevention in Kenya. BMC Public Health (2025)25:1095 https://doi.org/10.1186/s12889-025-22291-5</t>
  </si>
  <si>
    <t>Rwanda country validation</t>
  </si>
  <si>
    <t>Guyana country validation</t>
  </si>
  <si>
    <t>Indonesia country validation</t>
  </si>
  <si>
    <t>Philippines country validation</t>
  </si>
  <si>
    <t>Malaysia country validation</t>
  </si>
  <si>
    <t>Ghana country validation</t>
  </si>
  <si>
    <t>Viet Nam country validation</t>
  </si>
  <si>
    <t>Lao PDR country validation</t>
  </si>
  <si>
    <t>Brazil country validation</t>
  </si>
  <si>
    <t>India country validation</t>
  </si>
  <si>
    <t>From Songane M, Mukherjee S, Chamanga R, Maphosa T, Longwe B, Namathanga J, Ahimbisibwe A, Bailey R, Tiam A. Cost of Providing Advanced HIV Disease Treatment Services through Malawi's Hub-and-Spoke Model. Am J Trop Med Hyg. 2024 Aug 20;111(4):897-903. doi: 10.4269/ajtmh.23-0880. PMID: 39163852; PMCID: PMC11448517.</t>
  </si>
  <si>
    <t>Drugs</t>
  </si>
  <si>
    <t>Prophylaxis</t>
  </si>
  <si>
    <t>Wastage</t>
  </si>
  <si>
    <t>Total drug costs</t>
  </si>
  <si>
    <t>Consumables</t>
  </si>
  <si>
    <t>Visit costs</t>
  </si>
  <si>
    <t>Annual fixed costs</t>
  </si>
  <si>
    <t>OI treatment</t>
  </si>
  <si>
    <t>Lab tests</t>
  </si>
  <si>
    <t>Total variable costs</t>
  </si>
  <si>
    <t>Full</t>
  </si>
  <si>
    <t>w/o ART</t>
  </si>
  <si>
    <t>Total annual costs</t>
  </si>
  <si>
    <t>Number of patients</t>
  </si>
  <si>
    <t>Cost per patient</t>
  </si>
  <si>
    <t xml:space="preserve">AHD </t>
  </si>
  <si>
    <t>Songane M, Mukherjee S, Chamanga R, Maphosa T, Longwe B, Namathanga J, Ahimbisibwe A, Bailey R, Tiam A. Cost of Providing Advanced HIV Disease Treatment Services through Malawi's Hub-and-Spoke Model. Am J Trop Med Hyg. 2024 Aug 20;111(4):897-903. doi: 10.4269/ajtmh.23-0880. PMID: 39163852; PMCID: PMC11448517.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</si>
</sst>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0.0"/>
    <numFmt numFmtId="167" formatCode="_(&quot;$&quot;* #,##0_);_(&quot;$&quot;* \(#,##0\);_(&quot;$&quot;* &quot;-&quot;??_);_(@_)"/>
    <numFmt numFmtId="169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0"/>
      <name val="Courier"/>
      <family val="3"/>
    </font>
    <font>
      <i/>
      <sz val="8.5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2"/>
      <color rgb="FF333333"/>
      <name val="Segoe UI"/>
      <family val="2"/>
    </font>
    <font>
      <i/>
      <sz val="12"/>
      <color rgb="FF333333"/>
      <name val="Segoe UI"/>
      <family val="2"/>
    </font>
    <font>
      <b/>
      <sz val="12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4" fontId="1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0" fillId="5" borderId="0" xfId="0" applyFill="1"/>
    <xf numFmtId="0" fontId="9" fillId="6" borderId="7" xfId="0" applyFont="1" applyFill="1" applyBorder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8" fillId="0" borderId="6" xfId="0" applyFont="1" applyBorder="1" applyAlignment="1">
      <alignment vertical="top"/>
    </xf>
    <xf numFmtId="0" fontId="10" fillId="0" borderId="6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left" vertical="center" indent="2"/>
    </xf>
    <xf numFmtId="3" fontId="0" fillId="0" borderId="0" xfId="0" applyNumberFormat="1"/>
    <xf numFmtId="3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9" fillId="0" borderId="7" xfId="0" applyFont="1" applyBorder="1" applyAlignment="1">
      <alignment horizontal="left" vertical="center" indent="2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3" fontId="10" fillId="6" borderId="0" xfId="0" applyNumberFormat="1" applyFont="1" applyFill="1" applyAlignment="1">
      <alignment horizontal="center" vertical="center" wrapText="1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horizontal="center" vertical="center" wrapText="1"/>
    </xf>
    <xf numFmtId="0" fontId="8" fillId="6" borderId="0" xfId="0" applyFont="1" applyFill="1" applyAlignment="1">
      <alignment vertical="top"/>
    </xf>
    <xf numFmtId="0" fontId="11" fillId="6" borderId="0" xfId="0" applyFont="1" applyFill="1" applyAlignment="1">
      <alignment horizontal="center" vertical="center" wrapText="1"/>
    </xf>
    <xf numFmtId="0" fontId="8" fillId="6" borderId="7" xfId="0" applyFont="1" applyFill="1" applyBorder="1" applyAlignment="1">
      <alignment vertical="top"/>
    </xf>
    <xf numFmtId="0" fontId="11" fillId="0" borderId="0" xfId="0" applyFont="1" applyAlignment="1">
      <alignment vertical="center" wrapText="1"/>
    </xf>
    <xf numFmtId="0" fontId="10" fillId="6" borderId="0" xfId="0" applyFont="1" applyFill="1" applyAlignment="1">
      <alignment vertical="center"/>
    </xf>
    <xf numFmtId="0" fontId="9" fillId="0" borderId="8" xfId="0" applyFont="1" applyBorder="1" applyAlignment="1">
      <alignment horizontal="left" vertical="center" indent="2"/>
    </xf>
    <xf numFmtId="3" fontId="10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 wrapText="1"/>
    </xf>
    <xf numFmtId="0" fontId="10" fillId="6" borderId="8" xfId="0" applyFont="1" applyFill="1" applyBorder="1" applyAlignment="1">
      <alignment vertical="center"/>
    </xf>
    <xf numFmtId="3" fontId="9" fillId="6" borderId="9" xfId="0" applyNumberFormat="1" applyFont="1" applyFill="1" applyBorder="1" applyAlignment="1">
      <alignment horizontal="center" vertical="center"/>
    </xf>
    <xf numFmtId="3" fontId="9" fillId="6" borderId="9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12" fillId="0" borderId="7" xfId="0" applyFont="1" applyBorder="1" applyAlignment="1">
      <alignment vertical="top"/>
    </xf>
    <xf numFmtId="3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" fontId="5" fillId="0" borderId="0" xfId="0" applyNumberFormat="1" applyFont="1"/>
    <xf numFmtId="3" fontId="12" fillId="6" borderId="0" xfId="0" applyNumberFormat="1" applyFont="1" applyFill="1" applyAlignment="1">
      <alignment vertical="top"/>
    </xf>
    <xf numFmtId="0" fontId="12" fillId="6" borderId="0" xfId="0" applyFont="1" applyFill="1" applyAlignment="1">
      <alignment vertical="top"/>
    </xf>
    <xf numFmtId="3" fontId="10" fillId="6" borderId="7" xfId="0" applyNumberFormat="1" applyFont="1" applyFill="1" applyBorder="1" applyAlignment="1">
      <alignment vertical="center"/>
    </xf>
    <xf numFmtId="0" fontId="5" fillId="0" borderId="0" xfId="0" applyFont="1"/>
    <xf numFmtId="6" fontId="0" fillId="0" borderId="0" xfId="0" applyNumberFormat="1"/>
    <xf numFmtId="8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44" fontId="0" fillId="0" borderId="0" xfId="2" applyFont="1"/>
    <xf numFmtId="0" fontId="15" fillId="0" borderId="0" xfId="3"/>
    <xf numFmtId="165" fontId="0" fillId="0" borderId="0" xfId="0" applyNumberFormat="1"/>
    <xf numFmtId="44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69" fontId="0" fillId="0" borderId="0" xfId="4" applyNumberFormat="1" applyFont="1"/>
  </cellXfs>
  <cellStyles count="5">
    <cellStyle name="Comma" xfId="4" builtinId="3"/>
    <cellStyle name="Currency" xfId="2" builtinId="4"/>
    <cellStyle name="Hyperlink" xfId="3" builtinId="8"/>
    <cellStyle name="Normal" xfId="0" builtinId="0"/>
    <cellStyle name="Normal_COUNTRY" xfId="1" xr:uid="{03BC87D4-AC39-4E58-A8A2-0C84D33C7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67195</xdr:colOff>
      <xdr:row>20</xdr:row>
      <xdr:rowOff>86269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A89C7B-F3A9-FB9E-518A-D674FC31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4795" cy="38962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Stover\Avenir%20Health%20Dropbox\John%20Stover\AAfiles\ISO%20codes.xlsx" TargetMode="External"/><Relationship Id="rId1" Type="http://schemas.openxmlformats.org/officeDocument/2006/relationships/externalLinkPath" Target="/Users/JohnStover/Avenir%20Health%20Dropbox/John%20Stover/AAfiles/ISO%20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Stover\Avenir%20Health%20Dropbox\Avenir%20Shared%20Drive\Projects\UNAIDS\2030%20Targets\Costing\PrEP-it%20salaries%20and%20visit%20costs%2019Dec2024.xlsx" TargetMode="External"/><Relationship Id="rId1" Type="http://schemas.openxmlformats.org/officeDocument/2006/relationships/externalLinkPath" Target="PrEP-it%20salaries%20and%20visit%20costs%2019Dec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Stover\Avenir%20Health%20Dropbox\Avenir%20Shared%20Drive\Projects\UNAIDS\2030%20Targets\Costing\WHO%20CHOICE%20costs%202024.xlsx" TargetMode="External"/><Relationship Id="rId1" Type="http://schemas.openxmlformats.org/officeDocument/2006/relationships/externalLinkPath" Target="WHO%20CHOICE%20cost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3">
          <cell r="A3" t="str">
            <v>Afghanistan</v>
          </cell>
          <cell r="B3" t="str">
            <v>AF</v>
          </cell>
          <cell r="C3" t="str">
            <v>AFG</v>
          </cell>
          <cell r="F3" t="str">
            <v>AFG</v>
          </cell>
          <cell r="G3" t="str">
            <v>AP</v>
          </cell>
        </row>
        <row r="4">
          <cell r="A4" t="str">
            <v>Aland Islands</v>
          </cell>
          <cell r="B4" t="str">
            <v>AX</v>
          </cell>
          <cell r="C4" t="str">
            <v>ALA</v>
          </cell>
          <cell r="F4" t="str">
            <v>ALA</v>
          </cell>
          <cell r="G4" t="e">
            <v>#N/A</v>
          </cell>
        </row>
        <row r="5">
          <cell r="A5" t="str">
            <v>Albania</v>
          </cell>
          <cell r="B5" t="str">
            <v>AL</v>
          </cell>
          <cell r="C5" t="str">
            <v>ALB</v>
          </cell>
          <cell r="F5" t="str">
            <v>ALB</v>
          </cell>
          <cell r="G5" t="str">
            <v>EECA</v>
          </cell>
        </row>
        <row r="6">
          <cell r="A6" t="str">
            <v>Algeria</v>
          </cell>
          <cell r="B6" t="str">
            <v>DZ</v>
          </cell>
          <cell r="C6" t="str">
            <v>DZA</v>
          </cell>
          <cell r="F6" t="str">
            <v>DZA</v>
          </cell>
          <cell r="G6" t="str">
            <v>NAME</v>
          </cell>
        </row>
        <row r="7">
          <cell r="A7" t="str">
            <v>American Samoa</v>
          </cell>
          <cell r="B7" t="str">
            <v>AS</v>
          </cell>
          <cell r="C7" t="str">
            <v>ASM</v>
          </cell>
          <cell r="F7" t="str">
            <v>ASM</v>
          </cell>
          <cell r="G7" t="str">
            <v>AP</v>
          </cell>
        </row>
        <row r="8">
          <cell r="A8" t="str">
            <v>Andorra</v>
          </cell>
          <cell r="B8" t="str">
            <v>AD</v>
          </cell>
          <cell r="C8" t="str">
            <v>AND</v>
          </cell>
          <cell r="F8" t="str">
            <v>AND</v>
          </cell>
          <cell r="G8" t="str">
            <v>WCENA</v>
          </cell>
        </row>
        <row r="9">
          <cell r="A9" t="str">
            <v>Angola</v>
          </cell>
          <cell r="B9" t="str">
            <v>AO</v>
          </cell>
          <cell r="C9" t="str">
            <v>AGO</v>
          </cell>
          <cell r="F9" t="str">
            <v>AGO</v>
          </cell>
          <cell r="G9" t="str">
            <v>ESA</v>
          </cell>
        </row>
        <row r="10">
          <cell r="A10" t="str">
            <v>Anguilla</v>
          </cell>
          <cell r="B10" t="str">
            <v>AI</v>
          </cell>
          <cell r="C10" t="str">
            <v>AIA</v>
          </cell>
          <cell r="F10" t="str">
            <v>AIA</v>
          </cell>
          <cell r="G10" t="str">
            <v>LAC</v>
          </cell>
        </row>
        <row r="11">
          <cell r="A11" t="str">
            <v>Antarctica</v>
          </cell>
          <cell r="B11" t="str">
            <v>AQ</v>
          </cell>
          <cell r="C11" t="str">
            <v>ATA</v>
          </cell>
          <cell r="F11" t="str">
            <v>ATA</v>
          </cell>
          <cell r="G11" t="e">
            <v>#N/A</v>
          </cell>
        </row>
        <row r="12">
          <cell r="A12" t="str">
            <v>Antigua and Barbuda</v>
          </cell>
          <cell r="B12" t="str">
            <v>AG</v>
          </cell>
          <cell r="C12" t="str">
            <v>ATG</v>
          </cell>
          <cell r="F12" t="str">
            <v>ATG</v>
          </cell>
          <cell r="G12" t="str">
            <v>LAC</v>
          </cell>
        </row>
        <row r="13">
          <cell r="A13" t="str">
            <v>Argentina</v>
          </cell>
          <cell r="B13" t="str">
            <v>AR</v>
          </cell>
          <cell r="C13" t="str">
            <v>ARG</v>
          </cell>
          <cell r="F13" t="str">
            <v>ARG</v>
          </cell>
          <cell r="G13" t="str">
            <v>LAC</v>
          </cell>
        </row>
        <row r="14">
          <cell r="A14" t="str">
            <v>Armenia</v>
          </cell>
          <cell r="B14" t="str">
            <v>AM</v>
          </cell>
          <cell r="C14" t="str">
            <v>ARM</v>
          </cell>
          <cell r="F14" t="str">
            <v>ARM</v>
          </cell>
          <cell r="G14" t="str">
            <v>EECA</v>
          </cell>
        </row>
        <row r="15">
          <cell r="A15" t="str">
            <v>Aruba</v>
          </cell>
          <cell r="B15" t="str">
            <v>AW</v>
          </cell>
          <cell r="C15" t="str">
            <v>ABW</v>
          </cell>
          <cell r="F15" t="str">
            <v>ABW</v>
          </cell>
          <cell r="G15" t="str">
            <v>LAC</v>
          </cell>
        </row>
        <row r="16">
          <cell r="A16" t="str">
            <v>Australia</v>
          </cell>
          <cell r="B16" t="str">
            <v>AU</v>
          </cell>
          <cell r="C16" t="str">
            <v>AUS</v>
          </cell>
          <cell r="F16" t="str">
            <v>AUS</v>
          </cell>
          <cell r="G16" t="str">
            <v>AP</v>
          </cell>
        </row>
        <row r="17">
          <cell r="A17" t="str">
            <v>Austria</v>
          </cell>
          <cell r="B17" t="str">
            <v>AT</v>
          </cell>
          <cell r="C17" t="str">
            <v>AUT</v>
          </cell>
          <cell r="F17" t="str">
            <v>AUT</v>
          </cell>
          <cell r="G17" t="str">
            <v>WCENA</v>
          </cell>
        </row>
        <row r="18">
          <cell r="A18" t="str">
            <v>Azerbaijan</v>
          </cell>
          <cell r="B18" t="str">
            <v>AZ</v>
          </cell>
          <cell r="C18" t="str">
            <v>AZE</v>
          </cell>
          <cell r="F18" t="str">
            <v>AZE</v>
          </cell>
          <cell r="G18" t="str">
            <v>EECA</v>
          </cell>
        </row>
        <row r="19">
          <cell r="A19" t="str">
            <v>Bahamas</v>
          </cell>
          <cell r="B19" t="str">
            <v>BS</v>
          </cell>
          <cell r="C19" t="str">
            <v>BHS</v>
          </cell>
          <cell r="F19" t="str">
            <v>BHS</v>
          </cell>
          <cell r="G19" t="str">
            <v>LAC</v>
          </cell>
        </row>
        <row r="20">
          <cell r="A20" t="str">
            <v>Bahrain</v>
          </cell>
          <cell r="B20" t="str">
            <v>BH</v>
          </cell>
          <cell r="C20" t="str">
            <v>BHR</v>
          </cell>
          <cell r="F20" t="str">
            <v>BHR</v>
          </cell>
          <cell r="G20" t="str">
            <v>NAME</v>
          </cell>
        </row>
        <row r="21">
          <cell r="A21" t="str">
            <v>Bangladesh</v>
          </cell>
          <cell r="B21" t="str">
            <v>BD</v>
          </cell>
          <cell r="C21" t="str">
            <v>BGD</v>
          </cell>
          <cell r="F21" t="str">
            <v>BGD</v>
          </cell>
          <cell r="G21" t="str">
            <v>AP</v>
          </cell>
        </row>
        <row r="22">
          <cell r="A22" t="str">
            <v>Barbados</v>
          </cell>
          <cell r="B22" t="str">
            <v>BB</v>
          </cell>
          <cell r="C22" t="str">
            <v>BRB</v>
          </cell>
          <cell r="F22" t="str">
            <v>BRB</v>
          </cell>
          <cell r="G22" t="str">
            <v>LAC</v>
          </cell>
        </row>
        <row r="23">
          <cell r="A23" t="str">
            <v>Belarus</v>
          </cell>
          <cell r="B23" t="str">
            <v>BY</v>
          </cell>
          <cell r="C23" t="str">
            <v>BLR</v>
          </cell>
          <cell r="F23" t="str">
            <v>BLR</v>
          </cell>
          <cell r="G23" t="str">
            <v>EECA</v>
          </cell>
        </row>
        <row r="24">
          <cell r="A24" t="str">
            <v>Belgium</v>
          </cell>
          <cell r="B24" t="str">
            <v>BE</v>
          </cell>
          <cell r="C24" t="str">
            <v>BEL</v>
          </cell>
          <cell r="F24" t="str">
            <v>BEL</v>
          </cell>
          <cell r="G24" t="str">
            <v>WCENA</v>
          </cell>
        </row>
        <row r="25">
          <cell r="A25" t="str">
            <v>Belize</v>
          </cell>
          <cell r="B25" t="str">
            <v>BZ</v>
          </cell>
          <cell r="C25" t="str">
            <v>BLZ</v>
          </cell>
          <cell r="F25" t="str">
            <v>BLZ</v>
          </cell>
          <cell r="G25" t="str">
            <v>LAC</v>
          </cell>
        </row>
        <row r="26">
          <cell r="A26" t="str">
            <v>Benin</v>
          </cell>
          <cell r="B26" t="str">
            <v>BJ</v>
          </cell>
          <cell r="C26" t="str">
            <v>BEN</v>
          </cell>
          <cell r="F26" t="str">
            <v>BEN</v>
          </cell>
          <cell r="G26" t="str">
            <v>WCA</v>
          </cell>
        </row>
        <row r="27">
          <cell r="A27" t="str">
            <v>Bermuda</v>
          </cell>
          <cell r="B27" t="str">
            <v>BM</v>
          </cell>
          <cell r="C27" t="str">
            <v>BMU</v>
          </cell>
          <cell r="F27" t="str">
            <v>BMU</v>
          </cell>
          <cell r="G27" t="str">
            <v>LAC</v>
          </cell>
        </row>
        <row r="28">
          <cell r="A28" t="str">
            <v>Bhutan</v>
          </cell>
          <cell r="B28" t="str">
            <v>BT</v>
          </cell>
          <cell r="C28" t="str">
            <v>BTN</v>
          </cell>
          <cell r="F28" t="str">
            <v>BTN</v>
          </cell>
          <cell r="G28" t="str">
            <v>AP</v>
          </cell>
        </row>
        <row r="29">
          <cell r="A29" t="str">
            <v>Bolivia</v>
          </cell>
          <cell r="B29" t="str">
            <v>BO</v>
          </cell>
          <cell r="C29" t="str">
            <v>BOL</v>
          </cell>
          <cell r="F29" t="str">
            <v>BOL</v>
          </cell>
          <cell r="G29" t="str">
            <v>LAC</v>
          </cell>
        </row>
        <row r="30">
          <cell r="A30" t="str">
            <v>Bosnia and Herzegovina</v>
          </cell>
          <cell r="B30" t="str">
            <v>BA</v>
          </cell>
          <cell r="C30" t="str">
            <v>BIH</v>
          </cell>
          <cell r="F30" t="str">
            <v>BIH</v>
          </cell>
          <cell r="G30" t="str">
            <v>EECA</v>
          </cell>
        </row>
        <row r="31">
          <cell r="A31" t="str">
            <v>Botswana</v>
          </cell>
          <cell r="B31" t="str">
            <v>BW</v>
          </cell>
          <cell r="C31" t="str">
            <v>BWA</v>
          </cell>
          <cell r="F31" t="str">
            <v>BWA</v>
          </cell>
          <cell r="G31" t="str">
            <v>ESA</v>
          </cell>
        </row>
        <row r="32">
          <cell r="A32" t="str">
            <v>Bouvet Island</v>
          </cell>
          <cell r="B32" t="str">
            <v>BV</v>
          </cell>
          <cell r="C32" t="str">
            <v>BVT</v>
          </cell>
          <cell r="F32" t="str">
            <v>BVT</v>
          </cell>
          <cell r="G32" t="e">
            <v>#N/A</v>
          </cell>
        </row>
        <row r="33">
          <cell r="A33" t="str">
            <v>Brazil</v>
          </cell>
          <cell r="B33" t="str">
            <v>BR</v>
          </cell>
          <cell r="C33" t="str">
            <v>BRA</v>
          </cell>
          <cell r="F33" t="str">
            <v>BRA</v>
          </cell>
          <cell r="G33" t="str">
            <v>LAC</v>
          </cell>
        </row>
        <row r="34">
          <cell r="A34" t="str">
            <v>British Virgin Islands</v>
          </cell>
          <cell r="B34" t="str">
            <v>VG</v>
          </cell>
          <cell r="C34" t="str">
            <v>VGB</v>
          </cell>
          <cell r="F34" t="str">
            <v>VGB</v>
          </cell>
          <cell r="G34" t="str">
            <v>LAC</v>
          </cell>
        </row>
        <row r="35">
          <cell r="A35" t="str">
            <v>British Indian Ocean Territory</v>
          </cell>
          <cell r="B35" t="str">
            <v>IO</v>
          </cell>
          <cell r="C35" t="str">
            <v>IOT</v>
          </cell>
          <cell r="F35" t="str">
            <v>IOT</v>
          </cell>
          <cell r="G35" t="str">
            <v>AP</v>
          </cell>
        </row>
        <row r="36">
          <cell r="A36" t="str">
            <v>Brunei Darussalam</v>
          </cell>
          <cell r="B36" t="str">
            <v>BN</v>
          </cell>
          <cell r="C36" t="str">
            <v>BRN</v>
          </cell>
          <cell r="F36" t="str">
            <v>BRN</v>
          </cell>
          <cell r="G36" t="str">
            <v>AP</v>
          </cell>
        </row>
        <row r="37">
          <cell r="A37" t="str">
            <v>Bulgaria</v>
          </cell>
          <cell r="B37" t="str">
            <v>BG</v>
          </cell>
          <cell r="C37" t="str">
            <v>BGR</v>
          </cell>
          <cell r="F37" t="str">
            <v>BGR</v>
          </cell>
          <cell r="G37" t="str">
            <v>WCENA</v>
          </cell>
        </row>
        <row r="38">
          <cell r="A38" t="str">
            <v>Burkina Faso</v>
          </cell>
          <cell r="B38" t="str">
            <v>BF</v>
          </cell>
          <cell r="C38" t="str">
            <v>BFA</v>
          </cell>
          <cell r="F38" t="str">
            <v>BFA</v>
          </cell>
          <cell r="G38" t="str">
            <v>WCA</v>
          </cell>
        </row>
        <row r="39">
          <cell r="A39" t="str">
            <v>Burundi</v>
          </cell>
          <cell r="B39" t="str">
            <v>BI</v>
          </cell>
          <cell r="C39" t="str">
            <v>BDI</v>
          </cell>
          <cell r="F39" t="str">
            <v>BDI</v>
          </cell>
          <cell r="G39" t="str">
            <v>WCA</v>
          </cell>
        </row>
        <row r="40">
          <cell r="A40" t="str">
            <v>Cambodia</v>
          </cell>
          <cell r="B40" t="str">
            <v>KH</v>
          </cell>
          <cell r="C40" t="str">
            <v>KHM</v>
          </cell>
          <cell r="F40" t="str">
            <v>KHM</v>
          </cell>
          <cell r="G40" t="str">
            <v>AP</v>
          </cell>
        </row>
        <row r="41">
          <cell r="A41" t="str">
            <v>Cameroon</v>
          </cell>
          <cell r="B41" t="str">
            <v>CM</v>
          </cell>
          <cell r="C41" t="str">
            <v>CMR</v>
          </cell>
          <cell r="F41" t="str">
            <v>CMR</v>
          </cell>
          <cell r="G41" t="str">
            <v>WCA</v>
          </cell>
        </row>
        <row r="42">
          <cell r="A42" t="str">
            <v>Canada</v>
          </cell>
          <cell r="B42" t="str">
            <v>CA</v>
          </cell>
          <cell r="C42" t="str">
            <v>CAN</v>
          </cell>
          <cell r="F42" t="str">
            <v>CAN</v>
          </cell>
          <cell r="G42" t="str">
            <v>WCENA</v>
          </cell>
        </row>
        <row r="43">
          <cell r="A43" t="str">
            <v>Cape Verde</v>
          </cell>
          <cell r="B43" t="str">
            <v>CV</v>
          </cell>
          <cell r="C43" t="str">
            <v>CPV</v>
          </cell>
          <cell r="F43" t="str">
            <v>CPV</v>
          </cell>
          <cell r="G43" t="str">
            <v>WCA</v>
          </cell>
        </row>
        <row r="44">
          <cell r="A44" t="str">
            <v>Cayman Islands</v>
          </cell>
          <cell r="B44" t="str">
            <v>KY</v>
          </cell>
          <cell r="C44" t="str">
            <v>CYM</v>
          </cell>
          <cell r="F44" t="str">
            <v>CYM</v>
          </cell>
          <cell r="G44" t="str">
            <v>LAC</v>
          </cell>
        </row>
        <row r="45">
          <cell r="A45" t="str">
            <v>Central African Republic</v>
          </cell>
          <cell r="B45" t="str">
            <v>CF</v>
          </cell>
          <cell r="C45" t="str">
            <v>CAF</v>
          </cell>
          <cell r="F45" t="str">
            <v>CAF</v>
          </cell>
          <cell r="G45" t="str">
            <v>WCA</v>
          </cell>
        </row>
        <row r="46">
          <cell r="A46" t="str">
            <v>Chad</v>
          </cell>
          <cell r="B46" t="str">
            <v>TD</v>
          </cell>
          <cell r="C46" t="str">
            <v>TCD</v>
          </cell>
          <cell r="F46" t="str">
            <v>TCD</v>
          </cell>
          <cell r="G46" t="str">
            <v>WCA</v>
          </cell>
        </row>
        <row r="47">
          <cell r="A47" t="str">
            <v>Chile</v>
          </cell>
          <cell r="B47" t="str">
            <v>CL</v>
          </cell>
          <cell r="C47" t="str">
            <v>CHL</v>
          </cell>
          <cell r="F47" t="str">
            <v>CHL</v>
          </cell>
          <cell r="G47" t="str">
            <v>LAC</v>
          </cell>
        </row>
        <row r="48">
          <cell r="A48" t="str">
            <v>China</v>
          </cell>
          <cell r="B48" t="str">
            <v>CN</v>
          </cell>
          <cell r="C48" t="str">
            <v>CHN</v>
          </cell>
          <cell r="F48" t="str">
            <v>CHN</v>
          </cell>
          <cell r="G48" t="str">
            <v>AP</v>
          </cell>
        </row>
        <row r="49">
          <cell r="A49" t="str">
            <v>Hong Kong, Special Administrative Region of China</v>
          </cell>
          <cell r="B49" t="str">
            <v>HK</v>
          </cell>
          <cell r="C49" t="str">
            <v>HKG</v>
          </cell>
          <cell r="F49" t="str">
            <v>HKG</v>
          </cell>
          <cell r="G49" t="str">
            <v>AP</v>
          </cell>
        </row>
        <row r="50">
          <cell r="A50" t="str">
            <v>Macao, Special Administrative Region of China</v>
          </cell>
          <cell r="B50" t="str">
            <v>MO</v>
          </cell>
          <cell r="C50" t="str">
            <v>MAC</v>
          </cell>
          <cell r="F50" t="str">
            <v>MAC</v>
          </cell>
          <cell r="G50" t="str">
            <v>AP</v>
          </cell>
        </row>
        <row r="51">
          <cell r="A51" t="str">
            <v>Christmas Island</v>
          </cell>
          <cell r="B51" t="str">
            <v>CX</v>
          </cell>
          <cell r="C51" t="str">
            <v>CXR</v>
          </cell>
          <cell r="F51" t="str">
            <v>CXR</v>
          </cell>
          <cell r="G51" t="str">
            <v>AP</v>
          </cell>
        </row>
        <row r="52">
          <cell r="A52" t="str">
            <v>Cocos (Keeling) Islands</v>
          </cell>
          <cell r="B52" t="str">
            <v>CC</v>
          </cell>
          <cell r="C52" t="str">
            <v>CCK</v>
          </cell>
          <cell r="F52" t="str">
            <v>CCK</v>
          </cell>
          <cell r="G52" t="e">
            <v>#N/A</v>
          </cell>
        </row>
        <row r="53">
          <cell r="A53" t="str">
            <v>Colombia</v>
          </cell>
          <cell r="B53" t="str">
            <v>CO</v>
          </cell>
          <cell r="C53" t="str">
            <v>COL</v>
          </cell>
          <cell r="F53" t="str">
            <v>COL</v>
          </cell>
          <cell r="G53" t="str">
            <v>LAC</v>
          </cell>
        </row>
        <row r="54">
          <cell r="A54" t="str">
            <v>Comoros</v>
          </cell>
          <cell r="B54" t="str">
            <v>KM</v>
          </cell>
          <cell r="C54" t="str">
            <v>COM</v>
          </cell>
          <cell r="F54" t="str">
            <v>COM</v>
          </cell>
          <cell r="G54" t="str">
            <v>ESA</v>
          </cell>
        </row>
        <row r="55">
          <cell r="A55" t="str">
            <v>Congo (Brazzaville)</v>
          </cell>
          <cell r="B55" t="str">
            <v>CG</v>
          </cell>
          <cell r="C55" t="str">
            <v>COG</v>
          </cell>
          <cell r="F55" t="str">
            <v>COG</v>
          </cell>
          <cell r="G55" t="str">
            <v>WCA</v>
          </cell>
        </row>
        <row r="56">
          <cell r="A56" t="str">
            <v>Congo, Democratic Republic of the</v>
          </cell>
          <cell r="B56" t="str">
            <v>CD</v>
          </cell>
          <cell r="C56" t="str">
            <v>COD</v>
          </cell>
          <cell r="F56" t="str">
            <v>COD</v>
          </cell>
          <cell r="G56" t="str">
            <v>WCA</v>
          </cell>
        </row>
        <row r="57">
          <cell r="A57" t="str">
            <v>Cook Islands</v>
          </cell>
          <cell r="B57" t="str">
            <v>CK</v>
          </cell>
          <cell r="C57" t="str">
            <v>COK</v>
          </cell>
          <cell r="F57" t="str">
            <v>COK</v>
          </cell>
          <cell r="G57" t="str">
            <v>AP</v>
          </cell>
        </row>
        <row r="58">
          <cell r="A58" t="str">
            <v>Costa Rica</v>
          </cell>
          <cell r="B58" t="str">
            <v>CR</v>
          </cell>
          <cell r="C58" t="str">
            <v>CRI</v>
          </cell>
          <cell r="F58" t="str">
            <v>CRI</v>
          </cell>
          <cell r="G58" t="str">
            <v>LAC</v>
          </cell>
        </row>
        <row r="59">
          <cell r="A59" t="str">
            <v>Côte d'Ivoire</v>
          </cell>
          <cell r="B59" t="str">
            <v>CI</v>
          </cell>
          <cell r="C59" t="str">
            <v>CIV</v>
          </cell>
          <cell r="F59" t="str">
            <v>CIV</v>
          </cell>
          <cell r="G59" t="str">
            <v>WCA</v>
          </cell>
        </row>
        <row r="60">
          <cell r="A60" t="str">
            <v>Croatia</v>
          </cell>
          <cell r="B60" t="str">
            <v>HR</v>
          </cell>
          <cell r="C60" t="str">
            <v>HRV</v>
          </cell>
          <cell r="F60" t="str">
            <v>HRV</v>
          </cell>
          <cell r="G60" t="str">
            <v>WCENA</v>
          </cell>
        </row>
        <row r="61">
          <cell r="A61" t="str">
            <v>Cuba</v>
          </cell>
          <cell r="B61" t="str">
            <v>CU</v>
          </cell>
          <cell r="C61" t="str">
            <v>CUB</v>
          </cell>
          <cell r="F61" t="str">
            <v>CUB</v>
          </cell>
          <cell r="G61" t="str">
            <v>LAC</v>
          </cell>
        </row>
        <row r="62">
          <cell r="A62" t="str">
            <v>Cyprus</v>
          </cell>
          <cell r="B62" t="str">
            <v>CY</v>
          </cell>
          <cell r="C62" t="str">
            <v>CYP</v>
          </cell>
          <cell r="F62" t="str">
            <v>CYP</v>
          </cell>
          <cell r="G62" t="str">
            <v>WCENA</v>
          </cell>
        </row>
        <row r="63">
          <cell r="A63" t="str">
            <v>Czech Republic</v>
          </cell>
          <cell r="B63" t="str">
            <v>CZ</v>
          </cell>
          <cell r="C63" t="str">
            <v>CZE</v>
          </cell>
          <cell r="F63" t="str">
            <v>CZE</v>
          </cell>
          <cell r="G63" t="str">
            <v>WCENA</v>
          </cell>
        </row>
        <row r="64">
          <cell r="A64" t="str">
            <v>Denmark</v>
          </cell>
          <cell r="B64" t="str">
            <v>DK</v>
          </cell>
          <cell r="C64" t="str">
            <v>DNK</v>
          </cell>
          <cell r="F64" t="str">
            <v>DNK</v>
          </cell>
          <cell r="G64" t="str">
            <v>WCENA</v>
          </cell>
        </row>
        <row r="65">
          <cell r="A65" t="str">
            <v>Djibouti</v>
          </cell>
          <cell r="B65" t="str">
            <v>DJ</v>
          </cell>
          <cell r="C65" t="str">
            <v>DJI</v>
          </cell>
          <cell r="F65" t="str">
            <v>DJI</v>
          </cell>
          <cell r="G65" t="str">
            <v>NAME</v>
          </cell>
        </row>
        <row r="66">
          <cell r="A66" t="str">
            <v>Dominica</v>
          </cell>
          <cell r="B66" t="str">
            <v>DM</v>
          </cell>
          <cell r="C66" t="str">
            <v>DMA</v>
          </cell>
          <cell r="F66" t="str">
            <v>DMA</v>
          </cell>
          <cell r="G66" t="str">
            <v>LAC</v>
          </cell>
        </row>
        <row r="67">
          <cell r="A67" t="str">
            <v>Dominican Republic</v>
          </cell>
          <cell r="B67" t="str">
            <v>DO</v>
          </cell>
          <cell r="C67" t="str">
            <v>DOM</v>
          </cell>
          <cell r="F67" t="str">
            <v>DOM</v>
          </cell>
          <cell r="G67" t="str">
            <v>LAC</v>
          </cell>
        </row>
        <row r="68">
          <cell r="A68" t="str">
            <v>Ecuador</v>
          </cell>
          <cell r="B68" t="str">
            <v>EC</v>
          </cell>
          <cell r="C68" t="str">
            <v>ECU</v>
          </cell>
          <cell r="F68" t="str">
            <v>ECU</v>
          </cell>
          <cell r="G68" t="str">
            <v>LAC</v>
          </cell>
        </row>
        <row r="69">
          <cell r="A69" t="str">
            <v>Egypt</v>
          </cell>
          <cell r="B69" t="str">
            <v>EG</v>
          </cell>
          <cell r="C69" t="str">
            <v>EGY</v>
          </cell>
          <cell r="F69" t="str">
            <v>EGY</v>
          </cell>
          <cell r="G69" t="str">
            <v>NAME</v>
          </cell>
        </row>
        <row r="70">
          <cell r="A70" t="str">
            <v>El Salvador</v>
          </cell>
          <cell r="B70" t="str">
            <v>SV</v>
          </cell>
          <cell r="C70" t="str">
            <v>SLV</v>
          </cell>
          <cell r="F70" t="str">
            <v>SLV</v>
          </cell>
          <cell r="G70" t="str">
            <v>LAC</v>
          </cell>
        </row>
        <row r="71">
          <cell r="A71" t="str">
            <v>Equatorial Guinea</v>
          </cell>
          <cell r="B71" t="str">
            <v>GQ</v>
          </cell>
          <cell r="C71" t="str">
            <v>GNQ</v>
          </cell>
          <cell r="F71" t="str">
            <v>GNQ</v>
          </cell>
          <cell r="G71" t="str">
            <v>WCA</v>
          </cell>
        </row>
        <row r="72">
          <cell r="A72" t="str">
            <v>Eritrea</v>
          </cell>
          <cell r="B72" t="str">
            <v>ER</v>
          </cell>
          <cell r="C72" t="str">
            <v>ERI</v>
          </cell>
          <cell r="F72" t="str">
            <v>ERI</v>
          </cell>
          <cell r="G72" t="str">
            <v>ESA</v>
          </cell>
        </row>
        <row r="73">
          <cell r="A73" t="str">
            <v>Estonia</v>
          </cell>
          <cell r="B73" t="str">
            <v>EE</v>
          </cell>
          <cell r="C73" t="str">
            <v>EST</v>
          </cell>
          <cell r="F73" t="str">
            <v>EST</v>
          </cell>
          <cell r="G73" t="str">
            <v>WCENA</v>
          </cell>
        </row>
        <row r="74">
          <cell r="A74" t="str">
            <v>Ethiopia</v>
          </cell>
          <cell r="B74" t="str">
            <v>ET</v>
          </cell>
          <cell r="C74" t="str">
            <v>ETH</v>
          </cell>
          <cell r="F74" t="str">
            <v>ETH</v>
          </cell>
          <cell r="G74" t="str">
            <v>ESA</v>
          </cell>
        </row>
        <row r="75">
          <cell r="A75" t="str">
            <v>Falkland Islands (Malvinas)</v>
          </cell>
          <cell r="B75" t="str">
            <v>FK</v>
          </cell>
          <cell r="C75" t="str">
            <v>FLK</v>
          </cell>
          <cell r="F75" t="str">
            <v>FLK</v>
          </cell>
          <cell r="G75" t="str">
            <v>LAC</v>
          </cell>
        </row>
        <row r="76">
          <cell r="A76" t="str">
            <v>Faroe Islands</v>
          </cell>
          <cell r="B76" t="str">
            <v>FO</v>
          </cell>
          <cell r="C76" t="str">
            <v>FRO</v>
          </cell>
          <cell r="F76" t="str">
            <v>FRO</v>
          </cell>
          <cell r="G76" t="e">
            <v>#N/A</v>
          </cell>
        </row>
        <row r="77">
          <cell r="A77" t="str">
            <v>Fiji</v>
          </cell>
          <cell r="B77" t="str">
            <v>FJ</v>
          </cell>
          <cell r="C77" t="str">
            <v>FJI</v>
          </cell>
          <cell r="F77" t="str">
            <v>FJI</v>
          </cell>
          <cell r="G77" t="str">
            <v>AP</v>
          </cell>
        </row>
        <row r="78">
          <cell r="A78" t="str">
            <v>Finland</v>
          </cell>
          <cell r="B78" t="str">
            <v>FI</v>
          </cell>
          <cell r="C78" t="str">
            <v>FIN</v>
          </cell>
          <cell r="F78" t="str">
            <v>FIN</v>
          </cell>
          <cell r="G78" t="str">
            <v>WCENA</v>
          </cell>
        </row>
        <row r="79">
          <cell r="A79" t="str">
            <v>France</v>
          </cell>
          <cell r="B79" t="str">
            <v>FR</v>
          </cell>
          <cell r="C79" t="str">
            <v>FRA</v>
          </cell>
          <cell r="F79" t="str">
            <v>FRA</v>
          </cell>
          <cell r="G79" t="str">
            <v>WCENA</v>
          </cell>
        </row>
        <row r="80">
          <cell r="A80" t="str">
            <v>French Guiana</v>
          </cell>
          <cell r="B80" t="str">
            <v>GF</v>
          </cell>
          <cell r="C80" t="str">
            <v>GUF</v>
          </cell>
          <cell r="F80" t="str">
            <v>GUF</v>
          </cell>
          <cell r="G80" t="str">
            <v>LAC</v>
          </cell>
        </row>
        <row r="81">
          <cell r="A81" t="str">
            <v>French Polynesia</v>
          </cell>
          <cell r="B81" t="str">
            <v>PF</v>
          </cell>
          <cell r="C81" t="str">
            <v>PYF</v>
          </cell>
          <cell r="F81" t="str">
            <v>PYF</v>
          </cell>
          <cell r="G81" t="str">
            <v>AP</v>
          </cell>
        </row>
        <row r="82">
          <cell r="A82" t="str">
            <v>French Southern Territories</v>
          </cell>
          <cell r="B82" t="str">
            <v>TF</v>
          </cell>
          <cell r="C82" t="str">
            <v>ATF</v>
          </cell>
          <cell r="F82" t="str">
            <v>ATF</v>
          </cell>
          <cell r="G82" t="e">
            <v>#N/A</v>
          </cell>
        </row>
        <row r="83">
          <cell r="A83" t="str">
            <v>Gabon</v>
          </cell>
          <cell r="B83" t="str">
            <v>GA</v>
          </cell>
          <cell r="C83" t="str">
            <v>GAB</v>
          </cell>
          <cell r="F83" t="str">
            <v>GAB</v>
          </cell>
          <cell r="G83" t="str">
            <v>WCA</v>
          </cell>
        </row>
        <row r="84">
          <cell r="A84" t="str">
            <v>Gambia</v>
          </cell>
          <cell r="B84" t="str">
            <v>GM</v>
          </cell>
          <cell r="C84" t="str">
            <v>GMB</v>
          </cell>
          <cell r="F84" t="str">
            <v>GMB</v>
          </cell>
          <cell r="G84" t="str">
            <v>WCA</v>
          </cell>
        </row>
        <row r="85">
          <cell r="A85" t="str">
            <v>Georgia</v>
          </cell>
          <cell r="B85" t="str">
            <v>GE</v>
          </cell>
          <cell r="C85" t="str">
            <v>GEO</v>
          </cell>
          <cell r="F85" t="str">
            <v>GEO</v>
          </cell>
          <cell r="G85" t="str">
            <v>EECA</v>
          </cell>
        </row>
        <row r="86">
          <cell r="A86" t="str">
            <v>Germany</v>
          </cell>
          <cell r="B86" t="str">
            <v>DE</v>
          </cell>
          <cell r="C86" t="str">
            <v>DEU</v>
          </cell>
          <cell r="F86" t="str">
            <v>DEU</v>
          </cell>
          <cell r="G86" t="str">
            <v>WCENA</v>
          </cell>
        </row>
        <row r="87">
          <cell r="A87" t="str">
            <v>Ghana</v>
          </cell>
          <cell r="B87" t="str">
            <v>GH</v>
          </cell>
          <cell r="C87" t="str">
            <v>GHA</v>
          </cell>
          <cell r="F87" t="str">
            <v>GHA</v>
          </cell>
          <cell r="G87" t="str">
            <v>WCA</v>
          </cell>
        </row>
        <row r="88">
          <cell r="A88" t="str">
            <v>Gibraltar</v>
          </cell>
          <cell r="B88" t="str">
            <v>GI</v>
          </cell>
          <cell r="C88" t="str">
            <v>GIB</v>
          </cell>
          <cell r="F88" t="str">
            <v>GIB</v>
          </cell>
          <cell r="G88" t="str">
            <v>WCENA</v>
          </cell>
        </row>
        <row r="89">
          <cell r="A89" t="str">
            <v>Greece</v>
          </cell>
          <cell r="B89" t="str">
            <v>GR</v>
          </cell>
          <cell r="C89" t="str">
            <v>GRC</v>
          </cell>
          <cell r="F89" t="str">
            <v>GRC</v>
          </cell>
          <cell r="G89" t="str">
            <v>WCENA</v>
          </cell>
        </row>
        <row r="90">
          <cell r="A90" t="str">
            <v>Greenland</v>
          </cell>
          <cell r="B90" t="str">
            <v>GL</v>
          </cell>
          <cell r="C90" t="str">
            <v>GRL</v>
          </cell>
          <cell r="F90" t="str">
            <v>GRL</v>
          </cell>
          <cell r="G90" t="str">
            <v>WCENA</v>
          </cell>
        </row>
        <row r="91">
          <cell r="A91" t="str">
            <v>Grenada</v>
          </cell>
          <cell r="B91" t="str">
            <v>GD</v>
          </cell>
          <cell r="C91" t="str">
            <v>GRD</v>
          </cell>
          <cell r="F91" t="str">
            <v>GRD</v>
          </cell>
          <cell r="G91" t="str">
            <v>LAC</v>
          </cell>
        </row>
        <row r="92">
          <cell r="A92" t="str">
            <v>Guadeloupe</v>
          </cell>
          <cell r="B92" t="str">
            <v>GP</v>
          </cell>
          <cell r="C92" t="str">
            <v>GLP</v>
          </cell>
          <cell r="F92" t="str">
            <v>GLP</v>
          </cell>
          <cell r="G92" t="str">
            <v>LAC</v>
          </cell>
        </row>
        <row r="93">
          <cell r="A93" t="str">
            <v>Guam</v>
          </cell>
          <cell r="B93" t="str">
            <v>GU</v>
          </cell>
          <cell r="C93" t="str">
            <v>GUM</v>
          </cell>
          <cell r="F93" t="str">
            <v>GUM</v>
          </cell>
          <cell r="G93" t="str">
            <v>AP</v>
          </cell>
        </row>
        <row r="94">
          <cell r="A94" t="str">
            <v>Guatemala</v>
          </cell>
          <cell r="B94" t="str">
            <v>GT</v>
          </cell>
          <cell r="C94" t="str">
            <v>GTM</v>
          </cell>
          <cell r="F94" t="str">
            <v>GTM</v>
          </cell>
          <cell r="G94" t="str">
            <v>LAC</v>
          </cell>
        </row>
        <row r="95">
          <cell r="A95" t="str">
            <v>Guernsey</v>
          </cell>
          <cell r="B95" t="str">
            <v>GG</v>
          </cell>
          <cell r="C95" t="str">
            <v>GGY</v>
          </cell>
          <cell r="F95" t="str">
            <v>GGY</v>
          </cell>
          <cell r="G95" t="e">
            <v>#N/A</v>
          </cell>
        </row>
        <row r="96">
          <cell r="A96" t="str">
            <v>Guinea</v>
          </cell>
          <cell r="B96" t="str">
            <v>GN</v>
          </cell>
          <cell r="C96" t="str">
            <v>GIN</v>
          </cell>
          <cell r="F96" t="str">
            <v>GIN</v>
          </cell>
          <cell r="G96" t="str">
            <v>WCA</v>
          </cell>
        </row>
        <row r="97">
          <cell r="A97" t="str">
            <v>Guinea-Bissau</v>
          </cell>
          <cell r="B97" t="str">
            <v>GW</v>
          </cell>
          <cell r="C97" t="str">
            <v>GNB</v>
          </cell>
          <cell r="F97" t="str">
            <v>GNB</v>
          </cell>
          <cell r="G97" t="str">
            <v>WCA</v>
          </cell>
        </row>
        <row r="98">
          <cell r="A98" t="str">
            <v>Guyana</v>
          </cell>
          <cell r="B98" t="str">
            <v>GY</v>
          </cell>
          <cell r="C98" t="str">
            <v>GUY</v>
          </cell>
          <cell r="F98" t="str">
            <v>GUY</v>
          </cell>
          <cell r="G98" t="str">
            <v>LAC</v>
          </cell>
        </row>
        <row r="99">
          <cell r="A99" t="str">
            <v>Haiti</v>
          </cell>
          <cell r="B99" t="str">
            <v>HT</v>
          </cell>
          <cell r="C99" t="str">
            <v>HTI</v>
          </cell>
          <cell r="F99" t="str">
            <v>HTI</v>
          </cell>
          <cell r="G99" t="str">
            <v>LAC</v>
          </cell>
        </row>
        <row r="100">
          <cell r="A100" t="str">
            <v>Heard Island and Mcdonald Islands</v>
          </cell>
          <cell r="B100" t="str">
            <v>HM</v>
          </cell>
          <cell r="C100" t="str">
            <v>HMD</v>
          </cell>
          <cell r="F100" t="str">
            <v>HMD</v>
          </cell>
          <cell r="G100" t="e">
            <v>#N/A</v>
          </cell>
        </row>
        <row r="101">
          <cell r="A101" t="str">
            <v>Holy See (Vatican City State)</v>
          </cell>
          <cell r="B101" t="str">
            <v>VA</v>
          </cell>
          <cell r="C101" t="str">
            <v>VAT</v>
          </cell>
          <cell r="F101" t="str">
            <v>VAT</v>
          </cell>
          <cell r="G101" t="str">
            <v>WCENA</v>
          </cell>
        </row>
        <row r="102">
          <cell r="A102" t="str">
            <v>Honduras</v>
          </cell>
          <cell r="B102" t="str">
            <v>HN</v>
          </cell>
          <cell r="C102" t="str">
            <v>HND</v>
          </cell>
          <cell r="F102" t="str">
            <v>HND</v>
          </cell>
          <cell r="G102" t="str">
            <v>LAC</v>
          </cell>
        </row>
        <row r="103">
          <cell r="A103" t="str">
            <v>Hungary</v>
          </cell>
          <cell r="B103" t="str">
            <v>HU</v>
          </cell>
          <cell r="C103" t="str">
            <v>HUN</v>
          </cell>
          <cell r="F103" t="str">
            <v>HUN</v>
          </cell>
          <cell r="G103" t="str">
            <v>WCENA</v>
          </cell>
        </row>
        <row r="104">
          <cell r="A104" t="str">
            <v>Iceland</v>
          </cell>
          <cell r="B104" t="str">
            <v>IS</v>
          </cell>
          <cell r="C104" t="str">
            <v>ISL</v>
          </cell>
          <cell r="F104" t="str">
            <v>ISL</v>
          </cell>
          <cell r="G104" t="str">
            <v>WCENA</v>
          </cell>
        </row>
        <row r="105">
          <cell r="A105" t="str">
            <v>India</v>
          </cell>
          <cell r="B105" t="str">
            <v>IN</v>
          </cell>
          <cell r="C105" t="str">
            <v>IND</v>
          </cell>
          <cell r="F105" t="str">
            <v>IND</v>
          </cell>
          <cell r="G105" t="str">
            <v>AP</v>
          </cell>
        </row>
        <row r="106">
          <cell r="A106" t="str">
            <v>Indonesia</v>
          </cell>
          <cell r="B106" t="str">
            <v>ID</v>
          </cell>
          <cell r="C106" t="str">
            <v>IDN</v>
          </cell>
          <cell r="F106" t="str">
            <v>IDN</v>
          </cell>
          <cell r="G106" t="str">
            <v>AP</v>
          </cell>
        </row>
        <row r="107">
          <cell r="A107" t="str">
            <v>Iran, Islamic Republic of</v>
          </cell>
          <cell r="B107" t="str">
            <v>IR</v>
          </cell>
          <cell r="C107" t="str">
            <v>IRN</v>
          </cell>
          <cell r="F107" t="str">
            <v>IRN</v>
          </cell>
          <cell r="G107" t="str">
            <v>NAME</v>
          </cell>
        </row>
        <row r="108">
          <cell r="A108" t="str">
            <v>Iraq</v>
          </cell>
          <cell r="B108" t="str">
            <v>IQ</v>
          </cell>
          <cell r="C108" t="str">
            <v>IRQ</v>
          </cell>
          <cell r="F108" t="str">
            <v>IRQ</v>
          </cell>
          <cell r="G108" t="str">
            <v>NAME</v>
          </cell>
        </row>
        <row r="109">
          <cell r="A109" t="str">
            <v>Ireland</v>
          </cell>
          <cell r="B109" t="str">
            <v>IE</v>
          </cell>
          <cell r="C109" t="str">
            <v>IRL</v>
          </cell>
          <cell r="F109" t="str">
            <v>IRL</v>
          </cell>
          <cell r="G109" t="str">
            <v>WCENA</v>
          </cell>
        </row>
        <row r="110">
          <cell r="A110" t="str">
            <v>Isle of Man</v>
          </cell>
          <cell r="B110" t="str">
            <v>IM</v>
          </cell>
          <cell r="C110" t="str">
            <v>IMN</v>
          </cell>
          <cell r="F110" t="str">
            <v>IMN</v>
          </cell>
          <cell r="G110" t="str">
            <v>WCENA</v>
          </cell>
        </row>
        <row r="111">
          <cell r="A111" t="str">
            <v>Israel</v>
          </cell>
          <cell r="B111" t="str">
            <v>IL</v>
          </cell>
          <cell r="C111" t="str">
            <v>ISR</v>
          </cell>
          <cell r="F111" t="str">
            <v>ISR</v>
          </cell>
          <cell r="G111" t="str">
            <v>WCENA</v>
          </cell>
        </row>
        <row r="112">
          <cell r="A112" t="str">
            <v>Italy</v>
          </cell>
          <cell r="B112" t="str">
            <v>IT</v>
          </cell>
          <cell r="C112" t="str">
            <v>ITA</v>
          </cell>
          <cell r="F112" t="str">
            <v>ITA</v>
          </cell>
          <cell r="G112" t="str">
            <v>WCENA</v>
          </cell>
        </row>
        <row r="113">
          <cell r="A113" t="str">
            <v>Jamaica</v>
          </cell>
          <cell r="B113" t="str">
            <v>JM</v>
          </cell>
          <cell r="C113" t="str">
            <v>JAM</v>
          </cell>
          <cell r="F113" t="str">
            <v>JAM</v>
          </cell>
          <cell r="G113" t="str">
            <v>LAC</v>
          </cell>
        </row>
        <row r="114">
          <cell r="A114" t="str">
            <v>Japan</v>
          </cell>
          <cell r="B114" t="str">
            <v>JP</v>
          </cell>
          <cell r="C114" t="str">
            <v>JPN</v>
          </cell>
          <cell r="F114" t="str">
            <v>JPN</v>
          </cell>
          <cell r="G114" t="str">
            <v>AP</v>
          </cell>
        </row>
        <row r="115">
          <cell r="A115" t="str">
            <v>Jersey</v>
          </cell>
          <cell r="B115" t="str">
            <v>JE</v>
          </cell>
          <cell r="C115" t="str">
            <v>JEY</v>
          </cell>
          <cell r="F115" t="str">
            <v>JEY</v>
          </cell>
          <cell r="G115" t="str">
            <v>WCENA</v>
          </cell>
        </row>
        <row r="116">
          <cell r="A116" t="str">
            <v>Jordan</v>
          </cell>
          <cell r="B116" t="str">
            <v>JO</v>
          </cell>
          <cell r="C116" t="str">
            <v>JOR</v>
          </cell>
          <cell r="F116" t="str">
            <v>JOR</v>
          </cell>
          <cell r="G116" t="str">
            <v>NAME</v>
          </cell>
        </row>
        <row r="117">
          <cell r="A117" t="str">
            <v>Kazakhstan</v>
          </cell>
          <cell r="B117" t="str">
            <v>KZ</v>
          </cell>
          <cell r="C117" t="str">
            <v>KAZ</v>
          </cell>
          <cell r="F117" t="str">
            <v>KAZ</v>
          </cell>
          <cell r="G117" t="str">
            <v>EECA</v>
          </cell>
        </row>
        <row r="118">
          <cell r="A118" t="str">
            <v>Kenya</v>
          </cell>
          <cell r="B118" t="str">
            <v>KE</v>
          </cell>
          <cell r="C118" t="str">
            <v>KEN</v>
          </cell>
          <cell r="F118" t="str">
            <v>KEN</v>
          </cell>
          <cell r="G118" t="str">
            <v>ESA</v>
          </cell>
        </row>
        <row r="119">
          <cell r="A119" t="str">
            <v>Kiribati</v>
          </cell>
          <cell r="B119" t="str">
            <v>KI</v>
          </cell>
          <cell r="C119" t="str">
            <v>KIR</v>
          </cell>
          <cell r="F119" t="str">
            <v>KIR</v>
          </cell>
          <cell r="G119" t="str">
            <v>AP</v>
          </cell>
        </row>
        <row r="120">
          <cell r="A120" t="str">
            <v>Korea, Democratic People's Republic of</v>
          </cell>
          <cell r="B120" t="str">
            <v>KP</v>
          </cell>
          <cell r="C120" t="str">
            <v>PRK</v>
          </cell>
          <cell r="F120" t="str">
            <v>PRK</v>
          </cell>
          <cell r="G120" t="str">
            <v>AP</v>
          </cell>
        </row>
        <row r="121">
          <cell r="A121" t="str">
            <v>Korea, Republic of</v>
          </cell>
          <cell r="B121" t="str">
            <v>KR</v>
          </cell>
          <cell r="C121" t="str">
            <v>KOR</v>
          </cell>
          <cell r="F121" t="str">
            <v>KOR</v>
          </cell>
          <cell r="G121" t="str">
            <v>AP</v>
          </cell>
        </row>
        <row r="122">
          <cell r="A122" t="str">
            <v>Kuwait</v>
          </cell>
          <cell r="B122" t="str">
            <v>KW</v>
          </cell>
          <cell r="C122" t="str">
            <v>KWT</v>
          </cell>
          <cell r="F122" t="str">
            <v>KWT</v>
          </cell>
          <cell r="G122" t="str">
            <v>NAME</v>
          </cell>
        </row>
        <row r="123">
          <cell r="A123" t="str">
            <v>Kyrgyzstan</v>
          </cell>
          <cell r="B123" t="str">
            <v>KG</v>
          </cell>
          <cell r="C123" t="str">
            <v>KGZ</v>
          </cell>
          <cell r="F123" t="str">
            <v>KGZ</v>
          </cell>
          <cell r="G123" t="str">
            <v>EECA</v>
          </cell>
        </row>
        <row r="124">
          <cell r="A124" t="str">
            <v>Lao PDR</v>
          </cell>
          <cell r="B124" t="str">
            <v>LA</v>
          </cell>
          <cell r="C124" t="str">
            <v>LAO</v>
          </cell>
          <cell r="F124" t="str">
            <v>LAO</v>
          </cell>
          <cell r="G124" t="str">
            <v>AP</v>
          </cell>
        </row>
        <row r="125">
          <cell r="A125" t="str">
            <v>Latvia</v>
          </cell>
          <cell r="B125" t="str">
            <v>LV</v>
          </cell>
          <cell r="C125" t="str">
            <v>LVA</v>
          </cell>
          <cell r="F125" t="str">
            <v>LVA</v>
          </cell>
          <cell r="G125" t="str">
            <v>WCENA</v>
          </cell>
        </row>
        <row r="126">
          <cell r="A126" t="str">
            <v>Lebanon</v>
          </cell>
          <cell r="B126" t="str">
            <v>LB</v>
          </cell>
          <cell r="C126" t="str">
            <v>LBN</v>
          </cell>
          <cell r="F126" t="str">
            <v>LBN</v>
          </cell>
          <cell r="G126" t="str">
            <v>NAME</v>
          </cell>
        </row>
        <row r="127">
          <cell r="A127" t="str">
            <v>Lesotho</v>
          </cell>
          <cell r="B127" t="str">
            <v>LS</v>
          </cell>
          <cell r="C127" t="str">
            <v>LSO</v>
          </cell>
          <cell r="F127" t="str">
            <v>LSO</v>
          </cell>
          <cell r="G127" t="str">
            <v>ESA</v>
          </cell>
        </row>
        <row r="128">
          <cell r="A128" t="str">
            <v>Liberia</v>
          </cell>
          <cell r="B128" t="str">
            <v>LR</v>
          </cell>
          <cell r="C128" t="str">
            <v>LBR</v>
          </cell>
          <cell r="F128" t="str">
            <v>LBR</v>
          </cell>
          <cell r="G128" t="str">
            <v>WCA</v>
          </cell>
        </row>
        <row r="129">
          <cell r="A129" t="str">
            <v>Libya</v>
          </cell>
          <cell r="B129" t="str">
            <v>LY</v>
          </cell>
          <cell r="C129" t="str">
            <v>LBY</v>
          </cell>
          <cell r="F129" t="str">
            <v>LBY</v>
          </cell>
          <cell r="G129" t="str">
            <v>NAME</v>
          </cell>
        </row>
        <row r="130">
          <cell r="A130" t="str">
            <v>Liechtenstein</v>
          </cell>
          <cell r="B130" t="str">
            <v>LI</v>
          </cell>
          <cell r="C130" t="str">
            <v>LIE</v>
          </cell>
          <cell r="F130" t="str">
            <v>LIE</v>
          </cell>
          <cell r="G130" t="str">
            <v>WCENA</v>
          </cell>
        </row>
        <row r="131">
          <cell r="A131" t="str">
            <v>Lithuania</v>
          </cell>
          <cell r="B131" t="str">
            <v>LT</v>
          </cell>
          <cell r="C131" t="str">
            <v>LTU</v>
          </cell>
          <cell r="F131" t="str">
            <v>LTU</v>
          </cell>
          <cell r="G131" t="str">
            <v>WCENA</v>
          </cell>
        </row>
        <row r="132">
          <cell r="A132" t="str">
            <v>Luxembourg</v>
          </cell>
          <cell r="B132" t="str">
            <v>LU</v>
          </cell>
          <cell r="C132" t="str">
            <v>LUX</v>
          </cell>
          <cell r="F132" t="str">
            <v>LUX</v>
          </cell>
          <cell r="G132" t="str">
            <v>WCENA</v>
          </cell>
        </row>
        <row r="133">
          <cell r="A133" t="str">
            <v>Macedonia, Republic of</v>
          </cell>
          <cell r="B133" t="str">
            <v>MK</v>
          </cell>
          <cell r="C133" t="str">
            <v>MKD</v>
          </cell>
          <cell r="F133" t="str">
            <v>MKD</v>
          </cell>
          <cell r="G133" t="str">
            <v>EECA</v>
          </cell>
        </row>
        <row r="134">
          <cell r="A134" t="str">
            <v>Madagascar</v>
          </cell>
          <cell r="B134" t="str">
            <v>MG</v>
          </cell>
          <cell r="C134" t="str">
            <v>MDG</v>
          </cell>
          <cell r="F134" t="str">
            <v>MDG</v>
          </cell>
          <cell r="G134" t="str">
            <v>ESA</v>
          </cell>
        </row>
        <row r="135">
          <cell r="A135" t="str">
            <v>Malawi</v>
          </cell>
          <cell r="B135" t="str">
            <v>MW</v>
          </cell>
          <cell r="C135" t="str">
            <v>MWI</v>
          </cell>
          <cell r="F135" t="str">
            <v>MWI</v>
          </cell>
          <cell r="G135" t="str">
            <v>ESA</v>
          </cell>
        </row>
        <row r="136">
          <cell r="A136" t="str">
            <v>Malaysia</v>
          </cell>
          <cell r="B136" t="str">
            <v>MY</v>
          </cell>
          <cell r="C136" t="str">
            <v>MYS</v>
          </cell>
          <cell r="F136" t="str">
            <v>MYS</v>
          </cell>
          <cell r="G136" t="str">
            <v>AP</v>
          </cell>
        </row>
        <row r="137">
          <cell r="A137" t="str">
            <v>Maldives</v>
          </cell>
          <cell r="B137" t="str">
            <v>MV</v>
          </cell>
          <cell r="C137" t="str">
            <v>MDV</v>
          </cell>
          <cell r="F137" t="str">
            <v>MDV</v>
          </cell>
          <cell r="G137" t="str">
            <v>AP</v>
          </cell>
        </row>
        <row r="138">
          <cell r="A138" t="str">
            <v>Mali</v>
          </cell>
          <cell r="B138" t="str">
            <v>ML</v>
          </cell>
          <cell r="C138" t="str">
            <v>MLI</v>
          </cell>
          <cell r="F138" t="str">
            <v>MLI</v>
          </cell>
          <cell r="G138" t="str">
            <v>WCA</v>
          </cell>
        </row>
        <row r="139">
          <cell r="A139" t="str">
            <v>Malta</v>
          </cell>
          <cell r="B139" t="str">
            <v>MT</v>
          </cell>
          <cell r="C139" t="str">
            <v>MLT</v>
          </cell>
          <cell r="F139" t="str">
            <v>MLT</v>
          </cell>
          <cell r="G139" t="str">
            <v>WCENA</v>
          </cell>
        </row>
        <row r="140">
          <cell r="A140" t="str">
            <v>Marshall Islands</v>
          </cell>
          <cell r="B140" t="str">
            <v>MH</v>
          </cell>
          <cell r="C140" t="str">
            <v>MHL</v>
          </cell>
          <cell r="F140" t="str">
            <v>MHL</v>
          </cell>
          <cell r="G140" t="str">
            <v>AP</v>
          </cell>
        </row>
        <row r="141">
          <cell r="A141" t="str">
            <v>Martinique</v>
          </cell>
          <cell r="B141" t="str">
            <v>MQ</v>
          </cell>
          <cell r="C141" t="str">
            <v>MTQ</v>
          </cell>
          <cell r="F141" t="str">
            <v>MTQ</v>
          </cell>
          <cell r="G141" t="str">
            <v>LAC</v>
          </cell>
        </row>
        <row r="142">
          <cell r="A142" t="str">
            <v>Mauritania</v>
          </cell>
          <cell r="B142" t="str">
            <v>MR</v>
          </cell>
          <cell r="C142" t="str">
            <v>MRT</v>
          </cell>
          <cell r="F142" t="str">
            <v>MRT</v>
          </cell>
          <cell r="G142" t="str">
            <v>WCA</v>
          </cell>
        </row>
        <row r="143">
          <cell r="A143" t="str">
            <v>Mauritius</v>
          </cell>
          <cell r="B143" t="str">
            <v>MU</v>
          </cell>
          <cell r="C143" t="str">
            <v>MUS</v>
          </cell>
          <cell r="F143" t="str">
            <v>MUS</v>
          </cell>
          <cell r="G143" t="str">
            <v>ESA</v>
          </cell>
        </row>
        <row r="144">
          <cell r="A144" t="str">
            <v>Mayotte</v>
          </cell>
          <cell r="B144" t="str">
            <v>YT</v>
          </cell>
          <cell r="C144" t="str">
            <v>MYT</v>
          </cell>
          <cell r="F144" t="str">
            <v>MYT</v>
          </cell>
          <cell r="G144" t="e">
            <v>#N/A</v>
          </cell>
        </row>
        <row r="145">
          <cell r="A145" t="str">
            <v>Mexico</v>
          </cell>
          <cell r="B145" t="str">
            <v>MX</v>
          </cell>
          <cell r="C145" t="str">
            <v>MEX</v>
          </cell>
          <cell r="F145" t="str">
            <v>MEX</v>
          </cell>
          <cell r="G145" t="str">
            <v>LAC</v>
          </cell>
        </row>
        <row r="146">
          <cell r="A146" t="str">
            <v>Micronesia, Federated States of</v>
          </cell>
          <cell r="B146" t="str">
            <v>FM</v>
          </cell>
          <cell r="C146" t="str">
            <v>FSM</v>
          </cell>
          <cell r="F146" t="str">
            <v>FSM</v>
          </cell>
          <cell r="G146" t="str">
            <v>AP</v>
          </cell>
        </row>
        <row r="147">
          <cell r="A147" t="str">
            <v>Moldova</v>
          </cell>
          <cell r="B147" t="str">
            <v>MD</v>
          </cell>
          <cell r="C147" t="str">
            <v>MDA</v>
          </cell>
          <cell r="F147" t="str">
            <v>MDA</v>
          </cell>
          <cell r="G147" t="str">
            <v>EECA</v>
          </cell>
        </row>
        <row r="148">
          <cell r="A148" t="str">
            <v>Monaco</v>
          </cell>
          <cell r="B148" t="str">
            <v>MC</v>
          </cell>
          <cell r="C148" t="str">
            <v>MCO</v>
          </cell>
          <cell r="F148" t="str">
            <v>MCO</v>
          </cell>
          <cell r="G148" t="str">
            <v>WCENA</v>
          </cell>
        </row>
        <row r="149">
          <cell r="A149" t="str">
            <v>Mongolia</v>
          </cell>
          <cell r="B149" t="str">
            <v>MN</v>
          </cell>
          <cell r="C149" t="str">
            <v>MNG</v>
          </cell>
          <cell r="F149" t="str">
            <v>MNG</v>
          </cell>
          <cell r="G149" t="str">
            <v>AP</v>
          </cell>
        </row>
        <row r="150">
          <cell r="A150" t="str">
            <v>Montenegro</v>
          </cell>
          <cell r="B150" t="str">
            <v>ME</v>
          </cell>
          <cell r="C150" t="str">
            <v>MNE</v>
          </cell>
          <cell r="F150" t="str">
            <v>MNE</v>
          </cell>
          <cell r="G150" t="str">
            <v>EECA</v>
          </cell>
        </row>
        <row r="151">
          <cell r="A151" t="str">
            <v>Montserrat</v>
          </cell>
          <cell r="B151" t="str">
            <v>MS</v>
          </cell>
          <cell r="C151" t="str">
            <v>MSR</v>
          </cell>
          <cell r="F151" t="str">
            <v>MSR</v>
          </cell>
          <cell r="G151" t="str">
            <v>WCENA</v>
          </cell>
        </row>
        <row r="152">
          <cell r="A152" t="str">
            <v>Morocco</v>
          </cell>
          <cell r="B152" t="str">
            <v>MA</v>
          </cell>
          <cell r="C152" t="str">
            <v>MAR</v>
          </cell>
          <cell r="F152" t="str">
            <v>MAR</v>
          </cell>
          <cell r="G152" t="str">
            <v>NAME</v>
          </cell>
        </row>
        <row r="153">
          <cell r="A153" t="str">
            <v>Mozambique</v>
          </cell>
          <cell r="B153" t="str">
            <v>MZ</v>
          </cell>
          <cell r="C153" t="str">
            <v>MOZ</v>
          </cell>
          <cell r="F153" t="str">
            <v>MOZ</v>
          </cell>
          <cell r="G153" t="str">
            <v>ESA</v>
          </cell>
        </row>
        <row r="154">
          <cell r="A154" t="str">
            <v>Myanmar</v>
          </cell>
          <cell r="B154" t="str">
            <v>MM</v>
          </cell>
          <cell r="C154" t="str">
            <v>MMR</v>
          </cell>
          <cell r="F154" t="str">
            <v>MMR</v>
          </cell>
          <cell r="G154" t="str">
            <v>AP</v>
          </cell>
        </row>
        <row r="155">
          <cell r="A155" t="str">
            <v>Namibia</v>
          </cell>
          <cell r="B155" t="str">
            <v>NA</v>
          </cell>
          <cell r="C155" t="str">
            <v>NAM</v>
          </cell>
          <cell r="F155" t="str">
            <v>NAM</v>
          </cell>
          <cell r="G155" t="str">
            <v>ESA</v>
          </cell>
        </row>
        <row r="156">
          <cell r="A156" t="str">
            <v>Nauru</v>
          </cell>
          <cell r="B156" t="str">
            <v>NR</v>
          </cell>
          <cell r="C156" t="str">
            <v>NRU</v>
          </cell>
          <cell r="F156" t="str">
            <v>NRU</v>
          </cell>
          <cell r="G156" t="str">
            <v>AP</v>
          </cell>
        </row>
        <row r="157">
          <cell r="A157" t="str">
            <v>Nepal</v>
          </cell>
          <cell r="B157" t="str">
            <v>NP</v>
          </cell>
          <cell r="C157" t="str">
            <v>NPL</v>
          </cell>
          <cell r="F157" t="str">
            <v>NPL</v>
          </cell>
          <cell r="G157" t="str">
            <v>AP</v>
          </cell>
        </row>
        <row r="158">
          <cell r="A158" t="str">
            <v>Netherlands</v>
          </cell>
          <cell r="B158" t="str">
            <v>NL</v>
          </cell>
          <cell r="C158" t="str">
            <v>NLD</v>
          </cell>
          <cell r="F158" t="str">
            <v>NLD</v>
          </cell>
          <cell r="G158" t="str">
            <v>WCENA</v>
          </cell>
        </row>
        <row r="159">
          <cell r="A159" t="str">
            <v>Netherlands Antilles</v>
          </cell>
          <cell r="B159" t="str">
            <v>AN</v>
          </cell>
          <cell r="C159" t="str">
            <v>ANT</v>
          </cell>
          <cell r="F159" t="str">
            <v>ANT</v>
          </cell>
          <cell r="G159" t="str">
            <v>LAC</v>
          </cell>
        </row>
        <row r="160">
          <cell r="A160" t="str">
            <v>New Caledonia</v>
          </cell>
          <cell r="B160" t="str">
            <v>NC</v>
          </cell>
          <cell r="C160" t="str">
            <v>NCL</v>
          </cell>
          <cell r="F160" t="str">
            <v>NCL</v>
          </cell>
          <cell r="G160" t="str">
            <v>AP</v>
          </cell>
        </row>
        <row r="161">
          <cell r="A161" t="str">
            <v>New Zealand</v>
          </cell>
          <cell r="B161" t="str">
            <v>NZ</v>
          </cell>
          <cell r="C161" t="str">
            <v>NZL</v>
          </cell>
          <cell r="F161" t="str">
            <v>NZL</v>
          </cell>
          <cell r="G161" t="str">
            <v>AP</v>
          </cell>
        </row>
        <row r="162">
          <cell r="A162" t="str">
            <v>Nicaragua</v>
          </cell>
          <cell r="B162" t="str">
            <v>NI</v>
          </cell>
          <cell r="C162" t="str">
            <v>NIC</v>
          </cell>
          <cell r="F162" t="str">
            <v>NIC</v>
          </cell>
          <cell r="G162" t="str">
            <v>LAC</v>
          </cell>
        </row>
        <row r="163">
          <cell r="A163" t="str">
            <v>Niger</v>
          </cell>
          <cell r="B163" t="str">
            <v>NE</v>
          </cell>
          <cell r="C163" t="str">
            <v>NER</v>
          </cell>
          <cell r="F163" t="str">
            <v>NER</v>
          </cell>
          <cell r="G163" t="str">
            <v>WCA</v>
          </cell>
        </row>
        <row r="164">
          <cell r="A164" t="str">
            <v>Nigeria</v>
          </cell>
          <cell r="B164" t="str">
            <v>NG</v>
          </cell>
          <cell r="C164" t="str">
            <v>NGA</v>
          </cell>
          <cell r="F164" t="str">
            <v>NGA</v>
          </cell>
          <cell r="G164" t="str">
            <v>WCA</v>
          </cell>
        </row>
        <row r="165">
          <cell r="A165" t="str">
            <v>Niue</v>
          </cell>
          <cell r="B165" t="str">
            <v>NU</v>
          </cell>
          <cell r="C165" t="str">
            <v>NIU</v>
          </cell>
          <cell r="F165" t="str">
            <v>NIU</v>
          </cell>
          <cell r="G165" t="str">
            <v>AP</v>
          </cell>
        </row>
        <row r="166">
          <cell r="A166" t="str">
            <v>Norfolk Island</v>
          </cell>
          <cell r="B166" t="str">
            <v>NF</v>
          </cell>
          <cell r="C166" t="str">
            <v>NFK</v>
          </cell>
          <cell r="F166" t="str">
            <v>NFK</v>
          </cell>
          <cell r="G166" t="e">
            <v>#N/A</v>
          </cell>
        </row>
        <row r="167">
          <cell r="A167" t="str">
            <v>Northern Mariana Islands</v>
          </cell>
          <cell r="B167" t="str">
            <v>MP</v>
          </cell>
          <cell r="C167" t="str">
            <v>MNP</v>
          </cell>
          <cell r="F167" t="str">
            <v>MNP</v>
          </cell>
          <cell r="G167" t="str">
            <v>AP</v>
          </cell>
        </row>
        <row r="168">
          <cell r="A168" t="str">
            <v>Norway</v>
          </cell>
          <cell r="B168" t="str">
            <v>NO</v>
          </cell>
          <cell r="C168" t="str">
            <v>NOR</v>
          </cell>
          <cell r="F168" t="str">
            <v>NOR</v>
          </cell>
          <cell r="G168" t="str">
            <v>WCENA</v>
          </cell>
        </row>
        <row r="169">
          <cell r="A169" t="str">
            <v>Oman</v>
          </cell>
          <cell r="B169" t="str">
            <v>OM</v>
          </cell>
          <cell r="C169" t="str">
            <v>OMN</v>
          </cell>
          <cell r="F169" t="str">
            <v>OMN</v>
          </cell>
          <cell r="G169" t="str">
            <v>NAME</v>
          </cell>
        </row>
        <row r="170">
          <cell r="A170" t="str">
            <v>Pakistan</v>
          </cell>
          <cell r="B170" t="str">
            <v>PK</v>
          </cell>
          <cell r="C170" t="str">
            <v>PAK</v>
          </cell>
          <cell r="F170" t="str">
            <v>PAK</v>
          </cell>
          <cell r="G170" t="str">
            <v>AP</v>
          </cell>
        </row>
        <row r="171">
          <cell r="A171" t="str">
            <v>Palau</v>
          </cell>
          <cell r="B171" t="str">
            <v>PW</v>
          </cell>
          <cell r="C171" t="str">
            <v>PLW</v>
          </cell>
          <cell r="F171" t="str">
            <v>PLW</v>
          </cell>
          <cell r="G171" t="str">
            <v>AP</v>
          </cell>
        </row>
        <row r="172">
          <cell r="A172" t="str">
            <v>Palestinian Territory, Occupied</v>
          </cell>
          <cell r="B172" t="str">
            <v>PS</v>
          </cell>
          <cell r="C172" t="str">
            <v>PSE</v>
          </cell>
          <cell r="F172" t="str">
            <v>PSE</v>
          </cell>
          <cell r="G172" t="str">
            <v>NAME</v>
          </cell>
        </row>
        <row r="173">
          <cell r="A173" t="str">
            <v>Panama</v>
          </cell>
          <cell r="B173" t="str">
            <v>PA</v>
          </cell>
          <cell r="C173" t="str">
            <v>PAN</v>
          </cell>
          <cell r="F173" t="str">
            <v>PAN</v>
          </cell>
          <cell r="G173" t="str">
            <v>LAC</v>
          </cell>
        </row>
        <row r="174">
          <cell r="A174" t="str">
            <v>Papua New Guinea</v>
          </cell>
          <cell r="B174" t="str">
            <v>PG</v>
          </cell>
          <cell r="C174" t="str">
            <v>PNG</v>
          </cell>
          <cell r="F174" t="str">
            <v>PNG</v>
          </cell>
          <cell r="G174" t="str">
            <v>AP</v>
          </cell>
        </row>
        <row r="175">
          <cell r="A175" t="str">
            <v>Paraguay</v>
          </cell>
          <cell r="B175" t="str">
            <v>PY</v>
          </cell>
          <cell r="C175" t="str">
            <v>PRY</v>
          </cell>
          <cell r="F175" t="str">
            <v>PRY</v>
          </cell>
          <cell r="G175" t="str">
            <v>LAC</v>
          </cell>
        </row>
        <row r="176">
          <cell r="A176" t="str">
            <v>Peru</v>
          </cell>
          <cell r="B176" t="str">
            <v>PE</v>
          </cell>
          <cell r="C176" t="str">
            <v>PER</v>
          </cell>
          <cell r="F176" t="str">
            <v>PER</v>
          </cell>
          <cell r="G176" t="str">
            <v>LAC</v>
          </cell>
        </row>
        <row r="177">
          <cell r="A177" t="str">
            <v>Philippines</v>
          </cell>
          <cell r="B177" t="str">
            <v>PH</v>
          </cell>
          <cell r="C177" t="str">
            <v>PHL</v>
          </cell>
          <cell r="F177" t="str">
            <v>PHL</v>
          </cell>
          <cell r="G177" t="str">
            <v>AP</v>
          </cell>
        </row>
        <row r="178">
          <cell r="A178" t="str">
            <v>Pitcairn</v>
          </cell>
          <cell r="B178" t="str">
            <v>PN</v>
          </cell>
          <cell r="C178" t="str">
            <v>PCN</v>
          </cell>
          <cell r="F178" t="str">
            <v>PCN</v>
          </cell>
          <cell r="G178" t="str">
            <v>AP</v>
          </cell>
        </row>
        <row r="179">
          <cell r="A179" t="str">
            <v>Poland</v>
          </cell>
          <cell r="B179" t="str">
            <v>PL</v>
          </cell>
          <cell r="C179" t="str">
            <v>POL</v>
          </cell>
          <cell r="F179" t="str">
            <v>POL</v>
          </cell>
          <cell r="G179" t="str">
            <v>WCENA</v>
          </cell>
        </row>
        <row r="180">
          <cell r="A180" t="str">
            <v>Portugal</v>
          </cell>
          <cell r="B180" t="str">
            <v>PT</v>
          </cell>
          <cell r="C180" t="str">
            <v>PRT</v>
          </cell>
          <cell r="F180" t="str">
            <v>PRT</v>
          </cell>
          <cell r="G180" t="str">
            <v>WCENA</v>
          </cell>
        </row>
        <row r="181">
          <cell r="A181" t="str">
            <v>Puerto Rico</v>
          </cell>
          <cell r="B181" t="str">
            <v>PR</v>
          </cell>
          <cell r="C181" t="str">
            <v>PRI</v>
          </cell>
          <cell r="F181" t="str">
            <v>PRI</v>
          </cell>
          <cell r="G181" t="str">
            <v>LAC</v>
          </cell>
        </row>
        <row r="182">
          <cell r="A182" t="str">
            <v>Qatar</v>
          </cell>
          <cell r="B182" t="str">
            <v>QA</v>
          </cell>
          <cell r="C182" t="str">
            <v>QAT</v>
          </cell>
          <cell r="F182" t="str">
            <v>QAT</v>
          </cell>
          <cell r="G182" t="str">
            <v>NAME</v>
          </cell>
        </row>
        <row r="183">
          <cell r="A183" t="str">
            <v>Réunion</v>
          </cell>
          <cell r="B183" t="str">
            <v>RE</v>
          </cell>
          <cell r="C183" t="str">
            <v>REU</v>
          </cell>
          <cell r="F183" t="str">
            <v>REU</v>
          </cell>
          <cell r="G183" t="str">
            <v>ESA</v>
          </cell>
        </row>
        <row r="184">
          <cell r="A184" t="str">
            <v>Romania</v>
          </cell>
          <cell r="B184" t="str">
            <v>RO</v>
          </cell>
          <cell r="C184" t="str">
            <v>ROU</v>
          </cell>
          <cell r="F184" t="str">
            <v>ROU</v>
          </cell>
          <cell r="G184" t="str">
            <v>WCENA</v>
          </cell>
        </row>
        <row r="185">
          <cell r="A185" t="str">
            <v>Russian Federation</v>
          </cell>
          <cell r="B185" t="str">
            <v>RU</v>
          </cell>
          <cell r="C185" t="str">
            <v>RUS</v>
          </cell>
          <cell r="F185" t="str">
            <v>RUS</v>
          </cell>
          <cell r="G185" t="str">
            <v>EECA</v>
          </cell>
        </row>
        <row r="186">
          <cell r="A186" t="str">
            <v>Rwanda</v>
          </cell>
          <cell r="B186" t="str">
            <v>RW</v>
          </cell>
          <cell r="C186" t="str">
            <v>RWA</v>
          </cell>
          <cell r="F186" t="str">
            <v>RWA</v>
          </cell>
          <cell r="G186" t="str">
            <v>ESA</v>
          </cell>
        </row>
        <row r="187">
          <cell r="A187" t="str">
            <v>Saint-Barthélemy</v>
          </cell>
          <cell r="B187" t="str">
            <v>BL</v>
          </cell>
          <cell r="C187" t="str">
            <v>BLM</v>
          </cell>
          <cell r="F187" t="str">
            <v>BLM</v>
          </cell>
          <cell r="G187" t="e">
            <v>#N/A</v>
          </cell>
        </row>
        <row r="188">
          <cell r="A188" t="str">
            <v>Saint Helena</v>
          </cell>
          <cell r="B188" t="str">
            <v>SH</v>
          </cell>
          <cell r="C188" t="str">
            <v>SHN</v>
          </cell>
          <cell r="F188" t="str">
            <v>SHN</v>
          </cell>
          <cell r="G188" t="e">
            <v>#N/A</v>
          </cell>
        </row>
        <row r="189">
          <cell r="A189" t="str">
            <v>Saint Kitts and Nevis</v>
          </cell>
          <cell r="B189" t="str">
            <v>KN</v>
          </cell>
          <cell r="C189" t="str">
            <v>KNA</v>
          </cell>
          <cell r="F189" t="str">
            <v>KNA</v>
          </cell>
          <cell r="G189" t="str">
            <v>LAC</v>
          </cell>
        </row>
        <row r="190">
          <cell r="A190" t="str">
            <v>Saint Lucia</v>
          </cell>
          <cell r="B190" t="str">
            <v>LC</v>
          </cell>
          <cell r="C190" t="str">
            <v>LCA</v>
          </cell>
          <cell r="F190" t="str">
            <v>LCA</v>
          </cell>
          <cell r="G190" t="str">
            <v>LAC</v>
          </cell>
        </row>
        <row r="191">
          <cell r="A191" t="str">
            <v>Saint-Martin (French part)</v>
          </cell>
          <cell r="B191" t="str">
            <v>MF</v>
          </cell>
          <cell r="C191" t="str">
            <v>MAF</v>
          </cell>
          <cell r="F191" t="str">
            <v>MAF</v>
          </cell>
          <cell r="G191" t="str">
            <v>LAC</v>
          </cell>
        </row>
        <row r="192">
          <cell r="A192" t="str">
            <v>Saint Pierre and Miquelon</v>
          </cell>
          <cell r="B192" t="str">
            <v>PM</v>
          </cell>
          <cell r="C192" t="str">
            <v>SPM</v>
          </cell>
          <cell r="F192" t="str">
            <v>SPM</v>
          </cell>
          <cell r="G192" t="e">
            <v>#N/A</v>
          </cell>
        </row>
        <row r="193">
          <cell r="A193" t="str">
            <v>Saint Vincent and Grenadines</v>
          </cell>
          <cell r="B193" t="str">
            <v>VC</v>
          </cell>
          <cell r="C193" t="str">
            <v>VCT</v>
          </cell>
          <cell r="F193" t="str">
            <v>VCT</v>
          </cell>
          <cell r="G193" t="str">
            <v>LAC</v>
          </cell>
        </row>
        <row r="194">
          <cell r="A194" t="str">
            <v>Samoa</v>
          </cell>
          <cell r="B194" t="str">
            <v>WS</v>
          </cell>
          <cell r="C194" t="str">
            <v>WSM</v>
          </cell>
          <cell r="F194" t="str">
            <v>WSM</v>
          </cell>
          <cell r="G194" t="str">
            <v>AP</v>
          </cell>
        </row>
        <row r="195">
          <cell r="A195" t="str">
            <v>San Marino</v>
          </cell>
          <cell r="B195" t="str">
            <v>SM</v>
          </cell>
          <cell r="C195" t="str">
            <v>SMR</v>
          </cell>
          <cell r="F195" t="str">
            <v>SMR</v>
          </cell>
          <cell r="G195" t="e">
            <v>#N/A</v>
          </cell>
        </row>
        <row r="196">
          <cell r="A196" t="str">
            <v>Sao Tome and Principe</v>
          </cell>
          <cell r="B196" t="str">
            <v>ST</v>
          </cell>
          <cell r="C196" t="str">
            <v>STP</v>
          </cell>
          <cell r="F196" t="str">
            <v>STP</v>
          </cell>
          <cell r="G196" t="str">
            <v>WCA</v>
          </cell>
        </row>
        <row r="197">
          <cell r="A197" t="str">
            <v>Saudi Arabia</v>
          </cell>
          <cell r="B197" t="str">
            <v>SA</v>
          </cell>
          <cell r="C197" t="str">
            <v>SAU</v>
          </cell>
          <cell r="F197" t="str">
            <v>SAU</v>
          </cell>
          <cell r="G197" t="str">
            <v>NAME</v>
          </cell>
        </row>
        <row r="198">
          <cell r="A198" t="str">
            <v>Senegal</v>
          </cell>
          <cell r="B198" t="str">
            <v>SN</v>
          </cell>
          <cell r="C198" t="str">
            <v>SEN</v>
          </cell>
          <cell r="F198" t="str">
            <v>SEN</v>
          </cell>
          <cell r="G198" t="str">
            <v>WCA</v>
          </cell>
        </row>
        <row r="199">
          <cell r="A199" t="str">
            <v>Serbia</v>
          </cell>
          <cell r="B199" t="str">
            <v>RS</v>
          </cell>
          <cell r="C199" t="str">
            <v>SRB</v>
          </cell>
          <cell r="F199" t="str">
            <v>SRB</v>
          </cell>
          <cell r="G199" t="str">
            <v>WCENA</v>
          </cell>
        </row>
        <row r="200">
          <cell r="A200" t="str">
            <v>Seychelles</v>
          </cell>
          <cell r="B200" t="str">
            <v>SC</v>
          </cell>
          <cell r="C200" t="str">
            <v>SYC</v>
          </cell>
          <cell r="F200" t="str">
            <v>SYC</v>
          </cell>
          <cell r="G200" t="str">
            <v>ESA</v>
          </cell>
        </row>
        <row r="201">
          <cell r="A201" t="str">
            <v>Sierra Leone</v>
          </cell>
          <cell r="B201" t="str">
            <v>SL</v>
          </cell>
          <cell r="C201" t="str">
            <v>SLE</v>
          </cell>
          <cell r="F201" t="str">
            <v>SLE</v>
          </cell>
          <cell r="G201" t="str">
            <v>WCA</v>
          </cell>
        </row>
        <row r="202">
          <cell r="A202" t="str">
            <v>Singapore</v>
          </cell>
          <cell r="B202" t="str">
            <v>SG</v>
          </cell>
          <cell r="C202" t="str">
            <v>SGP</v>
          </cell>
          <cell r="F202" t="str">
            <v>SGP</v>
          </cell>
          <cell r="G202" t="str">
            <v>AP</v>
          </cell>
        </row>
        <row r="203">
          <cell r="A203" t="str">
            <v>Slovakia</v>
          </cell>
          <cell r="B203" t="str">
            <v>SK</v>
          </cell>
          <cell r="C203" t="str">
            <v>SVK</v>
          </cell>
          <cell r="F203" t="str">
            <v>SVK</v>
          </cell>
          <cell r="G203" t="str">
            <v>WCENA</v>
          </cell>
        </row>
        <row r="204">
          <cell r="A204" t="str">
            <v>Slovenia</v>
          </cell>
          <cell r="B204" t="str">
            <v>SI</v>
          </cell>
          <cell r="C204" t="str">
            <v>SVN</v>
          </cell>
          <cell r="F204" t="str">
            <v>SVN</v>
          </cell>
          <cell r="G204" t="str">
            <v>WCENA</v>
          </cell>
        </row>
        <row r="205">
          <cell r="A205" t="str">
            <v>Solomon Islands</v>
          </cell>
          <cell r="B205" t="str">
            <v>SB</v>
          </cell>
          <cell r="C205" t="str">
            <v>SLB</v>
          </cell>
          <cell r="F205" t="str">
            <v>SLB</v>
          </cell>
          <cell r="G205" t="str">
            <v>AP</v>
          </cell>
        </row>
        <row r="206">
          <cell r="A206" t="str">
            <v>Somalia</v>
          </cell>
          <cell r="B206" t="str">
            <v>SO</v>
          </cell>
          <cell r="C206" t="str">
            <v>SOM</v>
          </cell>
          <cell r="F206" t="str">
            <v>SOM</v>
          </cell>
          <cell r="G206" t="str">
            <v>NAME</v>
          </cell>
        </row>
        <row r="207">
          <cell r="A207" t="str">
            <v>South Africa</v>
          </cell>
          <cell r="B207" t="str">
            <v>ZA</v>
          </cell>
          <cell r="C207" t="str">
            <v>ZAF</v>
          </cell>
          <cell r="F207" t="str">
            <v>ZAF</v>
          </cell>
          <cell r="G207" t="str">
            <v>ESA</v>
          </cell>
        </row>
        <row r="208">
          <cell r="A208" t="str">
            <v>South Georgia and the South Sandwich Islands</v>
          </cell>
          <cell r="B208" t="str">
            <v>GS</v>
          </cell>
          <cell r="C208" t="str">
            <v>SGS</v>
          </cell>
          <cell r="F208" t="str">
            <v>SGS</v>
          </cell>
          <cell r="G208" t="e">
            <v>#N/A</v>
          </cell>
        </row>
        <row r="209">
          <cell r="A209" t="str">
            <v>South Sudan</v>
          </cell>
          <cell r="B209" t="str">
            <v>SS</v>
          </cell>
          <cell r="C209" t="str">
            <v>SSD</v>
          </cell>
          <cell r="F209" t="str">
            <v>SSD</v>
          </cell>
          <cell r="G209" t="str">
            <v>ESA</v>
          </cell>
        </row>
        <row r="210">
          <cell r="A210" t="str">
            <v>Spain</v>
          </cell>
          <cell r="B210" t="str">
            <v>ES</v>
          </cell>
          <cell r="C210" t="str">
            <v>ESP</v>
          </cell>
          <cell r="F210" t="str">
            <v>ESP</v>
          </cell>
          <cell r="G210" t="str">
            <v>WCENA</v>
          </cell>
        </row>
        <row r="211">
          <cell r="A211" t="str">
            <v>Sri Lanka</v>
          </cell>
          <cell r="B211" t="str">
            <v>LK</v>
          </cell>
          <cell r="C211" t="str">
            <v>LKA</v>
          </cell>
          <cell r="F211" t="str">
            <v>LKA</v>
          </cell>
          <cell r="G211" t="str">
            <v>AP</v>
          </cell>
        </row>
        <row r="212">
          <cell r="A212" t="str">
            <v>Sudan</v>
          </cell>
          <cell r="B212" t="str">
            <v>SD</v>
          </cell>
          <cell r="C212" t="str">
            <v>SDN</v>
          </cell>
          <cell r="F212" t="str">
            <v>SDN</v>
          </cell>
          <cell r="G212" t="str">
            <v>NAME</v>
          </cell>
        </row>
        <row r="213">
          <cell r="A213" t="str">
            <v>Suriname</v>
          </cell>
          <cell r="B213" t="str">
            <v>SR</v>
          </cell>
          <cell r="C213" t="str">
            <v>SUR</v>
          </cell>
          <cell r="F213" t="str">
            <v>SUR</v>
          </cell>
          <cell r="G213" t="str">
            <v>LAC</v>
          </cell>
        </row>
        <row r="214">
          <cell r="A214" t="str">
            <v>Svalbard and Jan Mayen Islands</v>
          </cell>
          <cell r="B214" t="str">
            <v>SJ</v>
          </cell>
          <cell r="C214" t="str">
            <v>SJM</v>
          </cell>
          <cell r="F214" t="str">
            <v>SJM</v>
          </cell>
          <cell r="G214" t="e">
            <v>#N/A</v>
          </cell>
        </row>
        <row r="215">
          <cell r="A215" t="str">
            <v>Swaziland</v>
          </cell>
          <cell r="B215" t="str">
            <v>SZ</v>
          </cell>
          <cell r="C215" t="str">
            <v>SWZ</v>
          </cell>
          <cell r="F215" t="str">
            <v>SWZ</v>
          </cell>
          <cell r="G215" t="str">
            <v>ESA</v>
          </cell>
        </row>
        <row r="216">
          <cell r="A216" t="str">
            <v>Sweden</v>
          </cell>
          <cell r="B216" t="str">
            <v>SE</v>
          </cell>
          <cell r="C216" t="str">
            <v>SWE</v>
          </cell>
          <cell r="F216" t="str">
            <v>SWE</v>
          </cell>
          <cell r="G216" t="str">
            <v>WCENA</v>
          </cell>
        </row>
        <row r="217">
          <cell r="A217" t="str">
            <v>Switzerland</v>
          </cell>
          <cell r="B217" t="str">
            <v>CH</v>
          </cell>
          <cell r="C217" t="str">
            <v>CHE</v>
          </cell>
          <cell r="F217" t="str">
            <v>CHE</v>
          </cell>
          <cell r="G217" t="str">
            <v>WCENA</v>
          </cell>
        </row>
        <row r="218">
          <cell r="A218" t="str">
            <v>Syrian Arab Republic (Syria)</v>
          </cell>
          <cell r="B218" t="str">
            <v>SY</v>
          </cell>
          <cell r="C218" t="str">
            <v>SYR</v>
          </cell>
          <cell r="F218" t="str">
            <v>SYR</v>
          </cell>
          <cell r="G218" t="str">
            <v>NAME</v>
          </cell>
        </row>
        <row r="219">
          <cell r="A219" t="str">
            <v>Taiwan, Republic of China</v>
          </cell>
          <cell r="B219" t="str">
            <v>TW</v>
          </cell>
          <cell r="C219" t="str">
            <v>TWN</v>
          </cell>
          <cell r="F219" t="str">
            <v>TWN</v>
          </cell>
          <cell r="G219" t="e">
            <v>#N/A</v>
          </cell>
        </row>
        <row r="220">
          <cell r="A220" t="str">
            <v>Tajikistan</v>
          </cell>
          <cell r="B220" t="str">
            <v>TJ</v>
          </cell>
          <cell r="C220" t="str">
            <v>TJK</v>
          </cell>
          <cell r="F220" t="str">
            <v>TJK</v>
          </cell>
          <cell r="G220" t="str">
            <v>AP</v>
          </cell>
        </row>
        <row r="221">
          <cell r="A221" t="str">
            <v>Tanzania *, United Republic of</v>
          </cell>
          <cell r="B221" t="str">
            <v>TZ</v>
          </cell>
          <cell r="C221" t="str">
            <v>TZA</v>
          </cell>
          <cell r="F221" t="str">
            <v>TZA</v>
          </cell>
          <cell r="G221" t="str">
            <v>ESA</v>
          </cell>
        </row>
        <row r="222">
          <cell r="A222" t="str">
            <v>Thailand</v>
          </cell>
          <cell r="B222" t="str">
            <v>TH</v>
          </cell>
          <cell r="C222" t="str">
            <v>THA</v>
          </cell>
          <cell r="F222" t="str">
            <v>THA</v>
          </cell>
          <cell r="G222" t="str">
            <v>AP</v>
          </cell>
        </row>
        <row r="223">
          <cell r="A223" t="str">
            <v>Timor-Leste</v>
          </cell>
          <cell r="B223" t="str">
            <v>TL</v>
          </cell>
          <cell r="C223" t="str">
            <v>TLS</v>
          </cell>
          <cell r="F223" t="str">
            <v>TLS</v>
          </cell>
          <cell r="G223" t="str">
            <v>AP</v>
          </cell>
        </row>
        <row r="224">
          <cell r="A224" t="str">
            <v>Togo</v>
          </cell>
          <cell r="B224" t="str">
            <v>TG</v>
          </cell>
          <cell r="C224" t="str">
            <v>TGO</v>
          </cell>
          <cell r="F224" t="str">
            <v>TGO</v>
          </cell>
          <cell r="G224" t="str">
            <v>WCA</v>
          </cell>
        </row>
        <row r="225">
          <cell r="A225" t="str">
            <v>Tokelau</v>
          </cell>
          <cell r="B225" t="str">
            <v>TK</v>
          </cell>
          <cell r="C225" t="str">
            <v>TKL</v>
          </cell>
          <cell r="F225" t="str">
            <v>TKL</v>
          </cell>
          <cell r="G225" t="str">
            <v>AP</v>
          </cell>
        </row>
        <row r="226">
          <cell r="A226" t="str">
            <v>Tonga</v>
          </cell>
          <cell r="B226" t="str">
            <v>TO</v>
          </cell>
          <cell r="C226" t="str">
            <v>TON</v>
          </cell>
          <cell r="F226" t="str">
            <v>TON</v>
          </cell>
          <cell r="G226" t="str">
            <v>AP</v>
          </cell>
        </row>
        <row r="227">
          <cell r="A227" t="str">
            <v>Trinidad and Tobago</v>
          </cell>
          <cell r="B227" t="str">
            <v>TT</v>
          </cell>
          <cell r="C227" t="str">
            <v>TTO</v>
          </cell>
          <cell r="F227" t="str">
            <v>TTO</v>
          </cell>
          <cell r="G227" t="str">
            <v>LAC</v>
          </cell>
        </row>
        <row r="228">
          <cell r="A228" t="str">
            <v>Tunisia</v>
          </cell>
          <cell r="B228" t="str">
            <v>TN</v>
          </cell>
          <cell r="C228" t="str">
            <v>TUN</v>
          </cell>
          <cell r="F228" t="str">
            <v>TUN</v>
          </cell>
          <cell r="G228" t="str">
            <v>NAME</v>
          </cell>
        </row>
        <row r="229">
          <cell r="A229" t="str">
            <v>Turkey</v>
          </cell>
          <cell r="B229" t="str">
            <v>TR</v>
          </cell>
          <cell r="C229" t="str">
            <v>TUR</v>
          </cell>
          <cell r="F229" t="str">
            <v>TUR</v>
          </cell>
          <cell r="G229" t="str">
            <v>WCENA</v>
          </cell>
        </row>
        <row r="230">
          <cell r="A230" t="str">
            <v>Turkmenistan</v>
          </cell>
          <cell r="B230" t="str">
            <v>TM</v>
          </cell>
          <cell r="C230" t="str">
            <v>TKM</v>
          </cell>
          <cell r="F230" t="str">
            <v>TKM</v>
          </cell>
          <cell r="G230" t="str">
            <v>EECA</v>
          </cell>
        </row>
        <row r="231">
          <cell r="A231" t="str">
            <v>Turks and Caicos Islands</v>
          </cell>
          <cell r="B231" t="str">
            <v>TC</v>
          </cell>
          <cell r="C231" t="str">
            <v>TCA</v>
          </cell>
          <cell r="F231" t="str">
            <v>TCA</v>
          </cell>
          <cell r="G231" t="str">
            <v>LAC</v>
          </cell>
        </row>
        <row r="232">
          <cell r="A232" t="str">
            <v>Tuvalu</v>
          </cell>
          <cell r="B232" t="str">
            <v>TV</v>
          </cell>
          <cell r="C232" t="str">
            <v>TUV</v>
          </cell>
          <cell r="F232" t="str">
            <v>TUV</v>
          </cell>
          <cell r="G232" t="str">
            <v>AP</v>
          </cell>
        </row>
        <row r="233">
          <cell r="A233" t="str">
            <v>Uganda</v>
          </cell>
          <cell r="B233" t="str">
            <v>UG</v>
          </cell>
          <cell r="C233" t="str">
            <v>UGA</v>
          </cell>
          <cell r="F233" t="str">
            <v>UGA</v>
          </cell>
          <cell r="G233" t="str">
            <v>ESA</v>
          </cell>
        </row>
        <row r="234">
          <cell r="A234" t="str">
            <v>Ukraine</v>
          </cell>
          <cell r="B234" t="str">
            <v>UA</v>
          </cell>
          <cell r="C234" t="str">
            <v>UKR</v>
          </cell>
          <cell r="F234" t="str">
            <v>UKR</v>
          </cell>
          <cell r="G234" t="str">
            <v>EECA</v>
          </cell>
        </row>
        <row r="235">
          <cell r="A235" t="str">
            <v>United Arab Emirates</v>
          </cell>
          <cell r="B235" t="str">
            <v>AE</v>
          </cell>
          <cell r="C235" t="str">
            <v>ARE</v>
          </cell>
          <cell r="F235" t="str">
            <v>ARE</v>
          </cell>
          <cell r="G235" t="str">
            <v>NAME</v>
          </cell>
        </row>
        <row r="236">
          <cell r="A236" t="str">
            <v>United Kingdom</v>
          </cell>
          <cell r="B236" t="str">
            <v>GB</v>
          </cell>
          <cell r="C236" t="str">
            <v>GBR</v>
          </cell>
          <cell r="F236" t="str">
            <v>GBR</v>
          </cell>
          <cell r="G236" t="str">
            <v>WCENA</v>
          </cell>
        </row>
        <row r="237">
          <cell r="A237" t="str">
            <v>United States of America</v>
          </cell>
          <cell r="B237" t="str">
            <v>US</v>
          </cell>
          <cell r="C237" t="str">
            <v>USA</v>
          </cell>
          <cell r="F237" t="str">
            <v>USA</v>
          </cell>
          <cell r="G237" t="str">
            <v>WCENA</v>
          </cell>
        </row>
        <row r="238">
          <cell r="A238" t="str">
            <v>United States Minor Outlying Islands</v>
          </cell>
          <cell r="B238" t="str">
            <v>UM</v>
          </cell>
          <cell r="C238" t="str">
            <v>UMI</v>
          </cell>
          <cell r="F238" t="str">
            <v>UMI</v>
          </cell>
          <cell r="G238" t="e">
            <v>#N/A</v>
          </cell>
        </row>
        <row r="239">
          <cell r="A239" t="str">
            <v>Uruguay</v>
          </cell>
          <cell r="B239" t="str">
            <v>UY</v>
          </cell>
          <cell r="C239" t="str">
            <v>URY</v>
          </cell>
          <cell r="F239" t="str">
            <v>URY</v>
          </cell>
          <cell r="G239" t="str">
            <v>LAC</v>
          </cell>
        </row>
        <row r="240">
          <cell r="A240" t="str">
            <v>Uzbekistan</v>
          </cell>
          <cell r="B240" t="str">
            <v>UZ</v>
          </cell>
          <cell r="C240" t="str">
            <v>UZB</v>
          </cell>
          <cell r="F240" t="str">
            <v>UZB</v>
          </cell>
          <cell r="G240" t="str">
            <v>EECA</v>
          </cell>
        </row>
        <row r="241">
          <cell r="A241" t="str">
            <v>Vanuatu</v>
          </cell>
          <cell r="B241" t="str">
            <v>VU</v>
          </cell>
          <cell r="C241" t="str">
            <v>VUT</v>
          </cell>
          <cell r="F241" t="str">
            <v>VUT</v>
          </cell>
          <cell r="G241" t="str">
            <v>AP</v>
          </cell>
        </row>
        <row r="242">
          <cell r="A242" t="str">
            <v>Venezuela (Bolivarian Republic of)</v>
          </cell>
          <cell r="B242" t="str">
            <v>VE</v>
          </cell>
          <cell r="C242" t="str">
            <v>VEN</v>
          </cell>
          <cell r="F242" t="str">
            <v>VEN</v>
          </cell>
          <cell r="G242" t="str">
            <v>LAC</v>
          </cell>
        </row>
        <row r="243">
          <cell r="A243" t="str">
            <v>Viet Nam</v>
          </cell>
          <cell r="B243" t="str">
            <v>VN</v>
          </cell>
          <cell r="C243" t="str">
            <v>VNM</v>
          </cell>
          <cell r="F243" t="str">
            <v>VNM</v>
          </cell>
          <cell r="G243" t="str">
            <v>AP</v>
          </cell>
        </row>
        <row r="244">
          <cell r="A244" t="str">
            <v>Virgin Islands, US</v>
          </cell>
          <cell r="B244" t="str">
            <v>VI</v>
          </cell>
          <cell r="C244" t="str">
            <v>VIR</v>
          </cell>
          <cell r="F244" t="str">
            <v>VIR</v>
          </cell>
          <cell r="G244" t="str">
            <v>LAC</v>
          </cell>
        </row>
        <row r="245">
          <cell r="A245" t="str">
            <v>Wallis and Futuna Islands</v>
          </cell>
          <cell r="B245" t="str">
            <v>WF</v>
          </cell>
          <cell r="C245" t="str">
            <v>WLF</v>
          </cell>
          <cell r="F245" t="str">
            <v>WLF</v>
          </cell>
          <cell r="G245" t="e">
            <v>#N/A</v>
          </cell>
        </row>
        <row r="246">
          <cell r="A246" t="str">
            <v>Western Sahara</v>
          </cell>
          <cell r="B246" t="str">
            <v>EH</v>
          </cell>
          <cell r="C246" t="str">
            <v>ESH</v>
          </cell>
          <cell r="F246" t="str">
            <v>ESH</v>
          </cell>
          <cell r="G246" t="str">
            <v>NAME</v>
          </cell>
        </row>
        <row r="247">
          <cell r="A247" t="str">
            <v>Yemen</v>
          </cell>
          <cell r="B247" t="str">
            <v>YE</v>
          </cell>
          <cell r="C247" t="str">
            <v>YEM</v>
          </cell>
          <cell r="F247" t="str">
            <v>YEM</v>
          </cell>
          <cell r="G247" t="str">
            <v>NAME</v>
          </cell>
        </row>
        <row r="248">
          <cell r="A248" t="str">
            <v>Zambia</v>
          </cell>
          <cell r="B248" t="str">
            <v>ZM</v>
          </cell>
          <cell r="C248" t="str">
            <v>ZMB</v>
          </cell>
          <cell r="F248" t="str">
            <v>ZMB</v>
          </cell>
          <cell r="G248" t="str">
            <v>ESA</v>
          </cell>
        </row>
        <row r="249">
          <cell r="A249" t="str">
            <v>Zimbabwe</v>
          </cell>
          <cell r="B249" t="str">
            <v>ZW</v>
          </cell>
          <cell r="C249" t="str">
            <v>ZWE</v>
          </cell>
          <cell r="F249" t="str">
            <v>ZWE</v>
          </cell>
          <cell r="G249" t="str">
            <v>ESA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P visit costs"/>
      <sheetName val="Pill"/>
      <sheetName val="Ring"/>
      <sheetName val="CAB"/>
      <sheetName val="Default Salaries"/>
    </sheetNames>
    <sheetDataSet>
      <sheetData sheetId="0">
        <row r="4">
          <cell r="B4" t="str">
            <v>AGO</v>
          </cell>
          <cell r="C4">
            <v>11.724780819804982</v>
          </cell>
          <cell r="D4">
            <v>11.986942792650085</v>
          </cell>
          <cell r="E4">
            <v>8.5203267490311223</v>
          </cell>
        </row>
        <row r="5">
          <cell r="C5">
            <v>7.367905888263401</v>
          </cell>
          <cell r="D5">
            <v>7.6279180706076541</v>
          </cell>
          <cell r="E5">
            <v>5.7324640951528902</v>
          </cell>
        </row>
        <row r="6">
          <cell r="C6">
            <v>17.295447206957714</v>
          </cell>
          <cell r="D6">
            <v>17.560357885209942</v>
          </cell>
          <cell r="E6">
            <v>12.084866246258059</v>
          </cell>
        </row>
        <row r="7">
          <cell r="C7">
            <v>6.9646886947279176</v>
          </cell>
          <cell r="D7">
            <v>7.2245019196758582</v>
          </cell>
          <cell r="E7">
            <v>5.4744548171905736</v>
          </cell>
        </row>
        <row r="8">
          <cell r="C8">
            <v>4.2437127697297674</v>
          </cell>
          <cell r="D8">
            <v>4.5021833974518275</v>
          </cell>
          <cell r="E8">
            <v>3.7333657837442806</v>
          </cell>
        </row>
        <row r="9">
          <cell r="C9">
            <v>6.2478636580147935</v>
          </cell>
          <cell r="D9">
            <v>6.5073231836532717</v>
          </cell>
          <cell r="E9">
            <v>5.0157751946129467</v>
          </cell>
        </row>
        <row r="10">
          <cell r="C10">
            <v>4.9802366033878975</v>
          </cell>
          <cell r="D10">
            <v>5.2390706502959841</v>
          </cell>
          <cell r="E10">
            <v>4.2046502070545895</v>
          </cell>
        </row>
        <row r="11">
          <cell r="C11">
            <v>9.1078802484625374</v>
          </cell>
          <cell r="D11">
            <v>9.3687509774508992</v>
          </cell>
          <cell r="E11">
            <v>6.8458331070534673</v>
          </cell>
        </row>
        <row r="12">
          <cell r="C12">
            <v>8.9945315622450117</v>
          </cell>
          <cell r="D12">
            <v>9.2553463621712044</v>
          </cell>
          <cell r="E12">
            <v>6.7733039263592243</v>
          </cell>
        </row>
        <row r="13">
          <cell r="C13">
            <v>12.527706308801676</v>
          </cell>
          <cell r="D13">
            <v>12.790264465061785</v>
          </cell>
          <cell r="E13">
            <v>9.0341000429155951</v>
          </cell>
        </row>
        <row r="14">
          <cell r="C14">
            <v>5.2199288842713436</v>
          </cell>
          <cell r="D14">
            <v>5.4788812013149446</v>
          </cell>
          <cell r="E14">
            <v>4.3580237072806831</v>
          </cell>
        </row>
        <row r="15">
          <cell r="C15">
            <v>10.679630024361252</v>
          </cell>
          <cell r="D15">
            <v>10.941276293797996</v>
          </cell>
          <cell r="E15">
            <v>7.8515591309398376</v>
          </cell>
        </row>
        <row r="16">
          <cell r="C16">
            <v>13.607819345095916</v>
          </cell>
          <cell r="D16">
            <v>13.870910456003966</v>
          </cell>
          <cell r="E16">
            <v>9.725239183507421</v>
          </cell>
        </row>
        <row r="17">
          <cell r="C17">
            <v>5.1774791486524538</v>
          </cell>
          <cell r="D17">
            <v>5.4364105199402477</v>
          </cell>
          <cell r="E17">
            <v>4.3308611115077005</v>
          </cell>
        </row>
        <row r="18">
          <cell r="C18">
            <v>8.7988859253041802</v>
          </cell>
          <cell r="D18">
            <v>9.0596041888049648</v>
          </cell>
          <cell r="E18">
            <v>6.6481148462979842</v>
          </cell>
        </row>
        <row r="19">
          <cell r="C19">
            <v>11.373818092808776</v>
          </cell>
          <cell r="D19">
            <v>11.635806891911574</v>
          </cell>
          <cell r="E19">
            <v>8.2957538854833057</v>
          </cell>
        </row>
        <row r="20">
          <cell r="C20">
            <v>6.2583740039244109</v>
          </cell>
          <cell r="D20">
            <v>6.5178387156290851</v>
          </cell>
          <cell r="E20">
            <v>5.0225005198291113</v>
          </cell>
        </row>
        <row r="21">
          <cell r="C21">
            <v>8.5416860843021425</v>
          </cell>
          <cell r="D21">
            <v>8.8022774390016245</v>
          </cell>
          <cell r="E21">
            <v>6.4835386666785038</v>
          </cell>
        </row>
        <row r="22">
          <cell r="C22">
            <v>6.3758746839171936</v>
          </cell>
          <cell r="D22">
            <v>6.6353973733810783</v>
          </cell>
          <cell r="E22">
            <v>5.0976864645037434</v>
          </cell>
        </row>
        <row r="23">
          <cell r="C23">
            <v>6.0384070828538086</v>
          </cell>
          <cell r="D23">
            <v>6.2977632574063156</v>
          </cell>
          <cell r="E23">
            <v>4.8817488172953114</v>
          </cell>
        </row>
        <row r="24">
          <cell r="C24">
            <v>9.8114354053388393</v>
          </cell>
          <cell r="D24">
            <v>10.072653285947764</v>
          </cell>
          <cell r="E24">
            <v>7.2960216430151545</v>
          </cell>
        </row>
        <row r="25">
          <cell r="C25">
            <v>9.0866897201882502</v>
          </cell>
          <cell r="D25">
            <v>9.3475499932426906</v>
          </cell>
          <cell r="E25">
            <v>6.8322737822346271</v>
          </cell>
        </row>
        <row r="26">
          <cell r="C26">
            <v>3.9989268164506253</v>
          </cell>
          <cell r="D26">
            <v>4.2572766606924679</v>
          </cell>
          <cell r="E26">
            <v>3.5767329613512255</v>
          </cell>
        </row>
        <row r="27">
          <cell r="C27">
            <v>5.1922363858190952</v>
          </cell>
          <cell r="D27">
            <v>5.4511750386949034</v>
          </cell>
          <cell r="E27">
            <v>4.340303923389552</v>
          </cell>
        </row>
        <row r="28">
          <cell r="C28">
            <v>9.6122016176388172</v>
          </cell>
          <cell r="D28">
            <v>9.8733211913394694</v>
          </cell>
          <cell r="E28">
            <v>7.1685365889690731</v>
          </cell>
        </row>
        <row r="29">
          <cell r="C29">
            <v>5.3828052495409358</v>
          </cell>
          <cell r="D29">
            <v>5.6418379338359204</v>
          </cell>
          <cell r="E29">
            <v>4.4622444946728663</v>
          </cell>
        </row>
        <row r="30">
          <cell r="C30">
            <v>6.7233097710019081</v>
          </cell>
          <cell r="D30">
            <v>6.9830038935827901</v>
          </cell>
          <cell r="E30">
            <v>5.3200020735468705</v>
          </cell>
        </row>
        <row r="31">
          <cell r="C31">
            <v>7.4050843899228518</v>
          </cell>
          <cell r="D31">
            <v>7.6651149170649155</v>
          </cell>
          <cell r="E31">
            <v>5.7562537512555174</v>
          </cell>
        </row>
        <row r="32">
          <cell r="C32">
            <v>6.4912555596058095</v>
          </cell>
          <cell r="D32">
            <v>6.7508351808647147</v>
          </cell>
          <cell r="E32">
            <v>5.1715159958440529</v>
          </cell>
        </row>
        <row r="33">
          <cell r="C33">
            <v>14.811646550789693</v>
          </cell>
          <cell r="D33">
            <v>15.075331659995173</v>
          </cell>
          <cell r="E33">
            <v>10.495540135728877</v>
          </cell>
        </row>
        <row r="34">
          <cell r="C34">
            <v>5.3035083371578411</v>
          </cell>
          <cell r="D34">
            <v>5.5625018943831552</v>
          </cell>
          <cell r="E34">
            <v>4.4115042498702763</v>
          </cell>
        </row>
        <row r="35">
          <cell r="C35">
            <v>10.05124726617402</v>
          </cell>
          <cell r="D35">
            <v>10.312583475922183</v>
          </cell>
          <cell r="E35">
            <v>7.4494716596634145</v>
          </cell>
        </row>
        <row r="36">
          <cell r="C36">
            <v>5.5347805378332255</v>
          </cell>
          <cell r="D36">
            <v>5.7938882105169665</v>
          </cell>
          <cell r="E36">
            <v>4.5594899371516417</v>
          </cell>
        </row>
        <row r="37">
          <cell r="D37">
            <v>7.2611690789915846</v>
          </cell>
          <cell r="E37">
            <v>5.4979057060013679</v>
          </cell>
        </row>
        <row r="38">
          <cell r="C38">
            <v>7.4834113344103557</v>
          </cell>
          <cell r="D38">
            <v>7.7434805100157948</v>
          </cell>
          <cell r="E38">
            <v>5.8063733362241514</v>
          </cell>
        </row>
        <row r="39">
          <cell r="C39">
            <v>8.274227847631721</v>
          </cell>
          <cell r="D39">
            <v>8.5346872317822182</v>
          </cell>
          <cell r="E39">
            <v>6.3123983789260247</v>
          </cell>
        </row>
        <row r="40">
          <cell r="C40">
            <v>5.8177261254059749</v>
          </cell>
          <cell r="D40">
            <v>6.0769734104829984</v>
          </cell>
          <cell r="E40">
            <v>4.7405402195370954</v>
          </cell>
        </row>
        <row r="41">
          <cell r="C41">
            <v>17.281001786058575</v>
          </cell>
          <cell r="D41">
            <v>17.545905336580695</v>
          </cell>
          <cell r="E41">
            <v>12.075622958333334</v>
          </cell>
        </row>
        <row r="42">
          <cell r="C42">
            <v>3.8623722793311872</v>
          </cell>
          <cell r="D42">
            <v>4.1206547441666066</v>
          </cell>
          <cell r="E42">
            <v>3.4893548978918254</v>
          </cell>
        </row>
        <row r="43">
          <cell r="C43">
            <v>7.9871655377154784</v>
          </cell>
          <cell r="D43">
            <v>8.2474832781794536</v>
          </cell>
          <cell r="E43">
            <v>6.1287139019267372</v>
          </cell>
        </row>
        <row r="44">
          <cell r="C44">
            <v>7.3472188151728179</v>
          </cell>
          <cell r="D44">
            <v>7.607220790000464</v>
          </cell>
          <cell r="E44">
            <v>5.7192269195640835</v>
          </cell>
        </row>
        <row r="45">
          <cell r="C45">
            <v>6.6990038064622972</v>
          </cell>
          <cell r="D45">
            <v>6.9586859358754829</v>
          </cell>
          <cell r="E45">
            <v>5.3044492537227566</v>
          </cell>
        </row>
        <row r="46">
          <cell r="C46">
            <v>8.3306902831538068</v>
          </cell>
          <cell r="D46">
            <v>8.5911775272749136</v>
          </cell>
          <cell r="E46">
            <v>6.3485273745507236</v>
          </cell>
        </row>
        <row r="47">
          <cell r="C47">
            <v>6.3848703683489259</v>
          </cell>
          <cell r="D47">
            <v>6.6443974965073433</v>
          </cell>
          <cell r="E47">
            <v>5.1034425931664558</v>
          </cell>
        </row>
        <row r="48">
          <cell r="C48">
            <v>5.2392428552851733</v>
          </cell>
          <cell r="D48">
            <v>5.498204702322651</v>
          </cell>
          <cell r="E48">
            <v>4.3703822668752537</v>
          </cell>
        </row>
        <row r="49">
          <cell r="C49">
            <v>9.6513358496826918</v>
          </cell>
          <cell r="D49">
            <v>9.9124747331871923</v>
          </cell>
          <cell r="E49">
            <v>7.1935776713314539</v>
          </cell>
        </row>
        <row r="50">
          <cell r="C50">
            <v>7.4142692239353556</v>
          </cell>
          <cell r="E50">
            <v>5.762130912323455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AFG</v>
          </cell>
          <cell r="D2" t="str">
            <v>EMR</v>
          </cell>
          <cell r="E2">
            <v>1.006508017097945</v>
          </cell>
        </row>
        <row r="3">
          <cell r="C3" t="str">
            <v>AGO</v>
          </cell>
          <cell r="D3" t="str">
            <v>AFR</v>
          </cell>
          <cell r="E3">
            <v>5.0583907617603137</v>
          </cell>
        </row>
        <row r="4">
          <cell r="C4" t="str">
            <v>ALB</v>
          </cell>
          <cell r="D4" t="str">
            <v>EUR</v>
          </cell>
          <cell r="E4">
            <v>5.9399773068603734</v>
          </cell>
        </row>
        <row r="5">
          <cell r="C5" t="str">
            <v>ARG</v>
          </cell>
          <cell r="D5" t="str">
            <v>AMR</v>
          </cell>
          <cell r="E5">
            <v>17.02923887728582</v>
          </cell>
        </row>
        <row r="6">
          <cell r="C6" t="str">
            <v>ARM</v>
          </cell>
          <cell r="D6" t="str">
            <v>EUR</v>
          </cell>
          <cell r="E6">
            <v>8.5958290979925831</v>
          </cell>
        </row>
        <row r="7">
          <cell r="C7" t="str">
            <v>AZE</v>
          </cell>
          <cell r="D7" t="str">
            <v>EUR</v>
          </cell>
          <cell r="E7">
            <v>7.725188325818424</v>
          </cell>
        </row>
        <row r="8">
          <cell r="C8" t="str">
            <v>BDI</v>
          </cell>
          <cell r="D8" t="str">
            <v>AFR</v>
          </cell>
          <cell r="E8">
            <v>0.48461831962958329</v>
          </cell>
        </row>
        <row r="9">
          <cell r="C9" t="str">
            <v>BEN</v>
          </cell>
          <cell r="D9" t="str">
            <v>AFR</v>
          </cell>
          <cell r="E9">
            <v>2.1746259950353202</v>
          </cell>
        </row>
        <row r="10">
          <cell r="C10" t="str">
            <v>BFA</v>
          </cell>
          <cell r="D10" t="str">
            <v>AFR</v>
          </cell>
          <cell r="E10">
            <v>1.362639724926205</v>
          </cell>
        </row>
        <row r="11">
          <cell r="C11" t="str">
            <v>BGD</v>
          </cell>
          <cell r="D11" t="str">
            <v>SEA</v>
          </cell>
          <cell r="E11">
            <v>2.7665394332783082</v>
          </cell>
        </row>
        <row r="12">
          <cell r="C12" t="str">
            <v>BIH</v>
          </cell>
          <cell r="D12" t="str">
            <v>EUR</v>
          </cell>
          <cell r="E12">
            <v>7.3483545299291668</v>
          </cell>
        </row>
        <row r="13">
          <cell r="C13" t="str">
            <v>BLR</v>
          </cell>
          <cell r="D13" t="str">
            <v>EUR</v>
          </cell>
          <cell r="E13">
            <v>9.8676916141465441</v>
          </cell>
        </row>
        <row r="14">
          <cell r="C14" t="str">
            <v>BLZ</v>
          </cell>
          <cell r="D14" t="str">
            <v>AMR</v>
          </cell>
          <cell r="E14">
            <v>9.150848295766485</v>
          </cell>
        </row>
        <row r="15">
          <cell r="C15" t="str">
            <v>BOL</v>
          </cell>
          <cell r="D15" t="str">
            <v>AMR</v>
          </cell>
          <cell r="E15">
            <v>4.8589948621680303</v>
          </cell>
        </row>
        <row r="16">
          <cell r="C16" t="str">
            <v>BRA</v>
          </cell>
          <cell r="D16" t="str">
            <v>AMR</v>
          </cell>
          <cell r="E16">
            <v>2.9840380183763942</v>
          </cell>
        </row>
        <row r="17">
          <cell r="C17" t="str">
            <v>BTN</v>
          </cell>
          <cell r="D17" t="str">
            <v>SEA</v>
          </cell>
          <cell r="E17">
            <v>5.8803248184342358</v>
          </cell>
        </row>
        <row r="18">
          <cell r="C18" t="str">
            <v>BWA</v>
          </cell>
          <cell r="D18" t="str">
            <v>AFR</v>
          </cell>
          <cell r="E18">
            <v>9.6024846089870781</v>
          </cell>
        </row>
        <row r="19">
          <cell r="C19" t="str">
            <v>CAF</v>
          </cell>
          <cell r="D19" t="str">
            <v>AFR</v>
          </cell>
          <cell r="E19">
            <v>0.79229387641980131</v>
          </cell>
        </row>
        <row r="20">
          <cell r="C20" t="str">
            <v>CHN</v>
          </cell>
          <cell r="D20" t="str">
            <v>WPR</v>
          </cell>
          <cell r="E20">
            <v>15.86858831950682</v>
          </cell>
        </row>
        <row r="21">
          <cell r="C21" t="str">
            <v>CIV</v>
          </cell>
          <cell r="D21" t="str">
            <v>AFR</v>
          </cell>
          <cell r="E21">
            <v>4.0317814636801446</v>
          </cell>
        </row>
        <row r="22">
          <cell r="C22" t="str">
            <v>CMR</v>
          </cell>
          <cell r="D22" t="str">
            <v>AFR</v>
          </cell>
          <cell r="E22">
            <v>2.549793826142893</v>
          </cell>
        </row>
        <row r="23">
          <cell r="C23" t="str">
            <v>COD</v>
          </cell>
          <cell r="D23" t="str">
            <v>AFR</v>
          </cell>
          <cell r="E23">
            <v>0.87711146222715453</v>
          </cell>
        </row>
        <row r="24">
          <cell r="C24" t="str">
            <v>COG</v>
          </cell>
          <cell r="D24" t="str">
            <v>AFR</v>
          </cell>
          <cell r="E24">
            <v>4.7015717624082338</v>
          </cell>
        </row>
        <row r="25">
          <cell r="C25" t="str">
            <v>COL</v>
          </cell>
          <cell r="D25" t="str">
            <v>AMR</v>
          </cell>
          <cell r="E25">
            <v>21.00527429433933</v>
          </cell>
        </row>
        <row r="26">
          <cell r="C26" t="str">
            <v>COM</v>
          </cell>
          <cell r="D26" t="str">
            <v>AFR</v>
          </cell>
          <cell r="E26">
            <v>2.3171971840047081</v>
          </cell>
        </row>
        <row r="27">
          <cell r="C27" t="str">
            <v>CPV</v>
          </cell>
          <cell r="D27" t="str">
            <v>AFR</v>
          </cell>
          <cell r="E27">
            <v>5.5719128906695872</v>
          </cell>
        </row>
        <row r="28">
          <cell r="C28" t="str">
            <v>CRI</v>
          </cell>
          <cell r="D28" t="str">
            <v>AMR</v>
          </cell>
          <cell r="E28">
            <v>17.377449353056519</v>
          </cell>
        </row>
        <row r="29">
          <cell r="C29" t="str">
            <v>CUB</v>
          </cell>
          <cell r="D29" t="str">
            <v>AMR</v>
          </cell>
          <cell r="E29">
            <v>7.2642395700242286</v>
          </cell>
        </row>
        <row r="30">
          <cell r="C30" t="str">
            <v>DJI</v>
          </cell>
          <cell r="D30" t="str">
            <v>EMR</v>
          </cell>
          <cell r="E30">
            <v>4.3412989112334177</v>
          </cell>
        </row>
        <row r="31">
          <cell r="C31" t="str">
            <v>DMA</v>
          </cell>
          <cell r="D31" t="str">
            <v>AMR</v>
          </cell>
          <cell r="E31">
            <v>11.62288906010083</v>
          </cell>
        </row>
        <row r="32">
          <cell r="C32" t="str">
            <v>DOM</v>
          </cell>
          <cell r="D32" t="str">
            <v>AMR</v>
          </cell>
          <cell r="E32">
            <v>11.531103142857839</v>
          </cell>
        </row>
        <row r="33">
          <cell r="C33" t="str">
            <v>DZA</v>
          </cell>
          <cell r="D33" t="str">
            <v>AFR</v>
          </cell>
          <cell r="E33">
            <v>7.5702145700117924</v>
          </cell>
        </row>
        <row r="34">
          <cell r="C34" t="str">
            <v>ECU</v>
          </cell>
          <cell r="D34" t="str">
            <v>AMR</v>
          </cell>
          <cell r="E34">
            <v>9.0093187874077767</v>
          </cell>
        </row>
        <row r="35">
          <cell r="C35" t="str">
            <v>EGY</v>
          </cell>
          <cell r="D35" t="str">
            <v>EMR</v>
          </cell>
          <cell r="E35">
            <v>4.1977608732133751</v>
          </cell>
        </row>
        <row r="36">
          <cell r="C36" t="str">
            <v>ERI</v>
          </cell>
          <cell r="D36" t="str">
            <v>AFR</v>
          </cell>
          <cell r="E36">
            <v>1.223619846678712</v>
          </cell>
        </row>
        <row r="37">
          <cell r="C37" t="str">
            <v>ETH</v>
          </cell>
          <cell r="D37" t="str">
            <v>AFR</v>
          </cell>
          <cell r="E37">
            <v>0.97061024500296966</v>
          </cell>
        </row>
        <row r="38">
          <cell r="C38" t="str">
            <v>FJI</v>
          </cell>
          <cell r="D38" t="str">
            <v>WPR</v>
          </cell>
          <cell r="E38">
            <v>7.5654472187722446</v>
          </cell>
        </row>
        <row r="39">
          <cell r="C39" t="str">
            <v>FSM</v>
          </cell>
          <cell r="D39" t="str">
            <v>WPR</v>
          </cell>
          <cell r="E39">
            <v>4.5661634720647877</v>
          </cell>
        </row>
        <row r="40">
          <cell r="C40" t="str">
            <v>GAB</v>
          </cell>
          <cell r="D40" t="str">
            <v>AFR</v>
          </cell>
          <cell r="E40">
            <v>12.043915645429299</v>
          </cell>
        </row>
        <row r="41">
          <cell r="C41" t="str">
            <v>GEO</v>
          </cell>
          <cell r="D41" t="str">
            <v>EUR</v>
          </cell>
          <cell r="E41">
            <v>7.9929219436817016</v>
          </cell>
        </row>
        <row r="42">
          <cell r="C42" t="str">
            <v>GHA</v>
          </cell>
          <cell r="D42" t="str">
            <v>AFR</v>
          </cell>
          <cell r="E42">
            <v>3.101645670125738</v>
          </cell>
        </row>
        <row r="43">
          <cell r="C43" t="str">
            <v>GIN</v>
          </cell>
          <cell r="D43" t="str">
            <v>AFR</v>
          </cell>
          <cell r="E43">
            <v>1.727402261881023</v>
          </cell>
        </row>
        <row r="44">
          <cell r="C44" t="str">
            <v>GMB</v>
          </cell>
          <cell r="D44" t="str">
            <v>AFR</v>
          </cell>
          <cell r="E44">
            <v>1.3750976493597771</v>
          </cell>
        </row>
        <row r="45">
          <cell r="C45" t="str">
            <v>GNB</v>
          </cell>
          <cell r="D45" t="str">
            <v>AFR</v>
          </cell>
          <cell r="E45">
            <v>1.3790750846482771</v>
          </cell>
        </row>
        <row r="46">
          <cell r="C46" t="str">
            <v>GNQ</v>
          </cell>
          <cell r="D46" t="str">
            <v>AFR</v>
          </cell>
          <cell r="E46">
            <v>9.5106105466133002</v>
          </cell>
        </row>
        <row r="47">
          <cell r="C47" t="str">
            <v>GRD</v>
          </cell>
          <cell r="D47" t="str">
            <v>AMR</v>
          </cell>
          <cell r="E47">
            <v>11.16021778662696</v>
          </cell>
        </row>
        <row r="48">
          <cell r="C48" t="str">
            <v>GTM</v>
          </cell>
          <cell r="D48" t="str">
            <v>AMR</v>
          </cell>
          <cell r="E48">
            <v>6.4510123890345259</v>
          </cell>
        </row>
        <row r="49">
          <cell r="C49" t="str">
            <v>HND</v>
          </cell>
          <cell r="D49" t="str">
            <v>AMR</v>
          </cell>
          <cell r="E49">
            <v>4.6830958453602296</v>
          </cell>
        </row>
        <row r="50">
          <cell r="C50" t="str">
            <v>HTI</v>
          </cell>
          <cell r="D50" t="str">
            <v>AMR</v>
          </cell>
          <cell r="E50">
            <v>2.6788265478662541</v>
          </cell>
        </row>
        <row r="51">
          <cell r="C51" t="str">
            <v>IDN</v>
          </cell>
          <cell r="D51" t="str">
            <v>SEA</v>
          </cell>
          <cell r="E51">
            <v>5.3185731660926994</v>
          </cell>
        </row>
        <row r="52">
          <cell r="C52" t="str">
            <v>IND</v>
          </cell>
          <cell r="D52" t="str">
            <v>SEA</v>
          </cell>
          <cell r="E52">
            <v>2.4256113881961321</v>
          </cell>
        </row>
        <row r="53">
          <cell r="C53" t="str">
            <v>IRN</v>
          </cell>
          <cell r="D53" t="str">
            <v>EMR</v>
          </cell>
          <cell r="E53">
            <v>12.08296313155998</v>
          </cell>
        </row>
        <row r="54">
          <cell r="C54" t="str">
            <v>IRQ</v>
          </cell>
          <cell r="D54" t="str">
            <v>EMR</v>
          </cell>
          <cell r="E54">
            <v>7.9475966168783696</v>
          </cell>
        </row>
        <row r="55">
          <cell r="C55" t="str">
            <v>JAM</v>
          </cell>
          <cell r="D55" t="str">
            <v>AMR</v>
          </cell>
          <cell r="E55">
            <v>8.5933508023102547</v>
          </cell>
        </row>
        <row r="56">
          <cell r="C56" t="str">
            <v>JOR</v>
          </cell>
          <cell r="D56" t="str">
            <v>EMR</v>
          </cell>
          <cell r="E56">
            <v>6.9605009646766707</v>
          </cell>
        </row>
        <row r="57">
          <cell r="C57" t="str">
            <v>KAZ</v>
          </cell>
          <cell r="D57" t="str">
            <v>EUR</v>
          </cell>
          <cell r="E57">
            <v>14.109217953374721</v>
          </cell>
        </row>
        <row r="58">
          <cell r="C58" t="str">
            <v>KEN</v>
          </cell>
          <cell r="D58" t="str">
            <v>AFR</v>
          </cell>
          <cell r="E58">
            <v>2.335839284895576</v>
          </cell>
        </row>
        <row r="59">
          <cell r="C59" t="str">
            <v>KGZ</v>
          </cell>
          <cell r="D59" t="str">
            <v>EUR</v>
          </cell>
          <cell r="E59">
            <v>2.0353537487140629</v>
          </cell>
        </row>
        <row r="60">
          <cell r="C60" t="str">
            <v>KHM</v>
          </cell>
          <cell r="D60" t="str">
            <v>WPR</v>
          </cell>
          <cell r="E60">
            <v>1.710811477642723</v>
          </cell>
        </row>
        <row r="61">
          <cell r="C61" t="str">
            <v>KIR</v>
          </cell>
          <cell r="D61" t="str">
            <v>WPR</v>
          </cell>
          <cell r="E61">
            <v>3.139041000098969</v>
          </cell>
        </row>
        <row r="62">
          <cell r="C62" t="str">
            <v>LAO</v>
          </cell>
          <cell r="D62" t="str">
            <v>WPR</v>
          </cell>
          <cell r="E62">
            <v>3.260138991300801</v>
          </cell>
        </row>
        <row r="63">
          <cell r="C63" t="str">
            <v>LBN</v>
          </cell>
          <cell r="D63" t="str">
            <v>EMR</v>
          </cell>
          <cell r="E63">
            <v>11.59886274605209</v>
          </cell>
        </row>
        <row r="64">
          <cell r="C64" t="str">
            <v>LBR</v>
          </cell>
          <cell r="D64" t="str">
            <v>AFR</v>
          </cell>
          <cell r="E64">
            <v>6.4648866666929929E-3</v>
          </cell>
        </row>
        <row r="65">
          <cell r="C65" t="str">
            <v>LBY</v>
          </cell>
          <cell r="D65" t="str">
            <v>EMR</v>
          </cell>
          <cell r="E65">
            <v>15.47471371517814</v>
          </cell>
        </row>
        <row r="66">
          <cell r="C66" t="str">
            <v>LCA</v>
          </cell>
          <cell r="D66" t="str">
            <v>AMR</v>
          </cell>
          <cell r="E66">
            <v>13.64630369430777</v>
          </cell>
        </row>
        <row r="67">
          <cell r="C67" t="str">
            <v>LKA</v>
          </cell>
          <cell r="D67" t="str">
            <v>SEA</v>
          </cell>
          <cell r="E67">
            <v>4.9491107775934697</v>
          </cell>
        </row>
        <row r="68">
          <cell r="C68" t="str">
            <v>LSO</v>
          </cell>
          <cell r="D68" t="str">
            <v>AFR</v>
          </cell>
          <cell r="E68">
            <v>1.543917469379634</v>
          </cell>
        </row>
        <row r="69">
          <cell r="C69" t="str">
            <v>MAR</v>
          </cell>
          <cell r="D69" t="str">
            <v>EMR</v>
          </cell>
          <cell r="E69">
            <v>5.3569450660033011</v>
          </cell>
        </row>
        <row r="70">
          <cell r="C70" t="str">
            <v>MDA</v>
          </cell>
          <cell r="D70" t="str">
            <v>EUR</v>
          </cell>
          <cell r="E70">
            <v>4.8088843484125627</v>
          </cell>
        </row>
        <row r="71">
          <cell r="C71" t="str">
            <v>MDG</v>
          </cell>
          <cell r="D71" t="str">
            <v>AFR</v>
          </cell>
          <cell r="E71">
            <v>0.8732046367239622</v>
          </cell>
        </row>
        <row r="72">
          <cell r="C72" t="str">
            <v>MDV</v>
          </cell>
          <cell r="D72" t="str">
            <v>SEA</v>
          </cell>
          <cell r="E72">
            <v>12.96435672244192</v>
          </cell>
        </row>
        <row r="73">
          <cell r="C73" t="str">
            <v>MEX</v>
          </cell>
          <cell r="D73" t="str">
            <v>AMR</v>
          </cell>
          <cell r="E73">
            <v>14.82403179622805</v>
          </cell>
        </row>
        <row r="74">
          <cell r="C74" t="str">
            <v>MHL</v>
          </cell>
          <cell r="D74" t="str">
            <v>WPR</v>
          </cell>
          <cell r="E74">
            <v>10.54820282300696</v>
          </cell>
        </row>
        <row r="75">
          <cell r="C75" t="str">
            <v>MKD</v>
          </cell>
          <cell r="D75" t="str">
            <v>EUR</v>
          </cell>
          <cell r="E75">
            <v>10.007031600700151</v>
          </cell>
        </row>
        <row r="76">
          <cell r="C76" t="str">
            <v>MLI</v>
          </cell>
          <cell r="D76" t="str">
            <v>AFR</v>
          </cell>
          <cell r="E76">
            <v>1.4322858115916359</v>
          </cell>
        </row>
        <row r="77">
          <cell r="C77" t="str">
            <v>MMR</v>
          </cell>
          <cell r="D77" t="str">
            <v>SEA</v>
          </cell>
          <cell r="E77">
            <v>1.86185965307006</v>
          </cell>
        </row>
        <row r="78">
          <cell r="C78" t="str">
            <v>MNE</v>
          </cell>
          <cell r="D78" t="str">
            <v>EUR</v>
          </cell>
          <cell r="E78">
            <v>11.49774864817242</v>
          </cell>
        </row>
        <row r="79">
          <cell r="C79" t="str">
            <v>MNG</v>
          </cell>
          <cell r="D79" t="str">
            <v>WPR</v>
          </cell>
          <cell r="E79">
            <v>6.2889929010449359</v>
          </cell>
        </row>
        <row r="80">
          <cell r="C80" t="str">
            <v>MOZ</v>
          </cell>
          <cell r="D80" t="str">
            <v>AFR</v>
          </cell>
          <cell r="E80">
            <v>0.91875417549516925</v>
          </cell>
        </row>
        <row r="81">
          <cell r="C81" t="str">
            <v>MRT</v>
          </cell>
          <cell r="D81" t="str">
            <v>AFR</v>
          </cell>
          <cell r="E81">
            <v>3.821666824760984</v>
          </cell>
        </row>
        <row r="82">
          <cell r="C82" t="str">
            <v>MUS</v>
          </cell>
          <cell r="D82" t="str">
            <v>AFR</v>
          </cell>
          <cell r="E82">
            <v>12.88609379661958</v>
          </cell>
        </row>
        <row r="83">
          <cell r="C83" t="str">
            <v>MWI</v>
          </cell>
          <cell r="D83" t="str">
            <v>AFR</v>
          </cell>
          <cell r="E83">
            <v>0.90410247363071616</v>
          </cell>
        </row>
        <row r="84">
          <cell r="C84" t="str">
            <v>MYS</v>
          </cell>
          <cell r="D84" t="str">
            <v>WPR</v>
          </cell>
          <cell r="E84">
            <v>14.6821818738412</v>
          </cell>
        </row>
        <row r="85">
          <cell r="C85" t="str">
            <v>NAM</v>
          </cell>
          <cell r="D85" t="str">
            <v>AFR</v>
          </cell>
          <cell r="E85">
            <v>6.7607748117292017</v>
          </cell>
        </row>
        <row r="86">
          <cell r="C86" t="str">
            <v>NER</v>
          </cell>
          <cell r="D86" t="str">
            <v>AFR</v>
          </cell>
          <cell r="E86">
            <v>0.93251994238976499</v>
          </cell>
        </row>
        <row r="87">
          <cell r="C87" t="str">
            <v>NGA</v>
          </cell>
          <cell r="D87" t="str">
            <v>AFR</v>
          </cell>
          <cell r="E87">
            <v>3.2131850490019742</v>
          </cell>
        </row>
        <row r="88">
          <cell r="C88" t="str">
            <v>NIC</v>
          </cell>
          <cell r="D88" t="str">
            <v>AMR</v>
          </cell>
          <cell r="E88">
            <v>3.242265890811824</v>
          </cell>
        </row>
        <row r="89">
          <cell r="C89" t="str">
            <v>NPL</v>
          </cell>
          <cell r="D89" t="str">
            <v>SEA</v>
          </cell>
          <cell r="E89">
            <v>1.2655707998706349</v>
          </cell>
        </row>
        <row r="90">
          <cell r="C90" t="str">
            <v>PAK</v>
          </cell>
          <cell r="D90" t="str">
            <v>EMR</v>
          </cell>
          <cell r="E90">
            <v>2.0801506767922739</v>
          </cell>
        </row>
        <row r="91">
          <cell r="C91" t="str">
            <v>PER</v>
          </cell>
          <cell r="D91" t="str">
            <v>AMR</v>
          </cell>
          <cell r="E91">
            <v>10.42449949553045</v>
          </cell>
        </row>
        <row r="92">
          <cell r="C92" t="str">
            <v>PHL</v>
          </cell>
          <cell r="D92" t="str">
            <v>WPR</v>
          </cell>
          <cell r="E92">
            <v>4.9705098358515416</v>
          </cell>
        </row>
        <row r="93">
          <cell r="C93" t="str">
            <v>PNG</v>
          </cell>
          <cell r="D93" t="str">
            <v>WPR</v>
          </cell>
          <cell r="E93">
            <v>3.772313668145963</v>
          </cell>
        </row>
        <row r="94">
          <cell r="C94" t="str">
            <v>PRK</v>
          </cell>
          <cell r="D94" t="str">
            <v>SEA</v>
          </cell>
          <cell r="E94">
            <v>2.8356888142791798</v>
          </cell>
        </row>
        <row r="95">
          <cell r="C95" t="str">
            <v>PRY</v>
          </cell>
          <cell r="D95" t="str">
            <v>AMR</v>
          </cell>
          <cell r="E95">
            <v>8.5752577580096503</v>
          </cell>
        </row>
        <row r="96">
          <cell r="C96" t="str">
            <v>PSE</v>
          </cell>
          <cell r="D96" t="str">
            <v>EMR</v>
          </cell>
          <cell r="E96">
            <v>0</v>
          </cell>
        </row>
        <row r="97">
          <cell r="C97" t="str">
            <v>RUS</v>
          </cell>
          <cell r="D97" t="str">
            <v>EUR</v>
          </cell>
          <cell r="E97">
            <v>16.037601573259689</v>
          </cell>
        </row>
        <row r="98">
          <cell r="C98" t="str">
            <v>RWA</v>
          </cell>
          <cell r="D98" t="str">
            <v>AFR</v>
          </cell>
          <cell r="E98">
            <v>1.277019464815311</v>
          </cell>
        </row>
        <row r="99">
          <cell r="C99" t="str">
            <v>SDN</v>
          </cell>
          <cell r="D99" t="str">
            <v>EMR</v>
          </cell>
          <cell r="E99">
            <v>0.13434906570873431</v>
          </cell>
        </row>
        <row r="100">
          <cell r="C100" t="str">
            <v>SEN</v>
          </cell>
          <cell r="D100" t="str">
            <v>AFR</v>
          </cell>
          <cell r="E100">
            <v>2.2985985597154461</v>
          </cell>
        </row>
        <row r="101">
          <cell r="C101" t="str">
            <v>SLB</v>
          </cell>
          <cell r="D101" t="str">
            <v>WPR</v>
          </cell>
          <cell r="E101">
            <v>3.5377539853229729</v>
          </cell>
        </row>
        <row r="102">
          <cell r="C102" t="str">
            <v>SLE</v>
          </cell>
          <cell r="D102" t="str">
            <v>AFR</v>
          </cell>
          <cell r="E102">
            <v>0.91217568694064599</v>
          </cell>
        </row>
        <row r="103">
          <cell r="C103" t="str">
            <v>SLV</v>
          </cell>
          <cell r="D103" t="str">
            <v>AMR</v>
          </cell>
          <cell r="E103">
            <v>7.2093220338523336</v>
          </cell>
        </row>
        <row r="104">
          <cell r="C104" t="str">
            <v>SOM</v>
          </cell>
          <cell r="D104" t="str">
            <v>EMR</v>
          </cell>
          <cell r="E104">
            <v>0.76378267718125803</v>
          </cell>
        </row>
        <row r="105">
          <cell r="C105" t="str">
            <v>SRB</v>
          </cell>
          <cell r="D105" t="str">
            <v>EUR</v>
          </cell>
          <cell r="E105">
            <v>9.5487995028347026</v>
          </cell>
        </row>
        <row r="106">
          <cell r="C106" t="str">
            <v>SSD</v>
          </cell>
          <cell r="D106" t="str">
            <v>AFR</v>
          </cell>
          <cell r="E106">
            <v>237.2000496298526</v>
          </cell>
        </row>
        <row r="107">
          <cell r="C107" t="str">
            <v>STP</v>
          </cell>
          <cell r="D107" t="str">
            <v>AFR</v>
          </cell>
          <cell r="E107">
            <v>2.466105763407318</v>
          </cell>
        </row>
        <row r="108">
          <cell r="C108" t="str">
            <v>SUR</v>
          </cell>
          <cell r="D108" t="str">
            <v>AMR</v>
          </cell>
          <cell r="E108">
            <v>8.8239339554731053</v>
          </cell>
        </row>
        <row r="109">
          <cell r="C109" t="str">
            <v>SWZ</v>
          </cell>
          <cell r="D109" t="str">
            <v>AFR</v>
          </cell>
          <cell r="E109">
            <v>5.0799886178257214</v>
          </cell>
        </row>
        <row r="110">
          <cell r="C110" t="str">
            <v>SYR</v>
          </cell>
          <cell r="D110" t="str">
            <v>EMR</v>
          </cell>
          <cell r="E110">
            <v>5.6909606376585344</v>
          </cell>
        </row>
        <row r="111">
          <cell r="C111" t="str">
            <v>TCD</v>
          </cell>
          <cell r="D111" t="str">
            <v>AFR</v>
          </cell>
          <cell r="E111">
            <v>1.1954697164660011</v>
          </cell>
        </row>
        <row r="112">
          <cell r="C112" t="str">
            <v>TGO</v>
          </cell>
          <cell r="D112" t="str">
            <v>AFR</v>
          </cell>
          <cell r="E112">
            <v>1.449972823087363</v>
          </cell>
        </row>
        <row r="113">
          <cell r="C113" t="str">
            <v>THA</v>
          </cell>
          <cell r="D113" t="str">
            <v>SEA</v>
          </cell>
          <cell r="E113">
            <v>7.9980376873024106</v>
          </cell>
        </row>
        <row r="114">
          <cell r="C114" t="str">
            <v>TJK</v>
          </cell>
          <cell r="D114" t="str">
            <v>EUR</v>
          </cell>
          <cell r="E114">
            <v>1.457093348779585</v>
          </cell>
        </row>
        <row r="115">
          <cell r="C115" t="str">
            <v>TKM</v>
          </cell>
          <cell r="D115" t="str">
            <v>EUR</v>
          </cell>
          <cell r="E115">
            <v>9.1477924117812588</v>
          </cell>
        </row>
        <row r="116">
          <cell r="C116" t="str">
            <v>TLS</v>
          </cell>
          <cell r="D116" t="str">
            <v>SEA</v>
          </cell>
          <cell r="E116">
            <v>1.992663920563355</v>
          </cell>
        </row>
        <row r="117">
          <cell r="C117" t="str">
            <v>TON</v>
          </cell>
          <cell r="D117" t="str">
            <v>WPR</v>
          </cell>
          <cell r="E117">
            <v>6.6531693877619729</v>
          </cell>
        </row>
        <row r="118">
          <cell r="C118" t="str">
            <v>TUN</v>
          </cell>
          <cell r="D118" t="str">
            <v>EMR</v>
          </cell>
          <cell r="E118">
            <v>5.5297618003703004</v>
          </cell>
        </row>
        <row r="119">
          <cell r="C119" t="str">
            <v>TUR</v>
          </cell>
          <cell r="D119" t="str">
            <v>EUR</v>
          </cell>
          <cell r="E119">
            <v>15.877445613428829</v>
          </cell>
        </row>
        <row r="120">
          <cell r="C120" t="str">
            <v>TUV</v>
          </cell>
          <cell r="D120" t="str">
            <v>WPR</v>
          </cell>
          <cell r="E120">
            <v>9.240084347760396</v>
          </cell>
        </row>
        <row r="121">
          <cell r="C121" t="str">
            <v>TZA</v>
          </cell>
          <cell r="D121" t="str">
            <v>AFR</v>
          </cell>
          <cell r="E121">
            <v>1.6808912274396759</v>
          </cell>
        </row>
        <row r="122">
          <cell r="C122" t="str">
            <v>UGA</v>
          </cell>
          <cell r="D122" t="str">
            <v>AFR</v>
          </cell>
          <cell r="E122">
            <v>1.247392409251775</v>
          </cell>
        </row>
        <row r="123">
          <cell r="C123" t="str">
            <v>UKR</v>
          </cell>
          <cell r="D123" t="str">
            <v>EUR</v>
          </cell>
          <cell r="E123">
            <v>4.3616215030846082</v>
          </cell>
        </row>
        <row r="124">
          <cell r="C124" t="str">
            <v>UZB</v>
          </cell>
          <cell r="D124" t="str">
            <v>EUR</v>
          </cell>
          <cell r="E124">
            <v>3.0163506435368892</v>
          </cell>
        </row>
        <row r="125">
          <cell r="C125" t="str">
            <v>VCT</v>
          </cell>
          <cell r="D125" t="str">
            <v>AMR</v>
          </cell>
          <cell r="E125">
            <v>12.559014651031269</v>
          </cell>
        </row>
        <row r="126">
          <cell r="C126" t="str">
            <v>VEN</v>
          </cell>
          <cell r="D126" t="str">
            <v>AMR</v>
          </cell>
          <cell r="E126">
            <v>1.8166880822601461</v>
          </cell>
        </row>
        <row r="127">
          <cell r="C127" t="str">
            <v>VNM</v>
          </cell>
          <cell r="D127" t="str">
            <v>WPR</v>
          </cell>
          <cell r="E127">
            <v>3.3549459256894489</v>
          </cell>
        </row>
        <row r="128">
          <cell r="C128" t="str">
            <v>VUT</v>
          </cell>
          <cell r="D128" t="str">
            <v>WPR</v>
          </cell>
          <cell r="E128">
            <v>4.8496404847595151</v>
          </cell>
        </row>
        <row r="129">
          <cell r="C129" t="str">
            <v>WSM</v>
          </cell>
          <cell r="D129" t="str">
            <v>WPR</v>
          </cell>
          <cell r="E129">
            <v>5.4266367870412324</v>
          </cell>
        </row>
        <row r="130">
          <cell r="C130" t="str">
            <v>YEM</v>
          </cell>
          <cell r="D130" t="str">
            <v>EMR</v>
          </cell>
          <cell r="E130">
            <v>2.689267561007965</v>
          </cell>
        </row>
        <row r="131">
          <cell r="C131" t="str">
            <v>ZAF</v>
          </cell>
          <cell r="D131" t="str">
            <v>AFR</v>
          </cell>
          <cell r="E131">
            <v>9.7329296393870592</v>
          </cell>
        </row>
        <row r="132">
          <cell r="C132" t="str">
            <v>ZMB</v>
          </cell>
          <cell r="D132" t="str">
            <v>AFR</v>
          </cell>
          <cell r="E132">
            <v>2.3501288556556248</v>
          </cell>
        </row>
        <row r="133">
          <cell r="C133" t="str">
            <v>ZWE</v>
          </cell>
          <cell r="D133" t="str">
            <v>AFR</v>
          </cell>
          <cell r="E133">
            <v>3.1777079478516601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timamodel.com/pubs/KAZ_HIV_2023_v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AECF-2698-4A74-9E22-8B2E2703ACD6}">
  <dimension ref="A1:M237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24.28515625" bestFit="1" customWidth="1"/>
    <col min="4" max="4" width="20.140625" bestFit="1" customWidth="1"/>
    <col min="5" max="5" width="30.7109375" bestFit="1" customWidth="1"/>
    <col min="6" max="6" width="11" bestFit="1" customWidth="1"/>
    <col min="7" max="7" width="8.28515625" bestFit="1" customWidth="1"/>
    <col min="8" max="8" width="33.42578125" bestFit="1" customWidth="1"/>
    <col min="10" max="10" width="31.42578125" customWidth="1"/>
  </cols>
  <sheetData>
    <row r="1" spans="1:10" x14ac:dyDescent="0.25">
      <c r="A1" t="s">
        <v>276</v>
      </c>
      <c r="B1" t="s">
        <v>277</v>
      </c>
      <c r="C1" t="s">
        <v>2</v>
      </c>
      <c r="D1" t="s">
        <v>410</v>
      </c>
      <c r="E1" t="s">
        <v>417</v>
      </c>
      <c r="F1" t="s">
        <v>418</v>
      </c>
      <c r="G1" t="s">
        <v>455</v>
      </c>
      <c r="H1" t="s">
        <v>278</v>
      </c>
    </row>
    <row r="2" spans="1:10" x14ac:dyDescent="0.25">
      <c r="A2" t="s">
        <v>4</v>
      </c>
      <c r="B2" t="s">
        <v>5</v>
      </c>
      <c r="C2" t="str">
        <f>VLOOKUP(B2,'Country List'!$C$2:$G$126,5,FALSE)</f>
        <v>AP</v>
      </c>
      <c r="D2" t="str">
        <f>VLOOKUP(B2,'Country List'!$C$2:$E$126,3,FALSE)</f>
        <v>Low income</v>
      </c>
      <c r="E2" t="s">
        <v>419</v>
      </c>
      <c r="F2" s="57">
        <v>40</v>
      </c>
      <c r="G2" s="48">
        <v>2024</v>
      </c>
      <c r="H2" t="s">
        <v>508</v>
      </c>
      <c r="J2" t="str">
        <f>CONCATENATE(A2,E2)</f>
        <v>AfghanistanOral PrEP drugs</v>
      </c>
    </row>
    <row r="3" spans="1:10" x14ac:dyDescent="0.25">
      <c r="A3" t="s">
        <v>8</v>
      </c>
      <c r="B3" t="s">
        <v>9</v>
      </c>
      <c r="C3" t="str">
        <f>VLOOKUP(B3,'Country List'!$C$2:$G$126,5,FALSE)</f>
        <v>EECA</v>
      </c>
      <c r="D3" t="str">
        <f>VLOOKUP(B3,'Country List'!$C$2:$E$126,3,FALSE)</f>
        <v>Upper middle income</v>
      </c>
      <c r="E3" t="s">
        <v>419</v>
      </c>
      <c r="F3" s="57">
        <v>40</v>
      </c>
      <c r="G3" s="48">
        <v>2024</v>
      </c>
      <c r="H3" t="s">
        <v>508</v>
      </c>
      <c r="J3" t="str">
        <f t="shared" ref="J3:J66" si="0">CONCATENATE(A3,E3)</f>
        <v>AlbaniaOral PrEP drugs</v>
      </c>
    </row>
    <row r="4" spans="1:10" x14ac:dyDescent="0.25">
      <c r="A4" t="s">
        <v>12</v>
      </c>
      <c r="B4" t="s">
        <v>13</v>
      </c>
      <c r="C4" t="str">
        <f>VLOOKUP(B4,'Country List'!$C$2:$G$126,5,FALSE)</f>
        <v>NAME</v>
      </c>
      <c r="D4" t="str">
        <f>VLOOKUP(B4,'Country List'!$C$2:$E$126,3,FALSE)</f>
        <v>Upper middle income</v>
      </c>
      <c r="E4" t="s">
        <v>419</v>
      </c>
      <c r="F4" s="57">
        <v>40</v>
      </c>
      <c r="G4" s="48">
        <v>2024</v>
      </c>
      <c r="H4" t="s">
        <v>508</v>
      </c>
      <c r="J4" t="str">
        <f t="shared" si="0"/>
        <v>AlgeriaOral PrEP drugs</v>
      </c>
    </row>
    <row r="5" spans="1:10" x14ac:dyDescent="0.25">
      <c r="A5" t="s">
        <v>16</v>
      </c>
      <c r="B5" t="s">
        <v>17</v>
      </c>
      <c r="C5" t="str">
        <f>VLOOKUP(B5,'Country List'!$C$2:$G$126,5,FALSE)</f>
        <v>ESA</v>
      </c>
      <c r="D5" t="str">
        <f>VLOOKUP(B5,'Country List'!$C$2:$E$126,3,FALSE)</f>
        <v>Lower middle income</v>
      </c>
      <c r="E5" t="s">
        <v>419</v>
      </c>
      <c r="F5" s="57">
        <v>40</v>
      </c>
      <c r="G5" s="48">
        <v>2024</v>
      </c>
      <c r="H5" t="s">
        <v>508</v>
      </c>
      <c r="J5" t="str">
        <f t="shared" si="0"/>
        <v>AngolaOral PrEP drugs</v>
      </c>
    </row>
    <row r="6" spans="1:10" x14ac:dyDescent="0.25">
      <c r="A6" t="s">
        <v>21</v>
      </c>
      <c r="B6" t="s">
        <v>22</v>
      </c>
      <c r="C6" t="str">
        <f>VLOOKUP(B6,'Country List'!$C$2:$G$126,5,FALSE)</f>
        <v>LAC</v>
      </c>
      <c r="D6" t="str">
        <f>VLOOKUP(B6,'Country List'!$C$2:$E$126,3,FALSE)</f>
        <v>Upper middle income</v>
      </c>
      <c r="E6" t="s">
        <v>419</v>
      </c>
      <c r="F6" s="57">
        <v>40</v>
      </c>
      <c r="G6" s="48">
        <v>2024</v>
      </c>
      <c r="H6" t="s">
        <v>508</v>
      </c>
      <c r="J6" t="str">
        <f t="shared" si="0"/>
        <v>ArgentinaOral PrEP drugs</v>
      </c>
    </row>
    <row r="7" spans="1:10" x14ac:dyDescent="0.25">
      <c r="A7" t="s">
        <v>23</v>
      </c>
      <c r="B7" t="s">
        <v>24</v>
      </c>
      <c r="C7" t="str">
        <f>VLOOKUP(B7,'Country List'!$C$2:$G$126,5,FALSE)</f>
        <v>EECA</v>
      </c>
      <c r="D7" t="str">
        <f>VLOOKUP(B7,'Country List'!$C$2:$E$126,3,FALSE)</f>
        <v>Lower middle income</v>
      </c>
      <c r="E7" t="s">
        <v>419</v>
      </c>
      <c r="F7" s="57">
        <v>40</v>
      </c>
      <c r="G7" s="48">
        <v>2024</v>
      </c>
      <c r="H7" t="s">
        <v>508</v>
      </c>
      <c r="J7" t="str">
        <f t="shared" si="0"/>
        <v>ArmeniaOral PrEP drugs</v>
      </c>
    </row>
    <row r="8" spans="1:10" x14ac:dyDescent="0.25">
      <c r="A8" t="s">
        <v>25</v>
      </c>
      <c r="B8" t="s">
        <v>26</v>
      </c>
      <c r="C8" t="str">
        <f>VLOOKUP(B8,'Country List'!$C$2:$G$126,5,FALSE)</f>
        <v>EECA</v>
      </c>
      <c r="D8" t="str">
        <f>VLOOKUP(B8,'Country List'!$C$2:$E$126,3,FALSE)</f>
        <v>Upper middle income</v>
      </c>
      <c r="E8" t="s">
        <v>419</v>
      </c>
      <c r="F8" s="57">
        <v>40</v>
      </c>
      <c r="G8" s="48">
        <v>2024</v>
      </c>
      <c r="H8" t="s">
        <v>508</v>
      </c>
      <c r="J8" t="str">
        <f t="shared" si="0"/>
        <v>AzerbaijanOral PrEP drugs</v>
      </c>
    </row>
    <row r="9" spans="1:10" x14ac:dyDescent="0.25">
      <c r="A9" t="s">
        <v>27</v>
      </c>
      <c r="B9" t="s">
        <v>28</v>
      </c>
      <c r="C9" t="str">
        <f>VLOOKUP(B9,'Country List'!$C$2:$G$126,5,FALSE)</f>
        <v>AP</v>
      </c>
      <c r="D9" t="str">
        <f>VLOOKUP(B9,'Country List'!$C$2:$E$126,3,FALSE)</f>
        <v>Lower middle income</v>
      </c>
      <c r="E9" t="s">
        <v>419</v>
      </c>
      <c r="F9" s="57">
        <v>40</v>
      </c>
      <c r="G9" s="48">
        <v>2024</v>
      </c>
      <c r="H9" t="s">
        <v>508</v>
      </c>
      <c r="J9" t="str">
        <f t="shared" si="0"/>
        <v>BangladeshOral PrEP drugs</v>
      </c>
    </row>
    <row r="10" spans="1:10" x14ac:dyDescent="0.25">
      <c r="A10" t="s">
        <v>29</v>
      </c>
      <c r="B10" t="s">
        <v>30</v>
      </c>
      <c r="C10" t="str">
        <f>VLOOKUP(B10,'Country List'!$C$2:$G$126,5,FALSE)</f>
        <v>EECA</v>
      </c>
      <c r="D10" t="str">
        <f>VLOOKUP(B10,'Country List'!$C$2:$E$126,3,FALSE)</f>
        <v>Upper middle income</v>
      </c>
      <c r="E10" t="s">
        <v>419</v>
      </c>
      <c r="F10" s="57">
        <v>40</v>
      </c>
      <c r="G10" s="48">
        <v>2024</v>
      </c>
      <c r="H10" t="s">
        <v>508</v>
      </c>
      <c r="J10" t="str">
        <f t="shared" si="0"/>
        <v>BelarusOral PrEP drugs</v>
      </c>
    </row>
    <row r="11" spans="1:10" x14ac:dyDescent="0.25">
      <c r="A11" t="s">
        <v>31</v>
      </c>
      <c r="B11" t="s">
        <v>32</v>
      </c>
      <c r="C11" t="str">
        <f>VLOOKUP(B11,'Country List'!$C$2:$G$126,5,FALSE)</f>
        <v>LAC</v>
      </c>
      <c r="D11" t="str">
        <f>VLOOKUP(B11,'Country List'!$C$2:$E$126,3,FALSE)</f>
        <v>Upper middle income</v>
      </c>
      <c r="E11" t="s">
        <v>419</v>
      </c>
      <c r="F11" s="57">
        <v>40</v>
      </c>
      <c r="G11" s="48">
        <v>2024</v>
      </c>
      <c r="H11" t="s">
        <v>508</v>
      </c>
      <c r="J11" t="str">
        <f t="shared" si="0"/>
        <v>BelizeOral PrEP drugs</v>
      </c>
    </row>
    <row r="12" spans="1:10" x14ac:dyDescent="0.25">
      <c r="A12" t="s">
        <v>33</v>
      </c>
      <c r="B12" t="s">
        <v>34</v>
      </c>
      <c r="C12" t="str">
        <f>VLOOKUP(B12,'Country List'!$C$2:$G$126,5,FALSE)</f>
        <v>WCA</v>
      </c>
      <c r="D12" t="str">
        <f>VLOOKUP(B12,'Country List'!$C$2:$E$126,3,FALSE)</f>
        <v>Low income</v>
      </c>
      <c r="E12" t="s">
        <v>419</v>
      </c>
      <c r="F12" s="57">
        <v>40</v>
      </c>
      <c r="G12" s="48">
        <v>2024</v>
      </c>
      <c r="H12" t="s">
        <v>508</v>
      </c>
      <c r="J12" t="str">
        <f t="shared" si="0"/>
        <v>BeninOral PrEP drugs</v>
      </c>
    </row>
    <row r="13" spans="1:10" x14ac:dyDescent="0.25">
      <c r="A13" t="s">
        <v>35</v>
      </c>
      <c r="B13" t="s">
        <v>36</v>
      </c>
      <c r="C13" t="str">
        <f>VLOOKUP(B13,'Country List'!$C$2:$G$126,5,FALSE)</f>
        <v>AP</v>
      </c>
      <c r="D13" t="str">
        <f>VLOOKUP(B13,'Country List'!$C$2:$E$126,3,FALSE)</f>
        <v>Lower middle income</v>
      </c>
      <c r="E13" t="s">
        <v>419</v>
      </c>
      <c r="F13" s="57">
        <v>40</v>
      </c>
      <c r="G13" s="48">
        <v>2024</v>
      </c>
      <c r="H13" t="s">
        <v>508</v>
      </c>
      <c r="J13" t="str">
        <f t="shared" si="0"/>
        <v>BhutanOral PrEP drugs</v>
      </c>
    </row>
    <row r="14" spans="1:10" x14ac:dyDescent="0.25">
      <c r="A14" t="s">
        <v>37</v>
      </c>
      <c r="B14" t="s">
        <v>38</v>
      </c>
      <c r="C14" t="str">
        <f>VLOOKUP(B14,'Country List'!$C$2:$G$126,5,FALSE)</f>
        <v>LAC</v>
      </c>
      <c r="D14" t="str">
        <f>VLOOKUP(B14,'Country List'!$C$2:$E$126,3,FALSE)</f>
        <v>Lower middle income</v>
      </c>
      <c r="E14" t="s">
        <v>419</v>
      </c>
      <c r="F14" s="57">
        <v>40</v>
      </c>
      <c r="G14" s="48">
        <v>2024</v>
      </c>
      <c r="H14" t="s">
        <v>508</v>
      </c>
      <c r="J14" t="str">
        <f t="shared" si="0"/>
        <v>BoliviaOral PrEP drugs</v>
      </c>
    </row>
    <row r="15" spans="1:10" x14ac:dyDescent="0.25">
      <c r="A15" t="s">
        <v>39</v>
      </c>
      <c r="B15" t="s">
        <v>40</v>
      </c>
      <c r="C15" t="str">
        <f>VLOOKUP(B15,'Country List'!$C$2:$G$126,5,FALSE)</f>
        <v>EECA</v>
      </c>
      <c r="D15" t="str">
        <f>VLOOKUP(B15,'Country List'!$C$2:$E$126,3,FALSE)</f>
        <v>Upper middle income</v>
      </c>
      <c r="E15" t="s">
        <v>419</v>
      </c>
      <c r="F15" s="57">
        <v>40</v>
      </c>
      <c r="G15" s="48">
        <v>2024</v>
      </c>
      <c r="H15" t="s">
        <v>508</v>
      </c>
      <c r="J15" t="str">
        <f t="shared" si="0"/>
        <v>Bosnia and HerzegovinaOral PrEP drugs</v>
      </c>
    </row>
    <row r="16" spans="1:10" x14ac:dyDescent="0.25">
      <c r="A16" t="s">
        <v>41</v>
      </c>
      <c r="B16" t="s">
        <v>42</v>
      </c>
      <c r="C16" t="str">
        <f>VLOOKUP(B16,'Country List'!$C$2:$G$126,5,FALSE)</f>
        <v>ESA</v>
      </c>
      <c r="D16" t="str">
        <f>VLOOKUP(B16,'Country List'!$C$2:$E$126,3,FALSE)</f>
        <v>Upper middle income</v>
      </c>
      <c r="E16" t="s">
        <v>419</v>
      </c>
      <c r="F16" s="57">
        <v>40</v>
      </c>
      <c r="G16" s="48">
        <v>2024</v>
      </c>
      <c r="H16" t="s">
        <v>508</v>
      </c>
      <c r="J16" t="str">
        <f t="shared" si="0"/>
        <v>BotswanaOral PrEP drugs</v>
      </c>
    </row>
    <row r="17" spans="1:10" x14ac:dyDescent="0.25">
      <c r="A17" t="s">
        <v>43</v>
      </c>
      <c r="B17" t="s">
        <v>44</v>
      </c>
      <c r="C17" t="str">
        <f>VLOOKUP(B17,'Country List'!$C$2:$G$126,5,FALSE)</f>
        <v>LAC</v>
      </c>
      <c r="D17" t="str">
        <f>VLOOKUP(B17,'Country List'!$C$2:$E$126,3,FALSE)</f>
        <v>Upper middle income</v>
      </c>
      <c r="E17" t="s">
        <v>419</v>
      </c>
      <c r="F17" s="57">
        <f>91.5/4.99*12</f>
        <v>220.0400801603206</v>
      </c>
      <c r="G17" s="48">
        <v>2024</v>
      </c>
      <c r="H17" t="s">
        <v>523</v>
      </c>
      <c r="J17" t="str">
        <f t="shared" si="0"/>
        <v>BrazilOral PrEP drugs</v>
      </c>
    </row>
    <row r="18" spans="1:10" x14ac:dyDescent="0.25">
      <c r="A18" t="s">
        <v>45</v>
      </c>
      <c r="B18" t="s">
        <v>46</v>
      </c>
      <c r="C18" t="str">
        <f>VLOOKUP(B18,'Country List'!$C$2:$G$126,5,FALSE)</f>
        <v>WCENA</v>
      </c>
      <c r="D18" t="str">
        <f>VLOOKUP(B18,'Country List'!$C$2:$E$126,3,FALSE)</f>
        <v>Upper middle income</v>
      </c>
      <c r="E18" t="s">
        <v>419</v>
      </c>
      <c r="F18" s="57">
        <v>40</v>
      </c>
      <c r="G18" s="48">
        <v>2024</v>
      </c>
      <c r="H18" t="s">
        <v>508</v>
      </c>
      <c r="J18" t="str">
        <f t="shared" si="0"/>
        <v>BulgariaOral PrEP drugs</v>
      </c>
    </row>
    <row r="19" spans="1:10" x14ac:dyDescent="0.25">
      <c r="A19" t="s">
        <v>47</v>
      </c>
      <c r="B19" t="s">
        <v>48</v>
      </c>
      <c r="C19" t="str">
        <f>VLOOKUP(B19,'Country List'!$C$2:$G$126,5,FALSE)</f>
        <v>WCA</v>
      </c>
      <c r="D19" t="str">
        <f>VLOOKUP(B19,'Country List'!$C$2:$E$126,3,FALSE)</f>
        <v>Low income</v>
      </c>
      <c r="E19" t="s">
        <v>419</v>
      </c>
      <c r="F19" s="57">
        <v>40</v>
      </c>
      <c r="G19" s="48">
        <v>2024</v>
      </c>
      <c r="H19" t="s">
        <v>508</v>
      </c>
      <c r="J19" t="str">
        <f t="shared" si="0"/>
        <v>Burkina FasoOral PrEP drugs</v>
      </c>
    </row>
    <row r="20" spans="1:10" x14ac:dyDescent="0.25">
      <c r="A20" t="s">
        <v>49</v>
      </c>
      <c r="B20" t="s">
        <v>50</v>
      </c>
      <c r="C20" t="str">
        <f>VLOOKUP(B20,'Country List'!$C$2:$G$126,5,FALSE)</f>
        <v>WCA</v>
      </c>
      <c r="D20" t="str">
        <f>VLOOKUP(B20,'Country List'!$C$2:$E$126,3,FALSE)</f>
        <v>Low income</v>
      </c>
      <c r="E20" t="s">
        <v>419</v>
      </c>
      <c r="F20" s="57">
        <v>40</v>
      </c>
      <c r="G20" s="48">
        <v>2024</v>
      </c>
      <c r="H20" t="s">
        <v>508</v>
      </c>
      <c r="J20" t="str">
        <f t="shared" si="0"/>
        <v>BurundiOral PrEP drugs</v>
      </c>
    </row>
    <row r="21" spans="1:10" x14ac:dyDescent="0.25">
      <c r="A21" t="s">
        <v>51</v>
      </c>
      <c r="B21" t="s">
        <v>52</v>
      </c>
      <c r="C21" t="str">
        <f>VLOOKUP(B21,'Country List'!$C$2:$G$126,5,FALSE)</f>
        <v>WCA</v>
      </c>
      <c r="D21" t="str">
        <f>VLOOKUP(B21,'Country List'!$C$2:$E$126,3,FALSE)</f>
        <v>Lower middle income</v>
      </c>
      <c r="E21" t="s">
        <v>419</v>
      </c>
      <c r="F21" s="57">
        <v>40</v>
      </c>
      <c r="G21" s="48">
        <v>2024</v>
      </c>
      <c r="H21" t="s">
        <v>508</v>
      </c>
      <c r="J21" t="str">
        <f t="shared" si="0"/>
        <v>Cabo VerdeOral PrEP drugs</v>
      </c>
    </row>
    <row r="22" spans="1:10" x14ac:dyDescent="0.25">
      <c r="A22" t="s">
        <v>53</v>
      </c>
      <c r="B22" t="s">
        <v>54</v>
      </c>
      <c r="C22" t="str">
        <f>VLOOKUP(B22,'Country List'!$C$2:$G$126,5,FALSE)</f>
        <v>AP</v>
      </c>
      <c r="D22" t="str">
        <f>VLOOKUP(B22,'Country List'!$C$2:$E$126,3,FALSE)</f>
        <v>Lower middle income</v>
      </c>
      <c r="E22" t="s">
        <v>419</v>
      </c>
      <c r="F22" s="57">
        <v>40</v>
      </c>
      <c r="G22" s="48">
        <v>2024</v>
      </c>
      <c r="H22" t="s">
        <v>508</v>
      </c>
      <c r="J22" t="str">
        <f t="shared" si="0"/>
        <v>CambodiaOral PrEP drugs</v>
      </c>
    </row>
    <row r="23" spans="1:10" x14ac:dyDescent="0.25">
      <c r="A23" t="s">
        <v>55</v>
      </c>
      <c r="B23" t="s">
        <v>56</v>
      </c>
      <c r="C23" t="str">
        <f>VLOOKUP(B23,'Country List'!$C$2:$G$126,5,FALSE)</f>
        <v>WCA</v>
      </c>
      <c r="D23" t="str">
        <f>VLOOKUP(B23,'Country List'!$C$2:$E$126,3,FALSE)</f>
        <v>Lower middle income</v>
      </c>
      <c r="E23" t="s">
        <v>419</v>
      </c>
      <c r="F23" s="57">
        <v>40</v>
      </c>
      <c r="G23" s="48">
        <v>2024</v>
      </c>
      <c r="H23" t="s">
        <v>508</v>
      </c>
      <c r="J23" t="str">
        <f t="shared" si="0"/>
        <v>CameroonOral PrEP drugs</v>
      </c>
    </row>
    <row r="24" spans="1:10" x14ac:dyDescent="0.25">
      <c r="A24" t="s">
        <v>57</v>
      </c>
      <c r="B24" t="s">
        <v>58</v>
      </c>
      <c r="C24" t="str">
        <f>VLOOKUP(B24,'Country List'!$C$2:$G$126,5,FALSE)</f>
        <v>WCA</v>
      </c>
      <c r="D24" t="str">
        <f>VLOOKUP(B24,'Country List'!$C$2:$E$126,3,FALSE)</f>
        <v>Low income</v>
      </c>
      <c r="E24" t="s">
        <v>419</v>
      </c>
      <c r="F24" s="57">
        <v>40</v>
      </c>
      <c r="G24" s="48">
        <v>2024</v>
      </c>
      <c r="H24" t="s">
        <v>508</v>
      </c>
      <c r="J24" t="str">
        <f t="shared" si="0"/>
        <v>Central African RepublicOral PrEP drugs</v>
      </c>
    </row>
    <row r="25" spans="1:10" x14ac:dyDescent="0.25">
      <c r="A25" t="s">
        <v>59</v>
      </c>
      <c r="B25" t="s">
        <v>60</v>
      </c>
      <c r="C25" t="str">
        <f>VLOOKUP(B25,'Country List'!$C$2:$G$126,5,FALSE)</f>
        <v>WCA</v>
      </c>
      <c r="D25" t="str">
        <f>VLOOKUP(B25,'Country List'!$C$2:$E$126,3,FALSE)</f>
        <v>Low income</v>
      </c>
      <c r="E25" t="s">
        <v>419</v>
      </c>
      <c r="F25" s="57">
        <v>40</v>
      </c>
      <c r="G25" s="48">
        <v>2024</v>
      </c>
      <c r="H25" t="s">
        <v>508</v>
      </c>
      <c r="J25" t="str">
        <f t="shared" si="0"/>
        <v>ChadOral PrEP drugs</v>
      </c>
    </row>
    <row r="26" spans="1:10" x14ac:dyDescent="0.25">
      <c r="A26" t="s">
        <v>61</v>
      </c>
      <c r="B26" t="s">
        <v>62</v>
      </c>
      <c r="C26" t="str">
        <f>VLOOKUP(B26,'Country List'!$C$2:$G$126,5,FALSE)</f>
        <v>AP</v>
      </c>
      <c r="D26" t="str">
        <f>VLOOKUP(B26,'Country List'!$C$2:$E$126,3,FALSE)</f>
        <v>Upper middle income</v>
      </c>
      <c r="E26" t="s">
        <v>419</v>
      </c>
      <c r="F26" s="57">
        <v>40</v>
      </c>
      <c r="G26" s="48">
        <v>2024</v>
      </c>
      <c r="H26" t="s">
        <v>508</v>
      </c>
      <c r="J26" t="str">
        <f t="shared" si="0"/>
        <v>ChinaOral PrEP drugs</v>
      </c>
    </row>
    <row r="27" spans="1:10" x14ac:dyDescent="0.25">
      <c r="A27" t="s">
        <v>63</v>
      </c>
      <c r="B27" t="s">
        <v>64</v>
      </c>
      <c r="C27" t="str">
        <f>VLOOKUP(B27,'Country List'!$C$2:$G$126,5,FALSE)</f>
        <v>LAC</v>
      </c>
      <c r="D27" t="str">
        <f>VLOOKUP(B27,'Country List'!$C$2:$E$126,3,FALSE)</f>
        <v>Upper middle income</v>
      </c>
      <c r="E27" t="s">
        <v>419</v>
      </c>
      <c r="F27" s="57">
        <v>40</v>
      </c>
      <c r="G27" s="48">
        <v>2024</v>
      </c>
      <c r="H27" t="s">
        <v>508</v>
      </c>
      <c r="J27" t="str">
        <f t="shared" si="0"/>
        <v>ColombiaOral PrEP drugs</v>
      </c>
    </row>
    <row r="28" spans="1:10" x14ac:dyDescent="0.25">
      <c r="A28" t="s">
        <v>65</v>
      </c>
      <c r="B28" t="s">
        <v>66</v>
      </c>
      <c r="C28" t="str">
        <f>VLOOKUP(B28,'Country List'!$C$2:$G$126,5,FALSE)</f>
        <v>ESA</v>
      </c>
      <c r="D28" t="str">
        <f>VLOOKUP(B28,'Country List'!$C$2:$E$126,3,FALSE)</f>
        <v>Low income</v>
      </c>
      <c r="E28" t="s">
        <v>419</v>
      </c>
      <c r="F28" s="57">
        <v>40</v>
      </c>
      <c r="G28" s="48">
        <v>2024</v>
      </c>
      <c r="H28" t="s">
        <v>508</v>
      </c>
      <c r="J28" t="str">
        <f t="shared" si="0"/>
        <v>ComorosOral PrEP drugs</v>
      </c>
    </row>
    <row r="29" spans="1:10" x14ac:dyDescent="0.25">
      <c r="A29" t="s">
        <v>67</v>
      </c>
      <c r="B29" t="s">
        <v>68</v>
      </c>
      <c r="C29" t="str">
        <f>VLOOKUP(B29,'Country List'!$C$2:$G$126,5,FALSE)</f>
        <v>WCA</v>
      </c>
      <c r="D29" t="str">
        <f>VLOOKUP(B29,'Country List'!$C$2:$E$126,3,FALSE)</f>
        <v>Low income</v>
      </c>
      <c r="E29" t="s">
        <v>419</v>
      </c>
      <c r="F29" s="57">
        <v>40</v>
      </c>
      <c r="G29" s="48">
        <v>2024</v>
      </c>
      <c r="H29" t="s">
        <v>508</v>
      </c>
      <c r="J29" t="str">
        <f t="shared" si="0"/>
        <v>Congo, Dem. Rep.Oral PrEP drugs</v>
      </c>
    </row>
    <row r="30" spans="1:10" x14ac:dyDescent="0.25">
      <c r="A30" t="s">
        <v>69</v>
      </c>
      <c r="B30" t="s">
        <v>70</v>
      </c>
      <c r="C30" t="str">
        <f>VLOOKUP(B30,'Country List'!$C$2:$G$126,5,FALSE)</f>
        <v>WCA</v>
      </c>
      <c r="D30" t="str">
        <f>VLOOKUP(B30,'Country List'!$C$2:$E$126,3,FALSE)</f>
        <v>Lower middle income</v>
      </c>
      <c r="E30" t="s">
        <v>419</v>
      </c>
      <c r="F30" s="57">
        <v>40</v>
      </c>
      <c r="G30" s="48">
        <v>2024</v>
      </c>
      <c r="H30" t="s">
        <v>508</v>
      </c>
      <c r="J30" t="str">
        <f t="shared" si="0"/>
        <v>Congo, Rep.Oral PrEP drugs</v>
      </c>
    </row>
    <row r="31" spans="1:10" x14ac:dyDescent="0.25">
      <c r="A31" t="s">
        <v>71</v>
      </c>
      <c r="B31" t="s">
        <v>72</v>
      </c>
      <c r="C31" t="str">
        <f>VLOOKUP(B31,'Country List'!$C$2:$G$126,5,FALSE)</f>
        <v>LAC</v>
      </c>
      <c r="D31" t="str">
        <f>VLOOKUP(B31,'Country List'!$C$2:$E$126,3,FALSE)</f>
        <v>Upper middle income</v>
      </c>
      <c r="E31" t="s">
        <v>419</v>
      </c>
      <c r="F31" s="57">
        <v>40</v>
      </c>
      <c r="G31" s="48">
        <v>2024</v>
      </c>
      <c r="H31" t="s">
        <v>508</v>
      </c>
      <c r="J31" t="str">
        <f t="shared" si="0"/>
        <v>Costa RicaOral PrEP drugs</v>
      </c>
    </row>
    <row r="32" spans="1:10" x14ac:dyDescent="0.25">
      <c r="A32" t="s">
        <v>73</v>
      </c>
      <c r="B32" t="s">
        <v>74</v>
      </c>
      <c r="C32" t="str">
        <f>VLOOKUP(B32,'Country List'!$C$2:$G$126,5,FALSE)</f>
        <v>WCA</v>
      </c>
      <c r="D32" t="str">
        <f>VLOOKUP(B32,'Country List'!$C$2:$E$126,3,FALSE)</f>
        <v>Lower middle income</v>
      </c>
      <c r="E32" t="s">
        <v>419</v>
      </c>
      <c r="F32" s="57">
        <v>40</v>
      </c>
      <c r="G32" s="48">
        <v>2024</v>
      </c>
      <c r="H32" t="s">
        <v>508</v>
      </c>
      <c r="J32" t="str">
        <f t="shared" si="0"/>
        <v>Côte d'IvoireOral PrEP drugs</v>
      </c>
    </row>
    <row r="33" spans="1:10" x14ac:dyDescent="0.25">
      <c r="A33" t="s">
        <v>75</v>
      </c>
      <c r="B33" t="s">
        <v>76</v>
      </c>
      <c r="C33" t="str">
        <f>VLOOKUP(B33,'Country List'!$C$2:$G$126,5,FALSE)</f>
        <v>WCENA</v>
      </c>
      <c r="D33" t="str">
        <f>VLOOKUP(B33,'Country List'!$C$2:$E$126,3,FALSE)</f>
        <v>Upper middle income</v>
      </c>
      <c r="E33" t="s">
        <v>419</v>
      </c>
      <c r="F33" s="57">
        <v>40</v>
      </c>
      <c r="G33" s="48">
        <v>2024</v>
      </c>
      <c r="H33" t="s">
        <v>508</v>
      </c>
      <c r="J33" t="str">
        <f t="shared" si="0"/>
        <v>CroatiaOral PrEP drugs</v>
      </c>
    </row>
    <row r="34" spans="1:10" x14ac:dyDescent="0.25">
      <c r="A34" t="s">
        <v>77</v>
      </c>
      <c r="B34" t="s">
        <v>78</v>
      </c>
      <c r="C34" t="str">
        <f>VLOOKUP(B34,'Country List'!$C$2:$G$126,5,FALSE)</f>
        <v>LAC</v>
      </c>
      <c r="D34" t="str">
        <f>VLOOKUP(B34,'Country List'!$C$2:$E$126,3,FALSE)</f>
        <v>Upper middle income</v>
      </c>
      <c r="E34" t="s">
        <v>419</v>
      </c>
      <c r="F34" s="57">
        <v>40</v>
      </c>
      <c r="G34" s="48">
        <v>2024</v>
      </c>
      <c r="H34" t="s">
        <v>508</v>
      </c>
      <c r="J34" t="str">
        <f t="shared" si="0"/>
        <v>CubaOral PrEP drugs</v>
      </c>
    </row>
    <row r="35" spans="1:10" x14ac:dyDescent="0.25">
      <c r="A35" t="s">
        <v>79</v>
      </c>
      <c r="B35" t="s">
        <v>80</v>
      </c>
      <c r="C35" t="str">
        <f>VLOOKUP(B35,'Country List'!$C$2:$G$126,5,FALSE)</f>
        <v>NAME</v>
      </c>
      <c r="D35" t="str">
        <f>VLOOKUP(B35,'Country List'!$C$2:$E$126,3,FALSE)</f>
        <v>Lower middle income</v>
      </c>
      <c r="E35" t="s">
        <v>419</v>
      </c>
      <c r="F35" s="57">
        <v>40</v>
      </c>
      <c r="G35" s="48">
        <v>2024</v>
      </c>
      <c r="H35" t="s">
        <v>508</v>
      </c>
      <c r="J35" t="str">
        <f t="shared" si="0"/>
        <v>DjiboutiOral PrEP drugs</v>
      </c>
    </row>
    <row r="36" spans="1:10" x14ac:dyDescent="0.25">
      <c r="A36" t="s">
        <v>81</v>
      </c>
      <c r="B36" t="s">
        <v>82</v>
      </c>
      <c r="C36" t="str">
        <f>VLOOKUP(B36,'Country List'!$C$2:$G$126,5,FALSE)</f>
        <v>LAC</v>
      </c>
      <c r="D36" t="str">
        <f>VLOOKUP(B36,'Country List'!$C$2:$E$126,3,FALSE)</f>
        <v>Upper middle income</v>
      </c>
      <c r="E36" t="s">
        <v>419</v>
      </c>
      <c r="F36" s="57">
        <v>40</v>
      </c>
      <c r="G36" s="48">
        <v>2024</v>
      </c>
      <c r="H36" t="s">
        <v>508</v>
      </c>
      <c r="J36" t="str">
        <f t="shared" si="0"/>
        <v>Dominican RepublicOral PrEP drugs</v>
      </c>
    </row>
    <row r="37" spans="1:10" x14ac:dyDescent="0.25">
      <c r="A37" t="s">
        <v>83</v>
      </c>
      <c r="B37" t="s">
        <v>84</v>
      </c>
      <c r="C37" t="str">
        <f>VLOOKUP(B37,'Country List'!$C$2:$G$126,5,FALSE)</f>
        <v>LAC</v>
      </c>
      <c r="D37" t="str">
        <f>VLOOKUP(B37,'Country List'!$C$2:$E$126,3,FALSE)</f>
        <v>Upper middle income</v>
      </c>
      <c r="E37" t="s">
        <v>419</v>
      </c>
      <c r="F37" s="57">
        <v>40</v>
      </c>
      <c r="G37" s="48">
        <v>2024</v>
      </c>
      <c r="H37" t="s">
        <v>508</v>
      </c>
      <c r="J37" t="str">
        <f t="shared" si="0"/>
        <v>EcuadorOral PrEP drugs</v>
      </c>
    </row>
    <row r="38" spans="1:10" x14ac:dyDescent="0.25">
      <c r="A38" t="s">
        <v>85</v>
      </c>
      <c r="B38" t="s">
        <v>86</v>
      </c>
      <c r="C38" t="str">
        <f>VLOOKUP(B38,'Country List'!$C$2:$G$126,5,FALSE)</f>
        <v>NAME</v>
      </c>
      <c r="D38" t="str">
        <f>VLOOKUP(B38,'Country List'!$C$2:$E$126,3,FALSE)</f>
        <v>Lower middle income</v>
      </c>
      <c r="E38" t="s">
        <v>419</v>
      </c>
      <c r="F38" s="57">
        <v>40</v>
      </c>
      <c r="G38" s="48">
        <v>2024</v>
      </c>
      <c r="H38" t="s">
        <v>508</v>
      </c>
      <c r="J38" t="str">
        <f t="shared" si="0"/>
        <v>Egypt, Arab Rep.Oral PrEP drugs</v>
      </c>
    </row>
    <row r="39" spans="1:10" x14ac:dyDescent="0.25">
      <c r="A39" t="s">
        <v>87</v>
      </c>
      <c r="B39" t="s">
        <v>88</v>
      </c>
      <c r="C39" t="str">
        <f>VLOOKUP(B39,'Country List'!$C$2:$G$126,5,FALSE)</f>
        <v>LAC</v>
      </c>
      <c r="D39" t="str">
        <f>VLOOKUP(B39,'Country List'!$C$2:$E$126,3,FALSE)</f>
        <v>Lower middle income</v>
      </c>
      <c r="E39" t="s">
        <v>419</v>
      </c>
      <c r="F39" s="57">
        <v>40</v>
      </c>
      <c r="G39" s="48">
        <v>2024</v>
      </c>
      <c r="H39" t="s">
        <v>508</v>
      </c>
      <c r="J39" t="str">
        <f t="shared" si="0"/>
        <v>El SalvadorOral PrEP drugs</v>
      </c>
    </row>
    <row r="40" spans="1:10" x14ac:dyDescent="0.25">
      <c r="A40" t="s">
        <v>89</v>
      </c>
      <c r="B40" t="s">
        <v>90</v>
      </c>
      <c r="C40" t="str">
        <f>VLOOKUP(B40,'Country List'!$C$2:$G$126,5,FALSE)</f>
        <v>WCA</v>
      </c>
      <c r="D40" t="str">
        <f>VLOOKUP(B40,'Country List'!$C$2:$E$126,3,FALSE)</f>
        <v>Upper middle income</v>
      </c>
      <c r="E40" t="s">
        <v>419</v>
      </c>
      <c r="F40" s="57">
        <v>40</v>
      </c>
      <c r="G40" s="48">
        <v>2024</v>
      </c>
      <c r="H40" t="s">
        <v>508</v>
      </c>
      <c r="J40" t="str">
        <f t="shared" si="0"/>
        <v>Equatorial GuineaOral PrEP drugs</v>
      </c>
    </row>
    <row r="41" spans="1:10" x14ac:dyDescent="0.25">
      <c r="A41" t="s">
        <v>91</v>
      </c>
      <c r="B41" t="s">
        <v>92</v>
      </c>
      <c r="C41" t="str">
        <f>VLOOKUP(B41,'Country List'!$C$2:$G$126,5,FALSE)</f>
        <v>ESA</v>
      </c>
      <c r="D41" t="str">
        <f>VLOOKUP(B41,'Country List'!$C$2:$E$126,3,FALSE)</f>
        <v>Low income</v>
      </c>
      <c r="E41" t="s">
        <v>419</v>
      </c>
      <c r="F41" s="57">
        <v>40</v>
      </c>
      <c r="G41" s="48">
        <v>2024</v>
      </c>
      <c r="H41" t="s">
        <v>508</v>
      </c>
      <c r="J41" t="str">
        <f t="shared" si="0"/>
        <v>EritreaOral PrEP drugs</v>
      </c>
    </row>
    <row r="42" spans="1:10" x14ac:dyDescent="0.25">
      <c r="A42" t="s">
        <v>267</v>
      </c>
      <c r="B42" t="s">
        <v>228</v>
      </c>
      <c r="C42" t="str">
        <f>VLOOKUP(B42,'Country List'!$C$2:$G$126,5,FALSE)</f>
        <v>ESA</v>
      </c>
      <c r="D42" t="str">
        <f>VLOOKUP(B42,'Country List'!$C$2:$E$126,3,FALSE)</f>
        <v>Lower middle income</v>
      </c>
      <c r="E42" t="s">
        <v>419</v>
      </c>
      <c r="F42" s="57">
        <v>40</v>
      </c>
      <c r="G42" s="48">
        <v>2024</v>
      </c>
      <c r="H42" t="s">
        <v>508</v>
      </c>
      <c r="J42" t="str">
        <f t="shared" si="0"/>
        <v>EswatiniOral PrEP drugs</v>
      </c>
    </row>
    <row r="43" spans="1:10" x14ac:dyDescent="0.25">
      <c r="A43" t="s">
        <v>93</v>
      </c>
      <c r="B43" t="s">
        <v>94</v>
      </c>
      <c r="C43" t="str">
        <f>VLOOKUP(B43,'Country List'!$C$2:$G$126,5,FALSE)</f>
        <v>ESA</v>
      </c>
      <c r="D43" t="str">
        <f>VLOOKUP(B43,'Country List'!$C$2:$E$126,3,FALSE)</f>
        <v>Low income</v>
      </c>
      <c r="E43" t="s">
        <v>419</v>
      </c>
      <c r="F43" s="57">
        <v>40</v>
      </c>
      <c r="G43" s="48">
        <v>2024</v>
      </c>
      <c r="H43" t="s">
        <v>508</v>
      </c>
      <c r="J43" t="str">
        <f t="shared" si="0"/>
        <v>EthiopiaOral PrEP drugs</v>
      </c>
    </row>
    <row r="44" spans="1:10" x14ac:dyDescent="0.25">
      <c r="A44" t="s">
        <v>95</v>
      </c>
      <c r="B44" t="s">
        <v>96</v>
      </c>
      <c r="C44" t="str">
        <f>VLOOKUP(B44,'Country List'!$C$2:$G$126,5,FALSE)</f>
        <v>AP</v>
      </c>
      <c r="D44" t="str">
        <f>VLOOKUP(B44,'Country List'!$C$2:$E$126,3,FALSE)</f>
        <v>Upper middle income</v>
      </c>
      <c r="E44" t="s">
        <v>419</v>
      </c>
      <c r="F44" s="57">
        <v>40</v>
      </c>
      <c r="G44" s="48">
        <v>2024</v>
      </c>
      <c r="H44" t="s">
        <v>508</v>
      </c>
      <c r="J44" t="str">
        <f t="shared" si="0"/>
        <v>FijiOral PrEP drugs</v>
      </c>
    </row>
    <row r="45" spans="1:10" x14ac:dyDescent="0.25">
      <c r="A45" t="s">
        <v>97</v>
      </c>
      <c r="B45" t="s">
        <v>98</v>
      </c>
      <c r="C45" t="str">
        <f>VLOOKUP(B45,'Country List'!$C$2:$G$126,5,FALSE)</f>
        <v>WCA</v>
      </c>
      <c r="D45" t="str">
        <f>VLOOKUP(B45,'Country List'!$C$2:$E$126,3,FALSE)</f>
        <v>Upper middle income</v>
      </c>
      <c r="E45" t="s">
        <v>419</v>
      </c>
      <c r="F45" s="57">
        <v>40</v>
      </c>
      <c r="G45" s="48">
        <v>2024</v>
      </c>
      <c r="H45" t="s">
        <v>508</v>
      </c>
      <c r="J45" t="str">
        <f t="shared" si="0"/>
        <v>GabonOral PrEP drugs</v>
      </c>
    </row>
    <row r="46" spans="1:10" x14ac:dyDescent="0.25">
      <c r="A46" t="s">
        <v>99</v>
      </c>
      <c r="B46" t="s">
        <v>100</v>
      </c>
      <c r="C46" t="str">
        <f>VLOOKUP(B46,'Country List'!$C$2:$G$126,5,FALSE)</f>
        <v>WCA</v>
      </c>
      <c r="D46" t="str">
        <f>VLOOKUP(B46,'Country List'!$C$2:$E$126,3,FALSE)</f>
        <v>Low income</v>
      </c>
      <c r="E46" t="s">
        <v>419</v>
      </c>
      <c r="F46" s="57">
        <v>40</v>
      </c>
      <c r="G46" s="48">
        <v>2024</v>
      </c>
      <c r="H46" t="s">
        <v>508</v>
      </c>
      <c r="J46" t="str">
        <f t="shared" si="0"/>
        <v>Gambia, TheOral PrEP drugs</v>
      </c>
    </row>
    <row r="47" spans="1:10" x14ac:dyDescent="0.25">
      <c r="A47" t="s">
        <v>101</v>
      </c>
      <c r="B47" t="s">
        <v>102</v>
      </c>
      <c r="C47" t="str">
        <f>VLOOKUP(B47,'Country List'!$C$2:$G$126,5,FALSE)</f>
        <v>EECA</v>
      </c>
      <c r="D47" t="str">
        <f>VLOOKUP(B47,'Country List'!$C$2:$E$126,3,FALSE)</f>
        <v>Lower middle income</v>
      </c>
      <c r="E47" t="s">
        <v>419</v>
      </c>
      <c r="F47" s="57">
        <v>40</v>
      </c>
      <c r="G47" s="48">
        <v>2024</v>
      </c>
      <c r="H47" t="s">
        <v>508</v>
      </c>
      <c r="J47" t="str">
        <f t="shared" si="0"/>
        <v>GeorgiaOral PrEP drugs</v>
      </c>
    </row>
    <row r="48" spans="1:10" x14ac:dyDescent="0.25">
      <c r="A48" t="s">
        <v>103</v>
      </c>
      <c r="B48" t="s">
        <v>104</v>
      </c>
      <c r="C48" t="str">
        <f>VLOOKUP(B48,'Country List'!$C$2:$G$126,5,FALSE)</f>
        <v>WCA</v>
      </c>
      <c r="D48" t="str">
        <f>VLOOKUP(B48,'Country List'!$C$2:$E$126,3,FALSE)</f>
        <v>Lower middle income</v>
      </c>
      <c r="E48" t="s">
        <v>419</v>
      </c>
      <c r="F48" s="57">
        <v>42.05</v>
      </c>
      <c r="G48" s="48">
        <v>2024</v>
      </c>
      <c r="H48" t="s">
        <v>520</v>
      </c>
      <c r="J48" t="str">
        <f t="shared" si="0"/>
        <v>GhanaOral PrEP drugs</v>
      </c>
    </row>
    <row r="49" spans="1:10" x14ac:dyDescent="0.25">
      <c r="A49" t="s">
        <v>105</v>
      </c>
      <c r="B49" t="s">
        <v>106</v>
      </c>
      <c r="C49" t="str">
        <f>VLOOKUP(B49,'Country List'!$C$2:$G$126,5,FALSE)</f>
        <v>LAC</v>
      </c>
      <c r="D49" t="str">
        <f>VLOOKUP(B49,'Country List'!$C$2:$E$126,3,FALSE)</f>
        <v>Lower middle income</v>
      </c>
      <c r="E49" t="s">
        <v>419</v>
      </c>
      <c r="F49" s="57">
        <v>40</v>
      </c>
      <c r="G49" s="48">
        <v>2024</v>
      </c>
      <c r="H49" t="s">
        <v>508</v>
      </c>
      <c r="J49" t="str">
        <f t="shared" si="0"/>
        <v>GuatemalaOral PrEP drugs</v>
      </c>
    </row>
    <row r="50" spans="1:10" x14ac:dyDescent="0.25">
      <c r="A50" t="s">
        <v>107</v>
      </c>
      <c r="B50" t="s">
        <v>108</v>
      </c>
      <c r="C50" t="str">
        <f>VLOOKUP(B50,'Country List'!$C$2:$G$126,5,FALSE)</f>
        <v>WCA</v>
      </c>
      <c r="D50" t="str">
        <f>VLOOKUP(B50,'Country List'!$C$2:$E$126,3,FALSE)</f>
        <v>Low income</v>
      </c>
      <c r="E50" t="s">
        <v>419</v>
      </c>
      <c r="F50" s="57">
        <v>40</v>
      </c>
      <c r="G50" s="48">
        <v>2024</v>
      </c>
      <c r="H50" t="s">
        <v>508</v>
      </c>
      <c r="J50" t="str">
        <f t="shared" si="0"/>
        <v>GuineaOral PrEP drugs</v>
      </c>
    </row>
    <row r="51" spans="1:10" x14ac:dyDescent="0.25">
      <c r="A51" t="s">
        <v>109</v>
      </c>
      <c r="B51" t="s">
        <v>110</v>
      </c>
      <c r="C51" t="str">
        <f>VLOOKUP(B51,'Country List'!$C$2:$G$126,5,FALSE)</f>
        <v>WCA</v>
      </c>
      <c r="D51" t="str">
        <f>VLOOKUP(B51,'Country List'!$C$2:$E$126,3,FALSE)</f>
        <v>Low income</v>
      </c>
      <c r="E51" t="s">
        <v>419</v>
      </c>
      <c r="F51" s="57">
        <v>40</v>
      </c>
      <c r="G51" s="48">
        <v>2024</v>
      </c>
      <c r="H51" t="s">
        <v>508</v>
      </c>
      <c r="J51" t="str">
        <f t="shared" si="0"/>
        <v>Guinea-BissauOral PrEP drugs</v>
      </c>
    </row>
    <row r="52" spans="1:10" x14ac:dyDescent="0.25">
      <c r="A52" t="s">
        <v>111</v>
      </c>
      <c r="B52" t="s">
        <v>112</v>
      </c>
      <c r="C52" t="str">
        <f>VLOOKUP(B52,'Country List'!$C$2:$G$126,5,FALSE)</f>
        <v>LAC</v>
      </c>
      <c r="D52" t="str">
        <f>VLOOKUP(B52,'Country List'!$C$2:$E$126,3,FALSE)</f>
        <v>Upper middle income</v>
      </c>
      <c r="E52" t="s">
        <v>419</v>
      </c>
      <c r="F52" s="57">
        <v>45.84</v>
      </c>
      <c r="G52" s="48">
        <v>2024</v>
      </c>
      <c r="H52" t="s">
        <v>516</v>
      </c>
      <c r="J52" t="str">
        <f t="shared" si="0"/>
        <v>GuyanaOral PrEP drugs</v>
      </c>
    </row>
    <row r="53" spans="1:10" x14ac:dyDescent="0.25">
      <c r="A53" t="s">
        <v>113</v>
      </c>
      <c r="B53" t="s">
        <v>114</v>
      </c>
      <c r="C53" t="str">
        <f>VLOOKUP(B53,'Country List'!$C$2:$G$126,5,FALSE)</f>
        <v>LAC</v>
      </c>
      <c r="D53" t="str">
        <f>VLOOKUP(B53,'Country List'!$C$2:$E$126,3,FALSE)</f>
        <v>Low income</v>
      </c>
      <c r="E53" t="s">
        <v>419</v>
      </c>
      <c r="F53" s="57">
        <v>40</v>
      </c>
      <c r="G53" s="48">
        <v>2024</v>
      </c>
      <c r="H53" t="s">
        <v>508</v>
      </c>
      <c r="J53" t="str">
        <f t="shared" si="0"/>
        <v>HaitiOral PrEP drugs</v>
      </c>
    </row>
    <row r="54" spans="1:10" x14ac:dyDescent="0.25">
      <c r="A54" t="s">
        <v>115</v>
      </c>
      <c r="B54" t="s">
        <v>116</v>
      </c>
      <c r="C54" t="str">
        <f>VLOOKUP(B54,'Country List'!$C$2:$G$126,5,FALSE)</f>
        <v>LAC</v>
      </c>
      <c r="D54" t="str">
        <f>VLOOKUP(B54,'Country List'!$C$2:$E$126,3,FALSE)</f>
        <v>Lower middle income</v>
      </c>
      <c r="E54" t="s">
        <v>419</v>
      </c>
      <c r="F54" s="57">
        <v>40</v>
      </c>
      <c r="G54" s="48">
        <v>2024</v>
      </c>
      <c r="H54" t="s">
        <v>508</v>
      </c>
      <c r="J54" t="str">
        <f t="shared" si="0"/>
        <v>HondurasOral PrEP drugs</v>
      </c>
    </row>
    <row r="55" spans="1:10" x14ac:dyDescent="0.25">
      <c r="A55" t="s">
        <v>117</v>
      </c>
      <c r="B55" t="s">
        <v>118</v>
      </c>
      <c r="C55" t="str">
        <f>VLOOKUP(B55,'Country List'!$C$2:$G$126,5,FALSE)</f>
        <v>AP</v>
      </c>
      <c r="D55" t="str">
        <f>VLOOKUP(B55,'Country List'!$C$2:$E$126,3,FALSE)</f>
        <v>Lower middle income</v>
      </c>
      <c r="E55" t="s">
        <v>419</v>
      </c>
      <c r="F55" s="57">
        <v>40</v>
      </c>
      <c r="G55" s="48">
        <v>2024</v>
      </c>
      <c r="H55" t="s">
        <v>508</v>
      </c>
      <c r="J55" t="str">
        <f t="shared" si="0"/>
        <v>IndiaOral PrEP drugs</v>
      </c>
    </row>
    <row r="56" spans="1:10" x14ac:dyDescent="0.25">
      <c r="A56" t="s">
        <v>119</v>
      </c>
      <c r="B56" t="s">
        <v>120</v>
      </c>
      <c r="C56" t="str">
        <f>VLOOKUP(B56,'Country List'!$C$2:$G$126,5,FALSE)</f>
        <v>AP</v>
      </c>
      <c r="D56" t="str">
        <f>VLOOKUP(B56,'Country List'!$C$2:$E$126,3,FALSE)</f>
        <v>Lower middle income</v>
      </c>
      <c r="E56" t="s">
        <v>419</v>
      </c>
      <c r="F56" s="57">
        <v>40</v>
      </c>
      <c r="G56" s="48">
        <v>2024</v>
      </c>
      <c r="H56" t="s">
        <v>508</v>
      </c>
      <c r="J56" t="str">
        <f t="shared" si="0"/>
        <v>IndonesiaOral PrEP drugs</v>
      </c>
    </row>
    <row r="57" spans="1:10" x14ac:dyDescent="0.25">
      <c r="A57" t="s">
        <v>121</v>
      </c>
      <c r="B57" t="s">
        <v>122</v>
      </c>
      <c r="C57" t="str">
        <f>VLOOKUP(B57,'Country List'!$C$2:$G$126,5,FALSE)</f>
        <v>NAME</v>
      </c>
      <c r="D57" t="str">
        <f>VLOOKUP(B57,'Country List'!$C$2:$E$126,3,FALSE)</f>
        <v>Upper middle income</v>
      </c>
      <c r="E57" t="s">
        <v>419</v>
      </c>
      <c r="F57" s="57">
        <v>40</v>
      </c>
      <c r="G57" s="48">
        <v>2024</v>
      </c>
      <c r="H57" t="s">
        <v>508</v>
      </c>
      <c r="J57" t="str">
        <f t="shared" si="0"/>
        <v>Iran, Islamic Rep.Oral PrEP drugs</v>
      </c>
    </row>
    <row r="58" spans="1:10" x14ac:dyDescent="0.25">
      <c r="A58" t="s">
        <v>123</v>
      </c>
      <c r="B58" t="s">
        <v>124</v>
      </c>
      <c r="C58" t="str">
        <f>VLOOKUP(B58,'Country List'!$C$2:$G$126,5,FALSE)</f>
        <v>NAME</v>
      </c>
      <c r="D58" t="str">
        <f>VLOOKUP(B58,'Country List'!$C$2:$E$126,3,FALSE)</f>
        <v>Upper middle income</v>
      </c>
      <c r="E58" t="s">
        <v>419</v>
      </c>
      <c r="F58" s="57">
        <v>40</v>
      </c>
      <c r="G58" s="48">
        <v>2024</v>
      </c>
      <c r="H58" t="s">
        <v>508</v>
      </c>
      <c r="J58" t="str">
        <f t="shared" si="0"/>
        <v>IraqOral PrEP drugs</v>
      </c>
    </row>
    <row r="59" spans="1:10" x14ac:dyDescent="0.25">
      <c r="A59" t="s">
        <v>125</v>
      </c>
      <c r="B59" t="s">
        <v>126</v>
      </c>
      <c r="C59" t="str">
        <f>VLOOKUP(B59,'Country List'!$C$2:$G$126,5,FALSE)</f>
        <v>LAC</v>
      </c>
      <c r="D59" t="str">
        <f>VLOOKUP(B59,'Country List'!$C$2:$E$126,3,FALSE)</f>
        <v>Upper middle income</v>
      </c>
      <c r="E59" t="s">
        <v>419</v>
      </c>
      <c r="F59" s="57">
        <v>40</v>
      </c>
      <c r="G59" s="48">
        <v>2024</v>
      </c>
      <c r="H59" t="s">
        <v>508</v>
      </c>
      <c r="J59" t="str">
        <f t="shared" si="0"/>
        <v>JamaicaOral PrEP drugs</v>
      </c>
    </row>
    <row r="60" spans="1:10" x14ac:dyDescent="0.25">
      <c r="A60" t="s">
        <v>127</v>
      </c>
      <c r="B60" t="s">
        <v>128</v>
      </c>
      <c r="C60" t="str">
        <f>VLOOKUP(B60,'Country List'!$C$2:$G$126,5,FALSE)</f>
        <v>NAME</v>
      </c>
      <c r="D60" t="str">
        <f>VLOOKUP(B60,'Country List'!$C$2:$E$126,3,FALSE)</f>
        <v>Lower middle income</v>
      </c>
      <c r="E60" t="s">
        <v>419</v>
      </c>
      <c r="F60" s="57">
        <v>40</v>
      </c>
      <c r="G60" s="48">
        <v>2024</v>
      </c>
      <c r="H60" t="s">
        <v>508</v>
      </c>
      <c r="J60" t="str">
        <f t="shared" si="0"/>
        <v>JordanOral PrEP drugs</v>
      </c>
    </row>
    <row r="61" spans="1:10" x14ac:dyDescent="0.25">
      <c r="A61" t="s">
        <v>129</v>
      </c>
      <c r="B61" t="s">
        <v>130</v>
      </c>
      <c r="C61" t="str">
        <f>VLOOKUP(B61,'Country List'!$C$2:$G$126,5,FALSE)</f>
        <v>EECA</v>
      </c>
      <c r="D61" t="str">
        <f>VLOOKUP(B61,'Country List'!$C$2:$E$126,3,FALSE)</f>
        <v>Upper middle income</v>
      </c>
      <c r="E61" t="s">
        <v>419</v>
      </c>
      <c r="F61" s="57">
        <v>40</v>
      </c>
      <c r="G61" s="48">
        <v>2024</v>
      </c>
      <c r="H61" t="s">
        <v>508</v>
      </c>
      <c r="J61" t="str">
        <f t="shared" si="0"/>
        <v>KazakhstanOral PrEP drugs</v>
      </c>
    </row>
    <row r="62" spans="1:10" x14ac:dyDescent="0.25">
      <c r="A62" t="s">
        <v>131</v>
      </c>
      <c r="B62" t="s">
        <v>132</v>
      </c>
      <c r="C62" t="str">
        <f>VLOOKUP(B62,'Country List'!$C$2:$G$126,5,FALSE)</f>
        <v>ESA</v>
      </c>
      <c r="D62" t="str">
        <f>VLOOKUP(B62,'Country List'!$C$2:$E$126,3,FALSE)</f>
        <v>Lower middle income</v>
      </c>
      <c r="E62" t="s">
        <v>419</v>
      </c>
      <c r="F62" s="57">
        <v>40</v>
      </c>
      <c r="G62" s="48">
        <v>2024</v>
      </c>
      <c r="H62" t="s">
        <v>508</v>
      </c>
      <c r="J62" t="str">
        <f t="shared" si="0"/>
        <v>KenyaOral PrEP drugs</v>
      </c>
    </row>
    <row r="63" spans="1:10" x14ac:dyDescent="0.25">
      <c r="A63" t="s">
        <v>133</v>
      </c>
      <c r="B63" t="s">
        <v>134</v>
      </c>
      <c r="C63" t="str">
        <f>VLOOKUP(B63,'Country List'!$C$2:$G$126,5,FALSE)</f>
        <v>AP</v>
      </c>
      <c r="D63" t="str">
        <f>VLOOKUP(B63,'Country List'!$C$2:$E$126,3,FALSE)</f>
        <v>Low income</v>
      </c>
      <c r="E63" t="s">
        <v>419</v>
      </c>
      <c r="F63" s="57">
        <v>40</v>
      </c>
      <c r="G63" s="48">
        <v>2024</v>
      </c>
      <c r="H63" t="s">
        <v>508</v>
      </c>
      <c r="J63" t="str">
        <f t="shared" si="0"/>
        <v>Korea, Dem. People's Rep.Oral PrEP drugs</v>
      </c>
    </row>
    <row r="64" spans="1:10" x14ac:dyDescent="0.25">
      <c r="A64" t="s">
        <v>135</v>
      </c>
      <c r="B64" t="s">
        <v>136</v>
      </c>
      <c r="C64" t="str">
        <f>VLOOKUP(B64,'Country List'!$C$2:$G$126,5,FALSE)</f>
        <v>EECA</v>
      </c>
      <c r="D64" t="str">
        <f>VLOOKUP(B64,'Country List'!$C$2:$E$126,3,FALSE)</f>
        <v>Lower middle income</v>
      </c>
      <c r="E64" t="s">
        <v>419</v>
      </c>
      <c r="F64" s="57">
        <v>40</v>
      </c>
      <c r="G64" s="48">
        <v>2024</v>
      </c>
      <c r="H64" t="s">
        <v>508</v>
      </c>
      <c r="J64" t="str">
        <f t="shared" si="0"/>
        <v>Kyrgyz RepublicOral PrEP drugs</v>
      </c>
    </row>
    <row r="65" spans="1:10" x14ac:dyDescent="0.25">
      <c r="A65" t="s">
        <v>137</v>
      </c>
      <c r="B65" t="s">
        <v>138</v>
      </c>
      <c r="C65" t="str">
        <f>VLOOKUP(B65,'Country List'!$C$2:$G$126,5,FALSE)</f>
        <v>AP</v>
      </c>
      <c r="D65" t="str">
        <f>VLOOKUP(B65,'Country List'!$C$2:$E$126,3,FALSE)</f>
        <v>Lower middle income</v>
      </c>
      <c r="E65" t="s">
        <v>419</v>
      </c>
      <c r="F65" s="57">
        <v>37.44</v>
      </c>
      <c r="G65" s="48">
        <v>2024</v>
      </c>
      <c r="H65" t="s">
        <v>522</v>
      </c>
      <c r="J65" t="str">
        <f t="shared" si="0"/>
        <v>Lao PDROral PrEP drugs</v>
      </c>
    </row>
    <row r="66" spans="1:10" x14ac:dyDescent="0.25">
      <c r="A66" t="s">
        <v>139</v>
      </c>
      <c r="B66" t="s">
        <v>140</v>
      </c>
      <c r="C66" t="str">
        <f>VLOOKUP(B66,'Country List'!$C$2:$G$126,5,FALSE)</f>
        <v>NAME</v>
      </c>
      <c r="D66" t="str">
        <f>VLOOKUP(B66,'Country List'!$C$2:$E$126,3,FALSE)</f>
        <v>Upper middle income</v>
      </c>
      <c r="E66" t="s">
        <v>419</v>
      </c>
      <c r="F66" s="57">
        <v>40</v>
      </c>
      <c r="G66" s="48">
        <v>2024</v>
      </c>
      <c r="H66" t="s">
        <v>508</v>
      </c>
      <c r="J66" t="str">
        <f t="shared" si="0"/>
        <v>LebanonOral PrEP drugs</v>
      </c>
    </row>
    <row r="67" spans="1:10" x14ac:dyDescent="0.25">
      <c r="A67" t="s">
        <v>141</v>
      </c>
      <c r="B67" t="s">
        <v>142</v>
      </c>
      <c r="C67" t="str">
        <f>VLOOKUP(B67,'Country List'!$C$2:$G$126,5,FALSE)</f>
        <v>ESA</v>
      </c>
      <c r="D67" t="str">
        <f>VLOOKUP(B67,'Country List'!$C$2:$E$126,3,FALSE)</f>
        <v>Lower middle income</v>
      </c>
      <c r="E67" t="s">
        <v>419</v>
      </c>
      <c r="F67" s="57">
        <v>40</v>
      </c>
      <c r="G67" s="48">
        <v>2024</v>
      </c>
      <c r="H67" t="s">
        <v>508</v>
      </c>
      <c r="J67" t="str">
        <f t="shared" ref="J67:J130" si="1">CONCATENATE(A67,E67)</f>
        <v>LesothoOral PrEP drugs</v>
      </c>
    </row>
    <row r="68" spans="1:10" x14ac:dyDescent="0.25">
      <c r="A68" t="s">
        <v>143</v>
      </c>
      <c r="B68" t="s">
        <v>144</v>
      </c>
      <c r="C68" t="str">
        <f>VLOOKUP(B68,'Country List'!$C$2:$G$126,5,FALSE)</f>
        <v>WCA</v>
      </c>
      <c r="D68" t="str">
        <f>VLOOKUP(B68,'Country List'!$C$2:$E$126,3,FALSE)</f>
        <v>Low income</v>
      </c>
      <c r="E68" t="s">
        <v>419</v>
      </c>
      <c r="F68" s="57">
        <v>40</v>
      </c>
      <c r="G68" s="48">
        <v>2024</v>
      </c>
      <c r="H68" t="s">
        <v>508</v>
      </c>
      <c r="J68" t="str">
        <f t="shared" si="1"/>
        <v>LiberiaOral PrEP drugs</v>
      </c>
    </row>
    <row r="69" spans="1:10" x14ac:dyDescent="0.25">
      <c r="A69" t="s">
        <v>145</v>
      </c>
      <c r="B69" t="s">
        <v>146</v>
      </c>
      <c r="C69" t="str">
        <f>VLOOKUP(B69,'Country List'!$C$2:$G$126,5,FALSE)</f>
        <v>NAME</v>
      </c>
      <c r="D69" t="str">
        <f>VLOOKUP(B69,'Country List'!$C$2:$E$126,3,FALSE)</f>
        <v>Upper middle income</v>
      </c>
      <c r="E69" t="s">
        <v>419</v>
      </c>
      <c r="F69" s="57">
        <v>40</v>
      </c>
      <c r="G69" s="48">
        <v>2024</v>
      </c>
      <c r="H69" t="s">
        <v>508</v>
      </c>
      <c r="J69" t="str">
        <f t="shared" si="1"/>
        <v>LibyaOral PrEP drugs</v>
      </c>
    </row>
    <row r="70" spans="1:10" x14ac:dyDescent="0.25">
      <c r="A70" t="s">
        <v>147</v>
      </c>
      <c r="B70" t="s">
        <v>148</v>
      </c>
      <c r="C70" t="str">
        <f>VLOOKUP(B70,'Country List'!$C$2:$G$126,5,FALSE)</f>
        <v>EECA</v>
      </c>
      <c r="D70" t="str">
        <f>VLOOKUP(B70,'Country List'!$C$2:$E$126,3,FALSE)</f>
        <v>Upper middle income</v>
      </c>
      <c r="E70" t="s">
        <v>419</v>
      </c>
      <c r="F70" s="57">
        <v>40</v>
      </c>
      <c r="G70" s="48">
        <v>2024</v>
      </c>
      <c r="H70" t="s">
        <v>508</v>
      </c>
      <c r="J70" t="str">
        <f t="shared" si="1"/>
        <v>Macedonia, FYROral PrEP drugs</v>
      </c>
    </row>
    <row r="71" spans="1:10" x14ac:dyDescent="0.25">
      <c r="A71" t="s">
        <v>149</v>
      </c>
      <c r="B71" t="s">
        <v>150</v>
      </c>
      <c r="C71" t="str">
        <f>VLOOKUP(B71,'Country List'!$C$2:$G$126,5,FALSE)</f>
        <v>ESA</v>
      </c>
      <c r="D71" t="str">
        <f>VLOOKUP(B71,'Country List'!$C$2:$E$126,3,FALSE)</f>
        <v>Low income</v>
      </c>
      <c r="E71" t="s">
        <v>419</v>
      </c>
      <c r="F71" s="57">
        <v>40</v>
      </c>
      <c r="G71" s="48">
        <v>2024</v>
      </c>
      <c r="H71" t="s">
        <v>508</v>
      </c>
      <c r="J71" t="str">
        <f t="shared" si="1"/>
        <v>MadagascarOral PrEP drugs</v>
      </c>
    </row>
    <row r="72" spans="1:10" x14ac:dyDescent="0.25">
      <c r="A72" t="s">
        <v>151</v>
      </c>
      <c r="B72" t="s">
        <v>152</v>
      </c>
      <c r="C72" t="str">
        <f>VLOOKUP(B72,'Country List'!$C$2:$G$126,5,FALSE)</f>
        <v>ESA</v>
      </c>
      <c r="D72" t="str">
        <f>VLOOKUP(B72,'Country List'!$C$2:$E$126,3,FALSE)</f>
        <v>Low income</v>
      </c>
      <c r="E72" t="s">
        <v>419</v>
      </c>
      <c r="F72" s="57">
        <v>40</v>
      </c>
      <c r="G72" s="48">
        <v>2024</v>
      </c>
      <c r="H72" t="s">
        <v>508</v>
      </c>
      <c r="J72" t="str">
        <f t="shared" si="1"/>
        <v>MalawiOral PrEP drugs</v>
      </c>
    </row>
    <row r="73" spans="1:10" x14ac:dyDescent="0.25">
      <c r="A73" t="s">
        <v>153</v>
      </c>
      <c r="B73" t="s">
        <v>154</v>
      </c>
      <c r="C73" t="str">
        <f>VLOOKUP(B73,'Country List'!$C$2:$G$126,5,FALSE)</f>
        <v>AP</v>
      </c>
      <c r="D73" t="str">
        <f>VLOOKUP(B73,'Country List'!$C$2:$E$126,3,FALSE)</f>
        <v>Upper middle income</v>
      </c>
      <c r="E73" t="s">
        <v>419</v>
      </c>
      <c r="F73" s="57">
        <v>40</v>
      </c>
      <c r="G73" s="48">
        <v>2024</v>
      </c>
      <c r="H73" t="s">
        <v>508</v>
      </c>
      <c r="J73" t="str">
        <f t="shared" si="1"/>
        <v>MalaysiaOral PrEP drugs</v>
      </c>
    </row>
    <row r="74" spans="1:10" x14ac:dyDescent="0.25">
      <c r="A74" t="s">
        <v>155</v>
      </c>
      <c r="B74" t="s">
        <v>156</v>
      </c>
      <c r="C74" t="str">
        <f>VLOOKUP(B74,'Country List'!$C$2:$G$126,5,FALSE)</f>
        <v>AP</v>
      </c>
      <c r="D74" t="str">
        <f>VLOOKUP(B74,'Country List'!$C$2:$E$126,3,FALSE)</f>
        <v>Upper middle income</v>
      </c>
      <c r="E74" t="s">
        <v>419</v>
      </c>
      <c r="F74" s="57">
        <v>40</v>
      </c>
      <c r="G74" s="48">
        <v>2024</v>
      </c>
      <c r="H74" t="s">
        <v>508</v>
      </c>
      <c r="J74" t="str">
        <f t="shared" si="1"/>
        <v>MaldivesOral PrEP drugs</v>
      </c>
    </row>
    <row r="75" spans="1:10" x14ac:dyDescent="0.25">
      <c r="A75" t="s">
        <v>157</v>
      </c>
      <c r="B75" t="s">
        <v>158</v>
      </c>
      <c r="C75" t="str">
        <f>VLOOKUP(B75,'Country List'!$C$2:$G$126,5,FALSE)</f>
        <v>WCA</v>
      </c>
      <c r="D75" t="str">
        <f>VLOOKUP(B75,'Country List'!$C$2:$E$126,3,FALSE)</f>
        <v>Low income</v>
      </c>
      <c r="E75" t="s">
        <v>419</v>
      </c>
      <c r="F75" s="57">
        <v>40</v>
      </c>
      <c r="G75" s="48">
        <v>2024</v>
      </c>
      <c r="H75" t="s">
        <v>508</v>
      </c>
      <c r="J75" t="str">
        <f t="shared" si="1"/>
        <v>MaliOral PrEP drugs</v>
      </c>
    </row>
    <row r="76" spans="1:10" x14ac:dyDescent="0.25">
      <c r="A76" t="s">
        <v>159</v>
      </c>
      <c r="B76" t="s">
        <v>160</v>
      </c>
      <c r="C76" t="str">
        <f>VLOOKUP(B76,'Country List'!$C$2:$G$126,5,FALSE)</f>
        <v>WCA</v>
      </c>
      <c r="D76" t="str">
        <f>VLOOKUP(B76,'Country List'!$C$2:$E$126,3,FALSE)</f>
        <v>Lower middle income</v>
      </c>
      <c r="E76" t="s">
        <v>419</v>
      </c>
      <c r="F76" s="57">
        <v>40</v>
      </c>
      <c r="G76" s="48">
        <v>2024</v>
      </c>
      <c r="H76" t="s">
        <v>508</v>
      </c>
      <c r="J76" t="str">
        <f t="shared" si="1"/>
        <v>MauritaniaOral PrEP drugs</v>
      </c>
    </row>
    <row r="77" spans="1:10" x14ac:dyDescent="0.25">
      <c r="A77" t="s">
        <v>161</v>
      </c>
      <c r="B77" t="s">
        <v>162</v>
      </c>
      <c r="C77" t="str">
        <f>VLOOKUP(B77,'Country List'!$C$2:$G$126,5,FALSE)</f>
        <v>ESA</v>
      </c>
      <c r="D77" t="str">
        <f>VLOOKUP(B77,'Country List'!$C$2:$E$126,3,FALSE)</f>
        <v>Upper middle income</v>
      </c>
      <c r="E77" t="s">
        <v>419</v>
      </c>
      <c r="F77" s="57">
        <v>40</v>
      </c>
      <c r="G77" s="48">
        <v>2024</v>
      </c>
      <c r="H77" t="s">
        <v>508</v>
      </c>
      <c r="J77" t="str">
        <f t="shared" si="1"/>
        <v>MauritiusOral PrEP drugs</v>
      </c>
    </row>
    <row r="78" spans="1:10" x14ac:dyDescent="0.25">
      <c r="A78" t="s">
        <v>163</v>
      </c>
      <c r="B78" t="s">
        <v>164</v>
      </c>
      <c r="C78" t="str">
        <f>VLOOKUP(B78,'Country List'!$C$2:$G$126,5,FALSE)</f>
        <v>LAC</v>
      </c>
      <c r="D78" t="str">
        <f>VLOOKUP(B78,'Country List'!$C$2:$E$126,3,FALSE)</f>
        <v>Upper middle income</v>
      </c>
      <c r="E78" t="s">
        <v>419</v>
      </c>
      <c r="F78" s="57">
        <v>40</v>
      </c>
      <c r="G78" s="48">
        <v>2024</v>
      </c>
      <c r="H78" t="s">
        <v>508</v>
      </c>
      <c r="J78" t="str">
        <f t="shared" si="1"/>
        <v>MexicoOral PrEP drugs</v>
      </c>
    </row>
    <row r="79" spans="1:10" x14ac:dyDescent="0.25">
      <c r="A79" t="s">
        <v>165</v>
      </c>
      <c r="B79" t="s">
        <v>166</v>
      </c>
      <c r="C79" t="str">
        <f>VLOOKUP(B79,'Country List'!$C$2:$G$126,5,FALSE)</f>
        <v>EECA</v>
      </c>
      <c r="D79" t="str">
        <f>VLOOKUP(B79,'Country List'!$C$2:$E$126,3,FALSE)</f>
        <v>Lower middle income</v>
      </c>
      <c r="E79" t="s">
        <v>419</v>
      </c>
      <c r="F79" s="57">
        <v>40</v>
      </c>
      <c r="G79" s="48">
        <v>2024</v>
      </c>
      <c r="H79" t="s">
        <v>508</v>
      </c>
      <c r="J79" t="str">
        <f t="shared" si="1"/>
        <v>MoldovaOral PrEP drugs</v>
      </c>
    </row>
    <row r="80" spans="1:10" x14ac:dyDescent="0.25">
      <c r="A80" t="s">
        <v>167</v>
      </c>
      <c r="B80" t="s">
        <v>168</v>
      </c>
      <c r="C80" t="str">
        <f>VLOOKUP(B80,'Country List'!$C$2:$G$126,5,FALSE)</f>
        <v>AP</v>
      </c>
      <c r="D80" t="str">
        <f>VLOOKUP(B80,'Country List'!$C$2:$E$126,3,FALSE)</f>
        <v>Lower middle income</v>
      </c>
      <c r="E80" t="s">
        <v>419</v>
      </c>
      <c r="F80" s="57">
        <v>40</v>
      </c>
      <c r="G80" s="48">
        <v>2024</v>
      </c>
      <c r="H80" t="s">
        <v>508</v>
      </c>
      <c r="J80" t="str">
        <f t="shared" si="1"/>
        <v>MongoliaOral PrEP drugs</v>
      </c>
    </row>
    <row r="81" spans="1:10" x14ac:dyDescent="0.25">
      <c r="A81" t="s">
        <v>169</v>
      </c>
      <c r="B81" t="s">
        <v>170</v>
      </c>
      <c r="C81" t="str">
        <f>VLOOKUP(B81,'Country List'!$C$2:$G$126,5,FALSE)</f>
        <v>EECA</v>
      </c>
      <c r="D81" t="str">
        <f>VLOOKUP(B81,'Country List'!$C$2:$E$126,3,FALSE)</f>
        <v>Upper middle income</v>
      </c>
      <c r="E81" t="s">
        <v>419</v>
      </c>
      <c r="F81" s="57">
        <v>40</v>
      </c>
      <c r="G81" s="48">
        <v>2024</v>
      </c>
      <c r="H81" t="s">
        <v>508</v>
      </c>
      <c r="J81" t="str">
        <f t="shared" si="1"/>
        <v>MontenegroOral PrEP drugs</v>
      </c>
    </row>
    <row r="82" spans="1:10" x14ac:dyDescent="0.25">
      <c r="A82" t="s">
        <v>171</v>
      </c>
      <c r="B82" t="s">
        <v>172</v>
      </c>
      <c r="C82" t="str">
        <f>VLOOKUP(B82,'Country List'!$C$2:$G$126,5,FALSE)</f>
        <v>NAME</v>
      </c>
      <c r="D82" t="str">
        <f>VLOOKUP(B82,'Country List'!$C$2:$E$126,3,FALSE)</f>
        <v>Lower middle income</v>
      </c>
      <c r="E82" t="s">
        <v>419</v>
      </c>
      <c r="F82" s="57">
        <v>40</v>
      </c>
      <c r="G82" s="48">
        <v>2024</v>
      </c>
      <c r="H82" t="s">
        <v>508</v>
      </c>
      <c r="J82" t="str">
        <f t="shared" si="1"/>
        <v>MoroccoOral PrEP drugs</v>
      </c>
    </row>
    <row r="83" spans="1:10" x14ac:dyDescent="0.25">
      <c r="A83" t="s">
        <v>173</v>
      </c>
      <c r="B83" t="s">
        <v>174</v>
      </c>
      <c r="C83" t="str">
        <f>VLOOKUP(B83,'Country List'!$C$2:$G$126,5,FALSE)</f>
        <v>ESA</v>
      </c>
      <c r="D83" t="str">
        <f>VLOOKUP(B83,'Country List'!$C$2:$E$126,3,FALSE)</f>
        <v>Low income</v>
      </c>
      <c r="E83" t="s">
        <v>419</v>
      </c>
      <c r="F83" s="57">
        <v>40</v>
      </c>
      <c r="G83" s="48">
        <v>2024</v>
      </c>
      <c r="H83" t="s">
        <v>508</v>
      </c>
      <c r="J83" t="str">
        <f t="shared" si="1"/>
        <v>MozambiqueOral PrEP drugs</v>
      </c>
    </row>
    <row r="84" spans="1:10" x14ac:dyDescent="0.25">
      <c r="A84" t="s">
        <v>175</v>
      </c>
      <c r="B84" t="s">
        <v>176</v>
      </c>
      <c r="C84" t="str">
        <f>VLOOKUP(B84,'Country List'!$C$2:$G$126,5,FALSE)</f>
        <v>AP</v>
      </c>
      <c r="D84" t="str">
        <f>VLOOKUP(B84,'Country List'!$C$2:$E$126,3,FALSE)</f>
        <v>Lower middle income</v>
      </c>
      <c r="E84" t="s">
        <v>419</v>
      </c>
      <c r="F84" s="57">
        <v>40</v>
      </c>
      <c r="G84" s="48">
        <v>2024</v>
      </c>
      <c r="H84" t="s">
        <v>508</v>
      </c>
      <c r="J84" t="str">
        <f t="shared" si="1"/>
        <v>MyanmarOral PrEP drugs</v>
      </c>
    </row>
    <row r="85" spans="1:10" x14ac:dyDescent="0.25">
      <c r="A85" t="s">
        <v>177</v>
      </c>
      <c r="B85" t="s">
        <v>178</v>
      </c>
      <c r="C85" t="str">
        <f>VLOOKUP(B85,'Country List'!$C$2:$G$126,5,FALSE)</f>
        <v>ESA</v>
      </c>
      <c r="D85" t="str">
        <f>VLOOKUP(B85,'Country List'!$C$2:$E$126,3,FALSE)</f>
        <v>Upper middle income</v>
      </c>
      <c r="E85" t="s">
        <v>419</v>
      </c>
      <c r="F85" s="57">
        <v>40</v>
      </c>
      <c r="G85" s="48">
        <v>2024</v>
      </c>
      <c r="H85" t="s">
        <v>508</v>
      </c>
      <c r="J85" t="str">
        <f t="shared" si="1"/>
        <v>NamibiaOral PrEP drugs</v>
      </c>
    </row>
    <row r="86" spans="1:10" x14ac:dyDescent="0.25">
      <c r="A86" t="s">
        <v>179</v>
      </c>
      <c r="B86" t="s">
        <v>180</v>
      </c>
      <c r="C86" t="str">
        <f>VLOOKUP(B86,'Country List'!$C$2:$G$126,5,FALSE)</f>
        <v>AP</v>
      </c>
      <c r="D86" t="str">
        <f>VLOOKUP(B86,'Country List'!$C$2:$E$126,3,FALSE)</f>
        <v>Low income</v>
      </c>
      <c r="E86" t="s">
        <v>419</v>
      </c>
      <c r="F86" s="57">
        <v>40</v>
      </c>
      <c r="G86" s="48">
        <v>2024</v>
      </c>
      <c r="H86" t="s">
        <v>508</v>
      </c>
      <c r="J86" t="str">
        <f t="shared" si="1"/>
        <v>NepalOral PrEP drugs</v>
      </c>
    </row>
    <row r="87" spans="1:10" x14ac:dyDescent="0.25">
      <c r="A87" t="s">
        <v>181</v>
      </c>
      <c r="B87" t="s">
        <v>182</v>
      </c>
      <c r="C87" t="str">
        <f>VLOOKUP(B87,'Country List'!$C$2:$G$126,5,FALSE)</f>
        <v>LAC</v>
      </c>
      <c r="D87" t="str">
        <f>VLOOKUP(B87,'Country List'!$C$2:$E$126,3,FALSE)</f>
        <v>Lower middle income</v>
      </c>
      <c r="E87" t="s">
        <v>419</v>
      </c>
      <c r="F87" s="57">
        <v>40</v>
      </c>
      <c r="G87" s="48">
        <v>2024</v>
      </c>
      <c r="H87" t="s">
        <v>508</v>
      </c>
      <c r="J87" t="str">
        <f t="shared" si="1"/>
        <v>NicaraguaOral PrEP drugs</v>
      </c>
    </row>
    <row r="88" spans="1:10" x14ac:dyDescent="0.25">
      <c r="A88" t="s">
        <v>183</v>
      </c>
      <c r="B88" t="s">
        <v>184</v>
      </c>
      <c r="C88" t="str">
        <f>VLOOKUP(B88,'Country List'!$C$2:$G$126,5,FALSE)</f>
        <v>WCA</v>
      </c>
      <c r="D88" t="str">
        <f>VLOOKUP(B88,'Country List'!$C$2:$E$126,3,FALSE)</f>
        <v>Low income</v>
      </c>
      <c r="E88" t="s">
        <v>419</v>
      </c>
      <c r="F88" s="57">
        <v>40</v>
      </c>
      <c r="G88" s="48">
        <v>2024</v>
      </c>
      <c r="H88" t="s">
        <v>508</v>
      </c>
      <c r="J88" t="str">
        <f t="shared" si="1"/>
        <v>NigerOral PrEP drugs</v>
      </c>
    </row>
    <row r="89" spans="1:10" x14ac:dyDescent="0.25">
      <c r="A89" t="s">
        <v>185</v>
      </c>
      <c r="B89" t="s">
        <v>186</v>
      </c>
      <c r="C89" t="str">
        <f>VLOOKUP(B89,'Country List'!$C$2:$G$126,5,FALSE)</f>
        <v>WCA</v>
      </c>
      <c r="D89" t="str">
        <f>VLOOKUP(B89,'Country List'!$C$2:$E$126,3,FALSE)</f>
        <v>Lower middle income</v>
      </c>
      <c r="E89" t="s">
        <v>419</v>
      </c>
      <c r="F89" s="57">
        <v>40</v>
      </c>
      <c r="G89" s="48">
        <v>2024</v>
      </c>
      <c r="H89" t="s">
        <v>508</v>
      </c>
      <c r="J89" t="str">
        <f t="shared" si="1"/>
        <v>NigeriaOral PrEP drugs</v>
      </c>
    </row>
    <row r="90" spans="1:10" x14ac:dyDescent="0.25">
      <c r="A90" t="s">
        <v>187</v>
      </c>
      <c r="B90" t="s">
        <v>188</v>
      </c>
      <c r="C90" t="str">
        <f>VLOOKUP(B90,'Country List'!$C$2:$G$126,5,FALSE)</f>
        <v>AP</v>
      </c>
      <c r="D90" t="str">
        <f>VLOOKUP(B90,'Country List'!$C$2:$E$126,3,FALSE)</f>
        <v>Lower middle income</v>
      </c>
      <c r="E90" t="s">
        <v>419</v>
      </c>
      <c r="F90" s="57">
        <v>40</v>
      </c>
      <c r="G90" s="48">
        <v>2024</v>
      </c>
      <c r="H90" t="s">
        <v>508</v>
      </c>
      <c r="J90" t="str">
        <f t="shared" si="1"/>
        <v>PakistanOral PrEP drugs</v>
      </c>
    </row>
    <row r="91" spans="1:10" x14ac:dyDescent="0.25">
      <c r="A91" t="s">
        <v>189</v>
      </c>
      <c r="B91" t="s">
        <v>190</v>
      </c>
      <c r="C91" t="str">
        <f>VLOOKUP(B91,'Country List'!$C$2:$G$126,5,FALSE)</f>
        <v>LAC</v>
      </c>
      <c r="D91" t="str">
        <f>VLOOKUP(B91,'Country List'!$C$2:$E$126,3,FALSE)</f>
        <v>Upper middle income</v>
      </c>
      <c r="E91" t="s">
        <v>419</v>
      </c>
      <c r="F91" s="57">
        <v>40</v>
      </c>
      <c r="G91" s="48">
        <v>2024</v>
      </c>
      <c r="H91" t="s">
        <v>508</v>
      </c>
      <c r="J91" t="str">
        <f t="shared" si="1"/>
        <v>PanamaOral PrEP drugs</v>
      </c>
    </row>
    <row r="92" spans="1:10" x14ac:dyDescent="0.25">
      <c r="A92" t="s">
        <v>191</v>
      </c>
      <c r="B92" t="s">
        <v>192</v>
      </c>
      <c r="C92" t="str">
        <f>VLOOKUP(B92,'Country List'!$C$2:$G$126,5,FALSE)</f>
        <v>AP</v>
      </c>
      <c r="D92" t="str">
        <f>VLOOKUP(B92,'Country List'!$C$2:$E$126,3,FALSE)</f>
        <v>Lower middle income</v>
      </c>
      <c r="E92" t="s">
        <v>419</v>
      </c>
      <c r="F92" s="57">
        <v>40</v>
      </c>
      <c r="G92" s="48">
        <v>2024</v>
      </c>
      <c r="H92" t="s">
        <v>508</v>
      </c>
      <c r="J92" t="str">
        <f t="shared" si="1"/>
        <v>Papua New GuineaOral PrEP drugs</v>
      </c>
    </row>
    <row r="93" spans="1:10" x14ac:dyDescent="0.25">
      <c r="A93" t="s">
        <v>193</v>
      </c>
      <c r="B93" t="s">
        <v>194</v>
      </c>
      <c r="C93" t="str">
        <f>VLOOKUP(B93,'Country List'!$C$2:$G$126,5,FALSE)</f>
        <v>LAC</v>
      </c>
      <c r="D93" t="str">
        <f>VLOOKUP(B93,'Country List'!$C$2:$E$126,3,FALSE)</f>
        <v>Upper middle income</v>
      </c>
      <c r="E93" t="s">
        <v>419</v>
      </c>
      <c r="F93" s="57">
        <v>40</v>
      </c>
      <c r="G93" s="48">
        <v>2024</v>
      </c>
      <c r="H93" t="s">
        <v>508</v>
      </c>
      <c r="J93" t="str">
        <f t="shared" si="1"/>
        <v>ParaguayOral PrEP drugs</v>
      </c>
    </row>
    <row r="94" spans="1:10" x14ac:dyDescent="0.25">
      <c r="A94" t="s">
        <v>195</v>
      </c>
      <c r="B94" t="s">
        <v>196</v>
      </c>
      <c r="C94" t="str">
        <f>VLOOKUP(B94,'Country List'!$C$2:$G$126,5,FALSE)</f>
        <v>LAC</v>
      </c>
      <c r="D94" t="str">
        <f>VLOOKUP(B94,'Country List'!$C$2:$E$126,3,FALSE)</f>
        <v>Upper middle income</v>
      </c>
      <c r="E94" t="s">
        <v>419</v>
      </c>
      <c r="F94" s="57">
        <v>40</v>
      </c>
      <c r="G94" s="48">
        <v>2024</v>
      </c>
      <c r="H94" t="s">
        <v>508</v>
      </c>
      <c r="J94" t="str">
        <f t="shared" si="1"/>
        <v>PeruOral PrEP drugs</v>
      </c>
    </row>
    <row r="95" spans="1:10" x14ac:dyDescent="0.25">
      <c r="A95" t="s">
        <v>197</v>
      </c>
      <c r="B95" t="s">
        <v>198</v>
      </c>
      <c r="C95" t="str">
        <f>VLOOKUP(B95,'Country List'!$C$2:$G$126,5,FALSE)</f>
        <v>AP</v>
      </c>
      <c r="D95" t="str">
        <f>VLOOKUP(B95,'Country List'!$C$2:$E$126,3,FALSE)</f>
        <v>Lower middle income</v>
      </c>
      <c r="E95" t="s">
        <v>419</v>
      </c>
      <c r="F95" s="57">
        <f>844.84/55.63</f>
        <v>15.186769728563725</v>
      </c>
      <c r="G95" s="48">
        <v>2024</v>
      </c>
      <c r="H95" t="s">
        <v>508</v>
      </c>
      <c r="J95" t="str">
        <f t="shared" si="1"/>
        <v>PhilippinesOral PrEP drugs</v>
      </c>
    </row>
    <row r="96" spans="1:10" x14ac:dyDescent="0.25">
      <c r="A96" t="s">
        <v>199</v>
      </c>
      <c r="B96" t="s">
        <v>200</v>
      </c>
      <c r="C96" t="str">
        <f>VLOOKUP(B96,'Country List'!$C$2:$G$126,5,FALSE)</f>
        <v>WCENA</v>
      </c>
      <c r="D96" t="str">
        <f>VLOOKUP(B96,'Country List'!$C$2:$E$126,3,FALSE)</f>
        <v>Upper middle income</v>
      </c>
      <c r="E96" t="s">
        <v>419</v>
      </c>
      <c r="F96" s="57">
        <v>40</v>
      </c>
      <c r="G96" s="48">
        <v>2024</v>
      </c>
      <c r="H96" t="s">
        <v>508</v>
      </c>
      <c r="J96" t="str">
        <f t="shared" si="1"/>
        <v>RomaniaOral PrEP drugs</v>
      </c>
    </row>
    <row r="97" spans="1:10" x14ac:dyDescent="0.25">
      <c r="A97" t="s">
        <v>201</v>
      </c>
      <c r="B97" t="s">
        <v>202</v>
      </c>
      <c r="C97" t="str">
        <f>VLOOKUP(B97,'Country List'!$C$2:$G$126,5,FALSE)</f>
        <v>EECA</v>
      </c>
      <c r="D97" t="str">
        <f>VLOOKUP(B97,'Country List'!$C$2:$E$126,3,FALSE)</f>
        <v>Upper middle income</v>
      </c>
      <c r="E97" t="s">
        <v>419</v>
      </c>
      <c r="F97" s="57">
        <v>40</v>
      </c>
      <c r="G97" s="48">
        <v>2024</v>
      </c>
      <c r="H97" t="s">
        <v>508</v>
      </c>
      <c r="J97" t="str">
        <f t="shared" si="1"/>
        <v>Russian FederationOral PrEP drugs</v>
      </c>
    </row>
    <row r="98" spans="1:10" x14ac:dyDescent="0.25">
      <c r="A98" t="s">
        <v>203</v>
      </c>
      <c r="B98" t="s">
        <v>204</v>
      </c>
      <c r="C98" t="str">
        <f>VLOOKUP(B98,'Country List'!$C$2:$G$126,5,FALSE)</f>
        <v>ESA</v>
      </c>
      <c r="D98" t="str">
        <f>VLOOKUP(B98,'Country List'!$C$2:$E$126,3,FALSE)</f>
        <v>Low income</v>
      </c>
      <c r="E98" t="s">
        <v>419</v>
      </c>
      <c r="F98" s="57">
        <v>36.61</v>
      </c>
      <c r="G98" s="48">
        <v>2024</v>
      </c>
      <c r="H98" t="s">
        <v>515</v>
      </c>
      <c r="J98" t="str">
        <f t="shared" si="1"/>
        <v>RwandaOral PrEP drugs</v>
      </c>
    </row>
    <row r="99" spans="1:10" x14ac:dyDescent="0.25">
      <c r="A99" t="s">
        <v>205</v>
      </c>
      <c r="B99" t="s">
        <v>206</v>
      </c>
      <c r="C99" t="str">
        <f>VLOOKUP(B99,'Country List'!$C$2:$G$126,5,FALSE)</f>
        <v>WCA</v>
      </c>
      <c r="D99" t="str">
        <f>VLOOKUP(B99,'Country List'!$C$2:$E$126,3,FALSE)</f>
        <v>Lower middle income</v>
      </c>
      <c r="E99" t="s">
        <v>419</v>
      </c>
      <c r="F99" s="57">
        <v>40</v>
      </c>
      <c r="G99" s="48">
        <v>2024</v>
      </c>
      <c r="H99" t="s">
        <v>508</v>
      </c>
      <c r="J99" t="str">
        <f t="shared" si="1"/>
        <v>São Tomé and PrincipeOral PrEP drugs</v>
      </c>
    </row>
    <row r="100" spans="1:10" x14ac:dyDescent="0.25">
      <c r="A100" t="s">
        <v>207</v>
      </c>
      <c r="B100" t="s">
        <v>208</v>
      </c>
      <c r="C100" t="str">
        <f>VLOOKUP(B100,'Country List'!$C$2:$G$126,5,FALSE)</f>
        <v>WCA</v>
      </c>
      <c r="D100" t="str">
        <f>VLOOKUP(B100,'Country List'!$C$2:$E$126,3,FALSE)</f>
        <v>Low income</v>
      </c>
      <c r="E100" t="s">
        <v>419</v>
      </c>
      <c r="F100" s="57">
        <v>40</v>
      </c>
      <c r="G100" s="48">
        <v>2024</v>
      </c>
      <c r="H100" t="s">
        <v>508</v>
      </c>
      <c r="J100" t="str">
        <f t="shared" si="1"/>
        <v>SenegalOral PrEP drugs</v>
      </c>
    </row>
    <row r="101" spans="1:10" x14ac:dyDescent="0.25">
      <c r="A101" t="s">
        <v>209</v>
      </c>
      <c r="B101" t="s">
        <v>210</v>
      </c>
      <c r="C101" t="str">
        <f>VLOOKUP(B101,'Country List'!$C$2:$G$126,5,FALSE)</f>
        <v>WCENA</v>
      </c>
      <c r="D101" t="str">
        <f>VLOOKUP(B101,'Country List'!$C$2:$E$126,3,FALSE)</f>
        <v>Upper middle income</v>
      </c>
      <c r="E101" t="s">
        <v>419</v>
      </c>
      <c r="F101" s="57">
        <v>40</v>
      </c>
      <c r="G101" s="48">
        <v>2024</v>
      </c>
      <c r="H101" t="s">
        <v>508</v>
      </c>
      <c r="J101" t="str">
        <f t="shared" si="1"/>
        <v>SerbiaOral PrEP drugs</v>
      </c>
    </row>
    <row r="102" spans="1:10" x14ac:dyDescent="0.25">
      <c r="A102" t="s">
        <v>211</v>
      </c>
      <c r="B102" t="s">
        <v>212</v>
      </c>
      <c r="C102" t="str">
        <f>VLOOKUP(B102,'Country List'!$C$2:$G$126,5,FALSE)</f>
        <v>WCA</v>
      </c>
      <c r="D102" t="str">
        <f>VLOOKUP(B102,'Country List'!$C$2:$E$126,3,FALSE)</f>
        <v>Low income</v>
      </c>
      <c r="E102" t="s">
        <v>419</v>
      </c>
      <c r="F102" s="57">
        <v>40</v>
      </c>
      <c r="G102" s="48">
        <v>2024</v>
      </c>
      <c r="H102" t="s">
        <v>508</v>
      </c>
      <c r="J102" t="str">
        <f t="shared" si="1"/>
        <v>Sierra LeoneOral PrEP drugs</v>
      </c>
    </row>
    <row r="103" spans="1:10" x14ac:dyDescent="0.25">
      <c r="A103" t="s">
        <v>213</v>
      </c>
      <c r="B103" t="s">
        <v>214</v>
      </c>
      <c r="C103" t="str">
        <f>VLOOKUP(B103,'Country List'!$C$2:$G$126,5,FALSE)</f>
        <v>NAME</v>
      </c>
      <c r="D103" t="str">
        <f>VLOOKUP(B103,'Country List'!$C$2:$E$126,3,FALSE)</f>
        <v>Low income</v>
      </c>
      <c r="E103" t="s">
        <v>419</v>
      </c>
      <c r="F103" s="57">
        <v>40</v>
      </c>
      <c r="G103" s="48">
        <v>2024</v>
      </c>
      <c r="H103" t="s">
        <v>508</v>
      </c>
      <c r="J103" t="str">
        <f t="shared" si="1"/>
        <v>SomaliaOral PrEP drugs</v>
      </c>
    </row>
    <row r="104" spans="1:10" x14ac:dyDescent="0.25">
      <c r="A104" t="s">
        <v>215</v>
      </c>
      <c r="B104" t="s">
        <v>216</v>
      </c>
      <c r="C104" t="str">
        <f>VLOOKUP(B104,'Country List'!$C$2:$G$126,5,FALSE)</f>
        <v>ESA</v>
      </c>
      <c r="D104" t="str">
        <f>VLOOKUP(B104,'Country List'!$C$2:$E$126,3,FALSE)</f>
        <v>Upper middle income</v>
      </c>
      <c r="E104" t="s">
        <v>419</v>
      </c>
      <c r="F104" s="57">
        <v>40</v>
      </c>
      <c r="G104" s="48">
        <v>2024</v>
      </c>
      <c r="H104" t="s">
        <v>508</v>
      </c>
      <c r="J104" t="str">
        <f t="shared" si="1"/>
        <v>South AfricaOral PrEP drugs</v>
      </c>
    </row>
    <row r="105" spans="1:10" x14ac:dyDescent="0.25">
      <c r="A105" t="s">
        <v>217</v>
      </c>
      <c r="B105" t="s">
        <v>218</v>
      </c>
      <c r="C105" t="str">
        <f>VLOOKUP(B105,'Country List'!$C$2:$G$126,5,FALSE)</f>
        <v>ESA</v>
      </c>
      <c r="D105" t="str">
        <f>VLOOKUP(B105,'Country List'!$C$2:$E$126,3,FALSE)</f>
        <v>Low income</v>
      </c>
      <c r="E105" t="s">
        <v>419</v>
      </c>
      <c r="F105" s="57">
        <v>40</v>
      </c>
      <c r="G105" s="48">
        <v>2024</v>
      </c>
      <c r="H105" t="s">
        <v>508</v>
      </c>
      <c r="J105" t="str">
        <f t="shared" si="1"/>
        <v>South SudanOral PrEP drugs</v>
      </c>
    </row>
    <row r="106" spans="1:10" x14ac:dyDescent="0.25">
      <c r="A106" t="s">
        <v>219</v>
      </c>
      <c r="B106" t="s">
        <v>220</v>
      </c>
      <c r="C106" t="str">
        <f>VLOOKUP(B106,'Country List'!$C$2:$G$126,5,FALSE)</f>
        <v>AP</v>
      </c>
      <c r="D106" t="str">
        <f>VLOOKUP(B106,'Country List'!$C$2:$E$126,3,FALSE)</f>
        <v>Lower middle income</v>
      </c>
      <c r="E106" t="s">
        <v>419</v>
      </c>
      <c r="F106" s="57">
        <v>40</v>
      </c>
      <c r="G106" s="48">
        <v>2024</v>
      </c>
      <c r="H106" t="s">
        <v>508</v>
      </c>
      <c r="J106" t="str">
        <f t="shared" si="1"/>
        <v>Sri LankaOral PrEP drugs</v>
      </c>
    </row>
    <row r="107" spans="1:10" x14ac:dyDescent="0.25">
      <c r="A107" t="s">
        <v>221</v>
      </c>
      <c r="B107" t="s">
        <v>222</v>
      </c>
      <c r="C107" t="str">
        <f>VLOOKUP(B107,'Country List'!$C$2:$G$126,5,FALSE)</f>
        <v>LAC</v>
      </c>
      <c r="D107" t="str">
        <f>VLOOKUP(B107,'Country List'!$C$2:$E$126,3,FALSE)</f>
        <v>Upper middle income</v>
      </c>
      <c r="E107" t="s">
        <v>419</v>
      </c>
      <c r="F107" s="57">
        <v>40</v>
      </c>
      <c r="G107" s="48">
        <v>2024</v>
      </c>
      <c r="H107" t="s">
        <v>508</v>
      </c>
      <c r="J107" t="str">
        <f t="shared" si="1"/>
        <v>St. LuciaOral PrEP drugs</v>
      </c>
    </row>
    <row r="108" spans="1:10" x14ac:dyDescent="0.25">
      <c r="A108" t="s">
        <v>223</v>
      </c>
      <c r="B108" t="s">
        <v>224</v>
      </c>
      <c r="C108" t="str">
        <f>VLOOKUP(B108,'Country List'!$C$2:$G$126,5,FALSE)</f>
        <v>NAME</v>
      </c>
      <c r="D108" t="str">
        <f>VLOOKUP(B108,'Country List'!$C$2:$E$126,3,FALSE)</f>
        <v>Lower middle income</v>
      </c>
      <c r="E108" t="s">
        <v>419</v>
      </c>
      <c r="F108" s="57">
        <v>40</v>
      </c>
      <c r="G108" s="48">
        <v>2024</v>
      </c>
      <c r="H108" t="s">
        <v>508</v>
      </c>
      <c r="J108" t="str">
        <f t="shared" si="1"/>
        <v>SudanOral PrEP drugs</v>
      </c>
    </row>
    <row r="109" spans="1:10" x14ac:dyDescent="0.25">
      <c r="A109" t="s">
        <v>225</v>
      </c>
      <c r="B109" t="s">
        <v>226</v>
      </c>
      <c r="C109" t="str">
        <f>VLOOKUP(B109,'Country List'!$C$2:$G$126,5,FALSE)</f>
        <v>LAC</v>
      </c>
      <c r="D109" t="str">
        <f>VLOOKUP(B109,'Country List'!$C$2:$E$126,3,FALSE)</f>
        <v>Upper middle income</v>
      </c>
      <c r="E109" t="s">
        <v>419</v>
      </c>
      <c r="F109" s="57">
        <v>40</v>
      </c>
      <c r="G109" s="48">
        <v>2024</v>
      </c>
      <c r="H109" t="s">
        <v>508</v>
      </c>
      <c r="J109" t="str">
        <f t="shared" si="1"/>
        <v>SurinameOral PrEP drugs</v>
      </c>
    </row>
    <row r="110" spans="1:10" x14ac:dyDescent="0.25">
      <c r="A110" t="s">
        <v>229</v>
      </c>
      <c r="B110" t="s">
        <v>230</v>
      </c>
      <c r="C110" t="str">
        <f>VLOOKUP(B110,'Country List'!$C$2:$G$126,5,FALSE)</f>
        <v>NAME</v>
      </c>
      <c r="D110" t="str">
        <f>VLOOKUP(B110,'Country List'!$C$2:$E$126,3,FALSE)</f>
        <v>Lower middle income</v>
      </c>
      <c r="E110" t="s">
        <v>419</v>
      </c>
      <c r="F110" s="57">
        <v>40</v>
      </c>
      <c r="G110" s="48">
        <v>2024</v>
      </c>
      <c r="H110" t="s">
        <v>508</v>
      </c>
      <c r="J110" t="str">
        <f t="shared" si="1"/>
        <v>Syrian Arab RepublicOral PrEP drugs</v>
      </c>
    </row>
    <row r="111" spans="1:10" x14ac:dyDescent="0.25">
      <c r="A111" t="s">
        <v>231</v>
      </c>
      <c r="B111" t="s">
        <v>232</v>
      </c>
      <c r="C111" t="str">
        <f>VLOOKUP(B111,'Country List'!$C$2:$G$126,5,FALSE)</f>
        <v>AP</v>
      </c>
      <c r="D111" t="str">
        <f>VLOOKUP(B111,'Country List'!$C$2:$E$126,3,FALSE)</f>
        <v>Lower middle income</v>
      </c>
      <c r="E111" t="s">
        <v>419</v>
      </c>
      <c r="F111" s="57">
        <v>40</v>
      </c>
      <c r="G111" s="48">
        <v>2024</v>
      </c>
      <c r="H111" t="s">
        <v>508</v>
      </c>
      <c r="J111" t="str">
        <f t="shared" si="1"/>
        <v>TajikistanOral PrEP drugs</v>
      </c>
    </row>
    <row r="112" spans="1:10" x14ac:dyDescent="0.25">
      <c r="A112" t="s">
        <v>233</v>
      </c>
      <c r="B112" t="s">
        <v>234</v>
      </c>
      <c r="C112" t="str">
        <f>VLOOKUP(B112,'Country List'!$C$2:$G$126,5,FALSE)</f>
        <v>ESA</v>
      </c>
      <c r="D112" t="str">
        <f>VLOOKUP(B112,'Country List'!$C$2:$E$126,3,FALSE)</f>
        <v>Low income</v>
      </c>
      <c r="E112" t="s">
        <v>419</v>
      </c>
      <c r="F112" s="57">
        <v>40</v>
      </c>
      <c r="G112" s="48">
        <v>2024</v>
      </c>
      <c r="H112" t="s">
        <v>508</v>
      </c>
      <c r="J112" t="str">
        <f t="shared" si="1"/>
        <v>TanzaniaOral PrEP drugs</v>
      </c>
    </row>
    <row r="113" spans="1:10" x14ac:dyDescent="0.25">
      <c r="A113" t="s">
        <v>235</v>
      </c>
      <c r="B113" t="s">
        <v>236</v>
      </c>
      <c r="C113" t="str">
        <f>VLOOKUP(B113,'Country List'!$C$2:$G$126,5,FALSE)</f>
        <v>AP</v>
      </c>
      <c r="D113" t="str">
        <f>VLOOKUP(B113,'Country List'!$C$2:$E$126,3,FALSE)</f>
        <v>Upper middle income</v>
      </c>
      <c r="E113" t="s">
        <v>419</v>
      </c>
      <c r="F113" s="57">
        <v>40</v>
      </c>
      <c r="G113" s="48">
        <v>2024</v>
      </c>
      <c r="H113" t="s">
        <v>508</v>
      </c>
      <c r="J113" t="str">
        <f t="shared" si="1"/>
        <v>ThailandOral PrEP drugs</v>
      </c>
    </row>
    <row r="114" spans="1:10" x14ac:dyDescent="0.25">
      <c r="A114" t="s">
        <v>237</v>
      </c>
      <c r="B114" t="s">
        <v>238</v>
      </c>
      <c r="C114" t="str">
        <f>VLOOKUP(B114,'Country List'!$C$2:$G$126,5,FALSE)</f>
        <v>AP</v>
      </c>
      <c r="D114" t="str">
        <f>VLOOKUP(B114,'Country List'!$C$2:$E$126,3,FALSE)</f>
        <v>Lower middle income</v>
      </c>
      <c r="E114" t="s">
        <v>419</v>
      </c>
      <c r="F114" s="57">
        <v>40</v>
      </c>
      <c r="G114" s="48">
        <v>2024</v>
      </c>
      <c r="H114" t="s">
        <v>508</v>
      </c>
      <c r="J114" t="str">
        <f t="shared" si="1"/>
        <v>Timor-LesteOral PrEP drugs</v>
      </c>
    </row>
    <row r="115" spans="1:10" x14ac:dyDescent="0.25">
      <c r="A115" t="s">
        <v>239</v>
      </c>
      <c r="B115" t="s">
        <v>240</v>
      </c>
      <c r="C115" t="str">
        <f>VLOOKUP(B115,'Country List'!$C$2:$G$126,5,FALSE)</f>
        <v>WCA</v>
      </c>
      <c r="D115" t="str">
        <f>VLOOKUP(B115,'Country List'!$C$2:$E$126,3,FALSE)</f>
        <v>Low income</v>
      </c>
      <c r="E115" t="s">
        <v>419</v>
      </c>
      <c r="F115" s="57">
        <v>40</v>
      </c>
      <c r="G115" s="48">
        <v>2024</v>
      </c>
      <c r="H115" t="s">
        <v>508</v>
      </c>
      <c r="J115" t="str">
        <f t="shared" si="1"/>
        <v>TogoOral PrEP drugs</v>
      </c>
    </row>
    <row r="116" spans="1:10" x14ac:dyDescent="0.25">
      <c r="A116" t="s">
        <v>241</v>
      </c>
      <c r="B116" t="s">
        <v>242</v>
      </c>
      <c r="C116" t="str">
        <f>VLOOKUP(B116,'Country List'!$C$2:$G$126,5,FALSE)</f>
        <v>NAME</v>
      </c>
      <c r="D116" t="str">
        <f>VLOOKUP(B116,'Country List'!$C$2:$E$126,3,FALSE)</f>
        <v>Lower middle income</v>
      </c>
      <c r="E116" t="s">
        <v>419</v>
      </c>
      <c r="F116" s="57">
        <v>40</v>
      </c>
      <c r="G116" s="48">
        <v>2024</v>
      </c>
      <c r="H116" t="s">
        <v>508</v>
      </c>
      <c r="J116" t="str">
        <f t="shared" si="1"/>
        <v>TunisiaOral PrEP drugs</v>
      </c>
    </row>
    <row r="117" spans="1:10" x14ac:dyDescent="0.25">
      <c r="A117" t="s">
        <v>243</v>
      </c>
      <c r="B117" t="s">
        <v>244</v>
      </c>
      <c r="C117" t="str">
        <f>VLOOKUP(B117,'Country List'!$C$2:$G$126,5,FALSE)</f>
        <v>WCENA</v>
      </c>
      <c r="D117" t="str">
        <f>VLOOKUP(B117,'Country List'!$C$2:$E$126,3,FALSE)</f>
        <v>Upper middle income</v>
      </c>
      <c r="E117" t="s">
        <v>419</v>
      </c>
      <c r="F117" s="57">
        <v>40</v>
      </c>
      <c r="G117" s="48">
        <v>2024</v>
      </c>
      <c r="H117" t="s">
        <v>508</v>
      </c>
      <c r="J117" t="str">
        <f t="shared" si="1"/>
        <v>TurkeyOral PrEP drugs</v>
      </c>
    </row>
    <row r="118" spans="1:10" x14ac:dyDescent="0.25">
      <c r="A118" t="s">
        <v>245</v>
      </c>
      <c r="B118" t="s">
        <v>246</v>
      </c>
      <c r="C118" t="str">
        <f>VLOOKUP(B118,'Country List'!$C$2:$G$126,5,FALSE)</f>
        <v>EECA</v>
      </c>
      <c r="D118" t="str">
        <f>VLOOKUP(B118,'Country List'!$C$2:$E$126,3,FALSE)</f>
        <v>Upper middle income</v>
      </c>
      <c r="E118" t="s">
        <v>419</v>
      </c>
      <c r="F118" s="57">
        <v>40</v>
      </c>
      <c r="G118" s="48">
        <v>2024</v>
      </c>
      <c r="H118" t="s">
        <v>508</v>
      </c>
      <c r="J118" t="str">
        <f t="shared" si="1"/>
        <v>TurkmenistanOral PrEP drugs</v>
      </c>
    </row>
    <row r="119" spans="1:10" x14ac:dyDescent="0.25">
      <c r="A119" t="s">
        <v>247</v>
      </c>
      <c r="B119" t="s">
        <v>248</v>
      </c>
      <c r="C119" t="str">
        <f>VLOOKUP(B119,'Country List'!$C$2:$G$126,5,FALSE)</f>
        <v>ESA</v>
      </c>
      <c r="D119" t="str">
        <f>VLOOKUP(B119,'Country List'!$C$2:$E$126,3,FALSE)</f>
        <v>Low income</v>
      </c>
      <c r="E119" t="s">
        <v>419</v>
      </c>
      <c r="F119" s="57">
        <v>40</v>
      </c>
      <c r="G119" s="48">
        <v>2024</v>
      </c>
      <c r="H119" t="s">
        <v>508</v>
      </c>
      <c r="J119" t="str">
        <f t="shared" si="1"/>
        <v>UgandaOral PrEP drugs</v>
      </c>
    </row>
    <row r="120" spans="1:10" x14ac:dyDescent="0.25">
      <c r="A120" t="s">
        <v>249</v>
      </c>
      <c r="B120" t="s">
        <v>250</v>
      </c>
      <c r="C120" t="str">
        <f>VLOOKUP(B120,'Country List'!$C$2:$G$126,5,FALSE)</f>
        <v>EECA</v>
      </c>
      <c r="D120" t="str">
        <f>VLOOKUP(B120,'Country List'!$C$2:$E$126,3,FALSE)</f>
        <v>Lower middle income</v>
      </c>
      <c r="E120" t="s">
        <v>419</v>
      </c>
      <c r="F120" s="57">
        <v>40</v>
      </c>
      <c r="G120" s="48">
        <v>2024</v>
      </c>
      <c r="H120" t="s">
        <v>508</v>
      </c>
      <c r="J120" t="str">
        <f t="shared" si="1"/>
        <v>UkraineOral PrEP drugs</v>
      </c>
    </row>
    <row r="121" spans="1:10" x14ac:dyDescent="0.25">
      <c r="A121" t="s">
        <v>251</v>
      </c>
      <c r="B121" t="s">
        <v>252</v>
      </c>
      <c r="C121" t="str">
        <f>VLOOKUP(B121,'Country List'!$C$2:$G$126,5,FALSE)</f>
        <v>EECA</v>
      </c>
      <c r="D121" t="str">
        <f>VLOOKUP(B121,'Country List'!$C$2:$E$126,3,FALSE)</f>
        <v>Lower middle income</v>
      </c>
      <c r="E121" t="s">
        <v>419</v>
      </c>
      <c r="F121" s="57">
        <v>40</v>
      </c>
      <c r="G121" s="48">
        <v>2024</v>
      </c>
      <c r="H121" t="s">
        <v>508</v>
      </c>
      <c r="J121" t="str">
        <f t="shared" si="1"/>
        <v>UzbekistanOral PrEP drugs</v>
      </c>
    </row>
    <row r="122" spans="1:10" x14ac:dyDescent="0.25">
      <c r="A122" t="s">
        <v>253</v>
      </c>
      <c r="B122" t="s">
        <v>254</v>
      </c>
      <c r="C122" t="str">
        <f>VLOOKUP(B122,'Country List'!$C$2:$G$126,5,FALSE)</f>
        <v>LAC</v>
      </c>
      <c r="D122" t="str">
        <f>VLOOKUP(B122,'Country List'!$C$2:$E$126,3,FALSE)</f>
        <v>Upper middle income</v>
      </c>
      <c r="E122" t="s">
        <v>419</v>
      </c>
      <c r="F122" s="57">
        <v>40</v>
      </c>
      <c r="G122" s="48">
        <v>2024</v>
      </c>
      <c r="H122" t="s">
        <v>508</v>
      </c>
      <c r="J122" t="str">
        <f t="shared" si="1"/>
        <v>Venezuela, RBOral PrEP drugs</v>
      </c>
    </row>
    <row r="123" spans="1:10" x14ac:dyDescent="0.25">
      <c r="A123" t="s">
        <v>255</v>
      </c>
      <c r="B123" t="s">
        <v>256</v>
      </c>
      <c r="C123" t="str">
        <f>VLOOKUP(B123,'Country List'!$C$2:$G$126,5,FALSE)</f>
        <v>AP</v>
      </c>
      <c r="D123" t="str">
        <f>VLOOKUP(B123,'Country List'!$C$2:$E$126,3,FALSE)</f>
        <v>Lower middle income</v>
      </c>
      <c r="E123" t="s">
        <v>419</v>
      </c>
      <c r="F123" s="57">
        <v>40</v>
      </c>
      <c r="G123" s="48">
        <v>2024</v>
      </c>
      <c r="H123" t="s">
        <v>508</v>
      </c>
      <c r="J123" t="str">
        <f t="shared" si="1"/>
        <v>VietnamOral PrEP drugs</v>
      </c>
    </row>
    <row r="124" spans="1:10" x14ac:dyDescent="0.25">
      <c r="A124" t="s">
        <v>257</v>
      </c>
      <c r="B124" t="s">
        <v>258</v>
      </c>
      <c r="C124" t="str">
        <f>VLOOKUP(B124,'Country List'!$C$2:$G$126,5,FALSE)</f>
        <v>NAME</v>
      </c>
      <c r="D124" t="str">
        <f>VLOOKUP(B124,'Country List'!$C$2:$E$126,3,FALSE)</f>
        <v>Lower middle income</v>
      </c>
      <c r="E124" t="s">
        <v>419</v>
      </c>
      <c r="F124" s="57">
        <v>40</v>
      </c>
      <c r="G124" s="48">
        <v>2024</v>
      </c>
      <c r="H124" t="s">
        <v>508</v>
      </c>
      <c r="J124" t="str">
        <f t="shared" si="1"/>
        <v>Yemen, Rep.Oral PrEP drugs</v>
      </c>
    </row>
    <row r="125" spans="1:10" x14ac:dyDescent="0.25">
      <c r="A125" t="s">
        <v>259</v>
      </c>
      <c r="B125" t="s">
        <v>260</v>
      </c>
      <c r="C125" t="str">
        <f>VLOOKUP(B125,'Country List'!$C$2:$G$126,5,FALSE)</f>
        <v>ESA</v>
      </c>
      <c r="D125" t="str">
        <f>VLOOKUP(B125,'Country List'!$C$2:$E$126,3,FALSE)</f>
        <v>Lower middle income</v>
      </c>
      <c r="E125" t="s">
        <v>419</v>
      </c>
      <c r="F125" s="57">
        <v>40</v>
      </c>
      <c r="G125" s="48">
        <v>2024</v>
      </c>
      <c r="H125" t="s">
        <v>508</v>
      </c>
      <c r="J125" t="str">
        <f t="shared" si="1"/>
        <v>ZambiaOral PrEP drugs</v>
      </c>
    </row>
    <row r="126" spans="1:10" x14ac:dyDescent="0.25">
      <c r="A126" t="s">
        <v>261</v>
      </c>
      <c r="B126" t="s">
        <v>262</v>
      </c>
      <c r="C126" t="str">
        <f>VLOOKUP(B126,'Country List'!$C$2:$G$126,5,FALSE)</f>
        <v>ESA</v>
      </c>
      <c r="D126" t="str">
        <f>VLOOKUP(B126,'Country List'!$C$2:$E$126,3,FALSE)</f>
        <v>Low income</v>
      </c>
      <c r="E126" t="s">
        <v>419</v>
      </c>
      <c r="F126" s="57">
        <v>40</v>
      </c>
      <c r="G126" s="48">
        <v>2024</v>
      </c>
      <c r="H126" t="s">
        <v>508</v>
      </c>
      <c r="J126" t="str">
        <f t="shared" si="1"/>
        <v>ZimbabweOral PrEP drugs</v>
      </c>
    </row>
    <row r="127" spans="1:10" x14ac:dyDescent="0.25">
      <c r="A127" t="s">
        <v>4</v>
      </c>
      <c r="B127" t="s">
        <v>5</v>
      </c>
      <c r="C127" t="str">
        <f>VLOOKUP(B127,'Country List'!$C$2:$G$126,5,FALSE)</f>
        <v>AP</v>
      </c>
      <c r="D127" t="str">
        <f>VLOOKUP(B127,'Country List'!$C$2:$E$126,3,FALSE)</f>
        <v>Low income</v>
      </c>
      <c r="E127" t="s">
        <v>420</v>
      </c>
      <c r="F127" s="57">
        <v>180</v>
      </c>
      <c r="G127" s="48">
        <v>2024</v>
      </c>
      <c r="H127" t="s">
        <v>508</v>
      </c>
      <c r="J127" t="str">
        <f t="shared" si="1"/>
        <v>AfghanistanLA PrEP drugs</v>
      </c>
    </row>
    <row r="128" spans="1:10" x14ac:dyDescent="0.25">
      <c r="A128" t="s">
        <v>8</v>
      </c>
      <c r="B128" t="s">
        <v>9</v>
      </c>
      <c r="C128" t="str">
        <f>VLOOKUP(B128,'Country List'!$C$2:$G$126,5,FALSE)</f>
        <v>EECA</v>
      </c>
      <c r="D128" t="str">
        <f>VLOOKUP(B128,'Country List'!$C$2:$E$126,3,FALSE)</f>
        <v>Upper middle income</v>
      </c>
      <c r="E128" t="s">
        <v>420</v>
      </c>
      <c r="F128" s="57">
        <v>180</v>
      </c>
      <c r="G128" s="48">
        <v>2024</v>
      </c>
      <c r="H128" t="s">
        <v>508</v>
      </c>
      <c r="J128" t="str">
        <f t="shared" si="1"/>
        <v>AlbaniaLA PrEP drugs</v>
      </c>
    </row>
    <row r="129" spans="1:10" x14ac:dyDescent="0.25">
      <c r="A129" t="s">
        <v>12</v>
      </c>
      <c r="B129" t="s">
        <v>13</v>
      </c>
      <c r="C129" t="str">
        <f>VLOOKUP(B129,'Country List'!$C$2:$G$126,5,FALSE)</f>
        <v>NAME</v>
      </c>
      <c r="D129" t="str">
        <f>VLOOKUP(B129,'Country List'!$C$2:$E$126,3,FALSE)</f>
        <v>Upper middle income</v>
      </c>
      <c r="E129" t="s">
        <v>420</v>
      </c>
      <c r="F129" s="57">
        <v>180</v>
      </c>
      <c r="G129" s="48">
        <v>2024</v>
      </c>
      <c r="H129" t="s">
        <v>508</v>
      </c>
      <c r="J129" t="str">
        <f t="shared" si="1"/>
        <v>AlgeriaLA PrEP drugs</v>
      </c>
    </row>
    <row r="130" spans="1:10" x14ac:dyDescent="0.25">
      <c r="A130" t="s">
        <v>16</v>
      </c>
      <c r="B130" t="s">
        <v>17</v>
      </c>
      <c r="C130" t="str">
        <f>VLOOKUP(B130,'Country List'!$C$2:$G$126,5,FALSE)</f>
        <v>ESA</v>
      </c>
      <c r="D130" t="str">
        <f>VLOOKUP(B130,'Country List'!$C$2:$E$126,3,FALSE)</f>
        <v>Lower middle income</v>
      </c>
      <c r="E130" t="s">
        <v>420</v>
      </c>
      <c r="F130" s="57">
        <v>180</v>
      </c>
      <c r="G130" s="48">
        <v>2024</v>
      </c>
      <c r="H130" t="s">
        <v>508</v>
      </c>
      <c r="J130" t="str">
        <f t="shared" si="1"/>
        <v>AngolaLA PrEP drugs</v>
      </c>
    </row>
    <row r="131" spans="1:10" x14ac:dyDescent="0.25">
      <c r="A131" t="s">
        <v>21</v>
      </c>
      <c r="B131" t="s">
        <v>22</v>
      </c>
      <c r="C131" t="str">
        <f>VLOOKUP(B131,'Country List'!$C$2:$G$126,5,FALSE)</f>
        <v>LAC</v>
      </c>
      <c r="D131" t="str">
        <f>VLOOKUP(B131,'Country List'!$C$2:$E$126,3,FALSE)</f>
        <v>Upper middle income</v>
      </c>
      <c r="E131" t="s">
        <v>420</v>
      </c>
      <c r="F131" s="57">
        <v>180</v>
      </c>
      <c r="G131" s="48">
        <v>2024</v>
      </c>
      <c r="H131" t="s">
        <v>508</v>
      </c>
      <c r="J131" t="str">
        <f t="shared" ref="J131:J194" si="2">CONCATENATE(A131,E131)</f>
        <v>ArgentinaLA PrEP drugs</v>
      </c>
    </row>
    <row r="132" spans="1:10" x14ac:dyDescent="0.25">
      <c r="A132" t="s">
        <v>23</v>
      </c>
      <c r="B132" t="s">
        <v>24</v>
      </c>
      <c r="C132" t="str">
        <f>VLOOKUP(B132,'Country List'!$C$2:$G$126,5,FALSE)</f>
        <v>EECA</v>
      </c>
      <c r="D132" t="str">
        <f>VLOOKUP(B132,'Country List'!$C$2:$E$126,3,FALSE)</f>
        <v>Lower middle income</v>
      </c>
      <c r="E132" t="s">
        <v>420</v>
      </c>
      <c r="F132" s="57">
        <v>180</v>
      </c>
      <c r="G132" s="48">
        <v>2024</v>
      </c>
      <c r="H132" t="s">
        <v>508</v>
      </c>
      <c r="J132" t="str">
        <f t="shared" si="2"/>
        <v>ArmeniaLA PrEP drugs</v>
      </c>
    </row>
    <row r="133" spans="1:10" x14ac:dyDescent="0.25">
      <c r="A133" t="s">
        <v>25</v>
      </c>
      <c r="B133" t="s">
        <v>26</v>
      </c>
      <c r="C133" t="str">
        <f>VLOOKUP(B133,'Country List'!$C$2:$G$126,5,FALSE)</f>
        <v>EECA</v>
      </c>
      <c r="D133" t="str">
        <f>VLOOKUP(B133,'Country List'!$C$2:$E$126,3,FALSE)</f>
        <v>Upper middle income</v>
      </c>
      <c r="E133" t="s">
        <v>420</v>
      </c>
      <c r="F133" s="57">
        <v>180</v>
      </c>
      <c r="G133" s="48">
        <v>2024</v>
      </c>
      <c r="H133" t="s">
        <v>508</v>
      </c>
      <c r="J133" t="str">
        <f t="shared" si="2"/>
        <v>AzerbaijanLA PrEP drugs</v>
      </c>
    </row>
    <row r="134" spans="1:10" x14ac:dyDescent="0.25">
      <c r="A134" t="s">
        <v>27</v>
      </c>
      <c r="B134" t="s">
        <v>28</v>
      </c>
      <c r="C134" t="str">
        <f>VLOOKUP(B134,'Country List'!$C$2:$G$126,5,FALSE)</f>
        <v>AP</v>
      </c>
      <c r="D134" t="str">
        <f>VLOOKUP(B134,'Country List'!$C$2:$E$126,3,FALSE)</f>
        <v>Lower middle income</v>
      </c>
      <c r="E134" t="s">
        <v>420</v>
      </c>
      <c r="F134" s="57">
        <v>180</v>
      </c>
      <c r="G134" s="48">
        <v>2024</v>
      </c>
      <c r="H134" t="s">
        <v>508</v>
      </c>
      <c r="J134" t="str">
        <f t="shared" si="2"/>
        <v>BangladeshLA PrEP drugs</v>
      </c>
    </row>
    <row r="135" spans="1:10" x14ac:dyDescent="0.25">
      <c r="A135" t="s">
        <v>29</v>
      </c>
      <c r="B135" t="s">
        <v>30</v>
      </c>
      <c r="C135" t="str">
        <f>VLOOKUP(B135,'Country List'!$C$2:$G$126,5,FALSE)</f>
        <v>EECA</v>
      </c>
      <c r="D135" t="str">
        <f>VLOOKUP(B135,'Country List'!$C$2:$E$126,3,FALSE)</f>
        <v>Upper middle income</v>
      </c>
      <c r="E135" t="s">
        <v>420</v>
      </c>
      <c r="F135" s="57">
        <v>180</v>
      </c>
      <c r="G135" s="48">
        <v>2024</v>
      </c>
      <c r="H135" t="s">
        <v>508</v>
      </c>
      <c r="J135" t="str">
        <f t="shared" si="2"/>
        <v>BelarusLA PrEP drugs</v>
      </c>
    </row>
    <row r="136" spans="1:10" x14ac:dyDescent="0.25">
      <c r="A136" t="s">
        <v>31</v>
      </c>
      <c r="B136" t="s">
        <v>32</v>
      </c>
      <c r="C136" t="str">
        <f>VLOOKUP(B136,'Country List'!$C$2:$G$126,5,FALSE)</f>
        <v>LAC</v>
      </c>
      <c r="D136" t="str">
        <f>VLOOKUP(B136,'Country List'!$C$2:$E$126,3,FALSE)</f>
        <v>Upper middle income</v>
      </c>
      <c r="E136" t="s">
        <v>420</v>
      </c>
      <c r="F136" s="57">
        <v>180</v>
      </c>
      <c r="G136" s="48">
        <v>2024</v>
      </c>
      <c r="H136" t="s">
        <v>508</v>
      </c>
      <c r="J136" t="str">
        <f t="shared" si="2"/>
        <v>BelizeLA PrEP drugs</v>
      </c>
    </row>
    <row r="137" spans="1:10" x14ac:dyDescent="0.25">
      <c r="A137" t="s">
        <v>33</v>
      </c>
      <c r="B137" t="s">
        <v>34</v>
      </c>
      <c r="C137" t="str">
        <f>VLOOKUP(B137,'Country List'!$C$2:$G$126,5,FALSE)</f>
        <v>WCA</v>
      </c>
      <c r="D137" t="str">
        <f>VLOOKUP(B137,'Country List'!$C$2:$E$126,3,FALSE)</f>
        <v>Low income</v>
      </c>
      <c r="E137" t="s">
        <v>420</v>
      </c>
      <c r="F137" s="57">
        <v>180</v>
      </c>
      <c r="G137" s="48">
        <v>2024</v>
      </c>
      <c r="H137" t="s">
        <v>508</v>
      </c>
      <c r="J137" t="str">
        <f t="shared" si="2"/>
        <v>BeninLA PrEP drugs</v>
      </c>
    </row>
    <row r="138" spans="1:10" x14ac:dyDescent="0.25">
      <c r="A138" t="s">
        <v>35</v>
      </c>
      <c r="B138" t="s">
        <v>36</v>
      </c>
      <c r="C138" t="str">
        <f>VLOOKUP(B138,'Country List'!$C$2:$G$126,5,FALSE)</f>
        <v>AP</v>
      </c>
      <c r="D138" t="str">
        <f>VLOOKUP(B138,'Country List'!$C$2:$E$126,3,FALSE)</f>
        <v>Lower middle income</v>
      </c>
      <c r="E138" t="s">
        <v>420</v>
      </c>
      <c r="F138" s="57">
        <v>180</v>
      </c>
      <c r="G138" s="48">
        <v>2024</v>
      </c>
      <c r="H138" t="s">
        <v>508</v>
      </c>
      <c r="J138" t="str">
        <f t="shared" si="2"/>
        <v>BhutanLA PrEP drugs</v>
      </c>
    </row>
    <row r="139" spans="1:10" x14ac:dyDescent="0.25">
      <c r="A139" t="s">
        <v>37</v>
      </c>
      <c r="B139" t="s">
        <v>38</v>
      </c>
      <c r="C139" t="str">
        <f>VLOOKUP(B139,'Country List'!$C$2:$G$126,5,FALSE)</f>
        <v>LAC</v>
      </c>
      <c r="D139" t="str">
        <f>VLOOKUP(B139,'Country List'!$C$2:$E$126,3,FALSE)</f>
        <v>Lower middle income</v>
      </c>
      <c r="E139" t="s">
        <v>420</v>
      </c>
      <c r="F139" s="57">
        <v>180</v>
      </c>
      <c r="G139" s="48">
        <v>2024</v>
      </c>
      <c r="H139" t="s">
        <v>508</v>
      </c>
      <c r="J139" t="str">
        <f t="shared" si="2"/>
        <v>BoliviaLA PrEP drugs</v>
      </c>
    </row>
    <row r="140" spans="1:10" x14ac:dyDescent="0.25">
      <c r="A140" t="s">
        <v>39</v>
      </c>
      <c r="B140" t="s">
        <v>40</v>
      </c>
      <c r="C140" t="str">
        <f>VLOOKUP(B140,'Country List'!$C$2:$G$126,5,FALSE)</f>
        <v>EECA</v>
      </c>
      <c r="D140" t="str">
        <f>VLOOKUP(B140,'Country List'!$C$2:$E$126,3,FALSE)</f>
        <v>Upper middle income</v>
      </c>
      <c r="E140" t="s">
        <v>420</v>
      </c>
      <c r="F140" s="57">
        <v>180</v>
      </c>
      <c r="G140" s="48">
        <v>2024</v>
      </c>
      <c r="H140" t="s">
        <v>508</v>
      </c>
      <c r="J140" t="str">
        <f t="shared" si="2"/>
        <v>Bosnia and HerzegovinaLA PrEP drugs</v>
      </c>
    </row>
    <row r="141" spans="1:10" x14ac:dyDescent="0.25">
      <c r="A141" t="s">
        <v>41</v>
      </c>
      <c r="B141" t="s">
        <v>42</v>
      </c>
      <c r="C141" t="str">
        <f>VLOOKUP(B141,'Country List'!$C$2:$G$126,5,FALSE)</f>
        <v>ESA</v>
      </c>
      <c r="D141" t="str">
        <f>VLOOKUP(B141,'Country List'!$C$2:$E$126,3,FALSE)</f>
        <v>Upper middle income</v>
      </c>
      <c r="E141" t="s">
        <v>420</v>
      </c>
      <c r="F141" s="57">
        <v>180</v>
      </c>
      <c r="G141" s="48">
        <v>2024</v>
      </c>
      <c r="H141" t="s">
        <v>508</v>
      </c>
      <c r="J141" t="str">
        <f t="shared" si="2"/>
        <v>BotswanaLA PrEP drugs</v>
      </c>
    </row>
    <row r="142" spans="1:10" x14ac:dyDescent="0.25">
      <c r="A142" t="s">
        <v>43</v>
      </c>
      <c r="B142" t="s">
        <v>44</v>
      </c>
      <c r="C142" t="str">
        <f>VLOOKUP(B142,'Country List'!$C$2:$G$126,5,FALSE)</f>
        <v>LAC</v>
      </c>
      <c r="D142" t="str">
        <f>VLOOKUP(B142,'Country List'!$C$2:$E$126,3,FALSE)</f>
        <v>Upper middle income</v>
      </c>
      <c r="E142" t="s">
        <v>420</v>
      </c>
      <c r="F142" s="57">
        <v>180</v>
      </c>
      <c r="G142" s="48">
        <v>2024</v>
      </c>
      <c r="H142" t="s">
        <v>508</v>
      </c>
      <c r="J142" t="str">
        <f t="shared" si="2"/>
        <v>BrazilLA PrEP drugs</v>
      </c>
    </row>
    <row r="143" spans="1:10" x14ac:dyDescent="0.25">
      <c r="A143" t="s">
        <v>45</v>
      </c>
      <c r="B143" t="s">
        <v>46</v>
      </c>
      <c r="C143" t="str">
        <f>VLOOKUP(B143,'Country List'!$C$2:$G$126,5,FALSE)</f>
        <v>WCENA</v>
      </c>
      <c r="D143" t="str">
        <f>VLOOKUP(B143,'Country List'!$C$2:$E$126,3,FALSE)</f>
        <v>Upper middle income</v>
      </c>
      <c r="E143" t="s">
        <v>420</v>
      </c>
      <c r="F143" s="57">
        <v>180</v>
      </c>
      <c r="G143" s="48">
        <v>2024</v>
      </c>
      <c r="H143" t="s">
        <v>508</v>
      </c>
      <c r="J143" t="str">
        <f t="shared" si="2"/>
        <v>BulgariaLA PrEP drugs</v>
      </c>
    </row>
    <row r="144" spans="1:10" x14ac:dyDescent="0.25">
      <c r="A144" t="s">
        <v>47</v>
      </c>
      <c r="B144" t="s">
        <v>48</v>
      </c>
      <c r="C144" t="str">
        <f>VLOOKUP(B144,'Country List'!$C$2:$G$126,5,FALSE)</f>
        <v>WCA</v>
      </c>
      <c r="D144" t="str">
        <f>VLOOKUP(B144,'Country List'!$C$2:$E$126,3,FALSE)</f>
        <v>Low income</v>
      </c>
      <c r="E144" t="s">
        <v>420</v>
      </c>
      <c r="F144" s="57">
        <v>180</v>
      </c>
      <c r="G144" s="48">
        <v>2024</v>
      </c>
      <c r="H144" t="s">
        <v>508</v>
      </c>
      <c r="J144" t="str">
        <f t="shared" si="2"/>
        <v>Burkina FasoLA PrEP drugs</v>
      </c>
    </row>
    <row r="145" spans="1:10" x14ac:dyDescent="0.25">
      <c r="A145" t="s">
        <v>49</v>
      </c>
      <c r="B145" t="s">
        <v>50</v>
      </c>
      <c r="C145" t="str">
        <f>VLOOKUP(B145,'Country List'!$C$2:$G$126,5,FALSE)</f>
        <v>WCA</v>
      </c>
      <c r="D145" t="str">
        <f>VLOOKUP(B145,'Country List'!$C$2:$E$126,3,FALSE)</f>
        <v>Low income</v>
      </c>
      <c r="E145" t="s">
        <v>420</v>
      </c>
      <c r="F145" s="57">
        <v>180</v>
      </c>
      <c r="G145" s="48">
        <v>2024</v>
      </c>
      <c r="H145" t="s">
        <v>508</v>
      </c>
      <c r="J145" t="str">
        <f t="shared" si="2"/>
        <v>BurundiLA PrEP drugs</v>
      </c>
    </row>
    <row r="146" spans="1:10" x14ac:dyDescent="0.25">
      <c r="A146" t="s">
        <v>51</v>
      </c>
      <c r="B146" t="s">
        <v>52</v>
      </c>
      <c r="C146" t="str">
        <f>VLOOKUP(B146,'Country List'!$C$2:$G$126,5,FALSE)</f>
        <v>WCA</v>
      </c>
      <c r="D146" t="str">
        <f>VLOOKUP(B146,'Country List'!$C$2:$E$126,3,FALSE)</f>
        <v>Lower middle income</v>
      </c>
      <c r="E146" t="s">
        <v>420</v>
      </c>
      <c r="F146" s="57">
        <v>180</v>
      </c>
      <c r="G146" s="48">
        <v>2024</v>
      </c>
      <c r="H146" t="s">
        <v>508</v>
      </c>
      <c r="J146" t="str">
        <f t="shared" si="2"/>
        <v>Cabo VerdeLA PrEP drugs</v>
      </c>
    </row>
    <row r="147" spans="1:10" x14ac:dyDescent="0.25">
      <c r="A147" t="s">
        <v>53</v>
      </c>
      <c r="B147" t="s">
        <v>54</v>
      </c>
      <c r="C147" t="str">
        <f>VLOOKUP(B147,'Country List'!$C$2:$G$126,5,FALSE)</f>
        <v>AP</v>
      </c>
      <c r="D147" t="str">
        <f>VLOOKUP(B147,'Country List'!$C$2:$E$126,3,FALSE)</f>
        <v>Lower middle income</v>
      </c>
      <c r="E147" t="s">
        <v>420</v>
      </c>
      <c r="F147" s="57">
        <v>180</v>
      </c>
      <c r="G147" s="48">
        <v>2024</v>
      </c>
      <c r="H147" t="s">
        <v>508</v>
      </c>
      <c r="J147" t="str">
        <f t="shared" si="2"/>
        <v>CambodiaLA PrEP drugs</v>
      </c>
    </row>
    <row r="148" spans="1:10" x14ac:dyDescent="0.25">
      <c r="A148" t="s">
        <v>55</v>
      </c>
      <c r="B148" t="s">
        <v>56</v>
      </c>
      <c r="C148" t="str">
        <f>VLOOKUP(B148,'Country List'!$C$2:$G$126,5,FALSE)</f>
        <v>WCA</v>
      </c>
      <c r="D148" t="str">
        <f>VLOOKUP(B148,'Country List'!$C$2:$E$126,3,FALSE)</f>
        <v>Lower middle income</v>
      </c>
      <c r="E148" t="s">
        <v>420</v>
      </c>
      <c r="F148" s="57">
        <v>180</v>
      </c>
      <c r="G148" s="48">
        <v>2024</v>
      </c>
      <c r="H148" t="s">
        <v>508</v>
      </c>
      <c r="J148" t="str">
        <f t="shared" si="2"/>
        <v>CameroonLA PrEP drugs</v>
      </c>
    </row>
    <row r="149" spans="1:10" x14ac:dyDescent="0.25">
      <c r="A149" t="s">
        <v>57</v>
      </c>
      <c r="B149" t="s">
        <v>58</v>
      </c>
      <c r="C149" t="str">
        <f>VLOOKUP(B149,'Country List'!$C$2:$G$126,5,FALSE)</f>
        <v>WCA</v>
      </c>
      <c r="D149" t="str">
        <f>VLOOKUP(B149,'Country List'!$C$2:$E$126,3,FALSE)</f>
        <v>Low income</v>
      </c>
      <c r="E149" t="s">
        <v>420</v>
      </c>
      <c r="F149" s="57">
        <v>180</v>
      </c>
      <c r="G149" s="48">
        <v>2024</v>
      </c>
      <c r="H149" t="s">
        <v>508</v>
      </c>
      <c r="J149" t="str">
        <f t="shared" si="2"/>
        <v>Central African RepublicLA PrEP drugs</v>
      </c>
    </row>
    <row r="150" spans="1:10" x14ac:dyDescent="0.25">
      <c r="A150" t="s">
        <v>59</v>
      </c>
      <c r="B150" t="s">
        <v>60</v>
      </c>
      <c r="C150" t="str">
        <f>VLOOKUP(B150,'Country List'!$C$2:$G$126,5,FALSE)</f>
        <v>WCA</v>
      </c>
      <c r="D150" t="str">
        <f>VLOOKUP(B150,'Country List'!$C$2:$E$126,3,FALSE)</f>
        <v>Low income</v>
      </c>
      <c r="E150" t="s">
        <v>420</v>
      </c>
      <c r="F150" s="57">
        <v>180</v>
      </c>
      <c r="G150" s="48">
        <v>2024</v>
      </c>
      <c r="H150" t="s">
        <v>508</v>
      </c>
      <c r="J150" t="str">
        <f t="shared" si="2"/>
        <v>ChadLA PrEP drugs</v>
      </c>
    </row>
    <row r="151" spans="1:10" x14ac:dyDescent="0.25">
      <c r="A151" t="s">
        <v>61</v>
      </c>
      <c r="B151" t="s">
        <v>62</v>
      </c>
      <c r="C151" t="str">
        <f>VLOOKUP(B151,'Country List'!$C$2:$G$126,5,FALSE)</f>
        <v>AP</v>
      </c>
      <c r="D151" t="str">
        <f>VLOOKUP(B151,'Country List'!$C$2:$E$126,3,FALSE)</f>
        <v>Upper middle income</v>
      </c>
      <c r="E151" t="s">
        <v>420</v>
      </c>
      <c r="F151" s="57">
        <v>180</v>
      </c>
      <c r="G151" s="48">
        <v>2024</v>
      </c>
      <c r="H151" t="s">
        <v>508</v>
      </c>
      <c r="J151" t="str">
        <f t="shared" si="2"/>
        <v>ChinaLA PrEP drugs</v>
      </c>
    </row>
    <row r="152" spans="1:10" x14ac:dyDescent="0.25">
      <c r="A152" t="s">
        <v>63</v>
      </c>
      <c r="B152" t="s">
        <v>64</v>
      </c>
      <c r="C152" t="str">
        <f>VLOOKUP(B152,'Country List'!$C$2:$G$126,5,FALSE)</f>
        <v>LAC</v>
      </c>
      <c r="D152" t="str">
        <f>VLOOKUP(B152,'Country List'!$C$2:$E$126,3,FALSE)</f>
        <v>Upper middle income</v>
      </c>
      <c r="E152" t="s">
        <v>420</v>
      </c>
      <c r="F152" s="57">
        <v>180</v>
      </c>
      <c r="G152" s="48">
        <v>2024</v>
      </c>
      <c r="H152" t="s">
        <v>508</v>
      </c>
      <c r="J152" t="str">
        <f t="shared" si="2"/>
        <v>ColombiaLA PrEP drugs</v>
      </c>
    </row>
    <row r="153" spans="1:10" x14ac:dyDescent="0.25">
      <c r="A153" t="s">
        <v>65</v>
      </c>
      <c r="B153" t="s">
        <v>66</v>
      </c>
      <c r="C153" t="str">
        <f>VLOOKUP(B153,'Country List'!$C$2:$G$126,5,FALSE)</f>
        <v>ESA</v>
      </c>
      <c r="D153" t="str">
        <f>VLOOKUP(B153,'Country List'!$C$2:$E$126,3,FALSE)</f>
        <v>Low income</v>
      </c>
      <c r="E153" t="s">
        <v>420</v>
      </c>
      <c r="F153" s="57">
        <v>180</v>
      </c>
      <c r="G153" s="48">
        <v>2024</v>
      </c>
      <c r="H153" t="s">
        <v>508</v>
      </c>
      <c r="J153" t="str">
        <f t="shared" si="2"/>
        <v>ComorosLA PrEP drugs</v>
      </c>
    </row>
    <row r="154" spans="1:10" x14ac:dyDescent="0.25">
      <c r="A154" t="s">
        <v>67</v>
      </c>
      <c r="B154" t="s">
        <v>68</v>
      </c>
      <c r="C154" t="str">
        <f>VLOOKUP(B154,'Country List'!$C$2:$G$126,5,FALSE)</f>
        <v>WCA</v>
      </c>
      <c r="D154" t="str">
        <f>VLOOKUP(B154,'Country List'!$C$2:$E$126,3,FALSE)</f>
        <v>Low income</v>
      </c>
      <c r="E154" t="s">
        <v>420</v>
      </c>
      <c r="F154" s="57">
        <v>180</v>
      </c>
      <c r="G154" s="48">
        <v>2024</v>
      </c>
      <c r="H154" t="s">
        <v>508</v>
      </c>
      <c r="J154" t="str">
        <f t="shared" si="2"/>
        <v>Congo, Dem. Rep.LA PrEP drugs</v>
      </c>
    </row>
    <row r="155" spans="1:10" x14ac:dyDescent="0.25">
      <c r="A155" t="s">
        <v>69</v>
      </c>
      <c r="B155" t="s">
        <v>70</v>
      </c>
      <c r="C155" t="str">
        <f>VLOOKUP(B155,'Country List'!$C$2:$G$126,5,FALSE)</f>
        <v>WCA</v>
      </c>
      <c r="D155" t="str">
        <f>VLOOKUP(B155,'Country List'!$C$2:$E$126,3,FALSE)</f>
        <v>Lower middle income</v>
      </c>
      <c r="E155" t="s">
        <v>420</v>
      </c>
      <c r="F155" s="57">
        <v>180</v>
      </c>
      <c r="G155" s="48">
        <v>2024</v>
      </c>
      <c r="H155" t="s">
        <v>508</v>
      </c>
      <c r="J155" t="str">
        <f t="shared" si="2"/>
        <v>Congo, Rep.LA PrEP drugs</v>
      </c>
    </row>
    <row r="156" spans="1:10" x14ac:dyDescent="0.25">
      <c r="A156" t="s">
        <v>71</v>
      </c>
      <c r="B156" t="s">
        <v>72</v>
      </c>
      <c r="C156" t="str">
        <f>VLOOKUP(B156,'Country List'!$C$2:$G$126,5,FALSE)</f>
        <v>LAC</v>
      </c>
      <c r="D156" t="str">
        <f>VLOOKUP(B156,'Country List'!$C$2:$E$126,3,FALSE)</f>
        <v>Upper middle income</v>
      </c>
      <c r="E156" t="s">
        <v>420</v>
      </c>
      <c r="F156" s="57">
        <v>180</v>
      </c>
      <c r="G156" s="48">
        <v>2024</v>
      </c>
      <c r="H156" t="s">
        <v>508</v>
      </c>
      <c r="J156" t="str">
        <f t="shared" si="2"/>
        <v>Costa RicaLA PrEP drugs</v>
      </c>
    </row>
    <row r="157" spans="1:10" x14ac:dyDescent="0.25">
      <c r="A157" t="s">
        <v>73</v>
      </c>
      <c r="B157" t="s">
        <v>74</v>
      </c>
      <c r="C157" t="str">
        <f>VLOOKUP(B157,'Country List'!$C$2:$G$126,5,FALSE)</f>
        <v>WCA</v>
      </c>
      <c r="D157" t="str">
        <f>VLOOKUP(B157,'Country List'!$C$2:$E$126,3,FALSE)</f>
        <v>Lower middle income</v>
      </c>
      <c r="E157" t="s">
        <v>420</v>
      </c>
      <c r="F157" s="57">
        <v>180</v>
      </c>
      <c r="G157" s="48">
        <v>2024</v>
      </c>
      <c r="H157" t="s">
        <v>508</v>
      </c>
      <c r="J157" t="str">
        <f t="shared" si="2"/>
        <v>Côte d'IvoireLA PrEP drugs</v>
      </c>
    </row>
    <row r="158" spans="1:10" x14ac:dyDescent="0.25">
      <c r="A158" t="s">
        <v>75</v>
      </c>
      <c r="B158" t="s">
        <v>76</v>
      </c>
      <c r="C158" t="str">
        <f>VLOOKUP(B158,'Country List'!$C$2:$G$126,5,FALSE)</f>
        <v>WCENA</v>
      </c>
      <c r="D158" t="str">
        <f>VLOOKUP(B158,'Country List'!$C$2:$E$126,3,FALSE)</f>
        <v>Upper middle income</v>
      </c>
      <c r="E158" t="s">
        <v>420</v>
      </c>
      <c r="F158" s="57">
        <v>180</v>
      </c>
      <c r="G158" s="48">
        <v>2024</v>
      </c>
      <c r="H158" t="s">
        <v>508</v>
      </c>
      <c r="J158" t="str">
        <f t="shared" si="2"/>
        <v>CroatiaLA PrEP drugs</v>
      </c>
    </row>
    <row r="159" spans="1:10" x14ac:dyDescent="0.25">
      <c r="A159" t="s">
        <v>77</v>
      </c>
      <c r="B159" t="s">
        <v>78</v>
      </c>
      <c r="C159" t="str">
        <f>VLOOKUP(B159,'Country List'!$C$2:$G$126,5,FALSE)</f>
        <v>LAC</v>
      </c>
      <c r="D159" t="str">
        <f>VLOOKUP(B159,'Country List'!$C$2:$E$126,3,FALSE)</f>
        <v>Upper middle income</v>
      </c>
      <c r="E159" t="s">
        <v>420</v>
      </c>
      <c r="F159" s="57">
        <v>180</v>
      </c>
      <c r="G159" s="48">
        <v>2024</v>
      </c>
      <c r="H159" t="s">
        <v>508</v>
      </c>
      <c r="J159" t="str">
        <f t="shared" si="2"/>
        <v>CubaLA PrEP drugs</v>
      </c>
    </row>
    <row r="160" spans="1:10" x14ac:dyDescent="0.25">
      <c r="A160" t="s">
        <v>79</v>
      </c>
      <c r="B160" t="s">
        <v>80</v>
      </c>
      <c r="C160" t="str">
        <f>VLOOKUP(B160,'Country List'!$C$2:$G$126,5,FALSE)</f>
        <v>NAME</v>
      </c>
      <c r="D160" t="str">
        <f>VLOOKUP(B160,'Country List'!$C$2:$E$126,3,FALSE)</f>
        <v>Lower middle income</v>
      </c>
      <c r="E160" t="s">
        <v>420</v>
      </c>
      <c r="F160" s="57">
        <v>180</v>
      </c>
      <c r="G160" s="48">
        <v>2024</v>
      </c>
      <c r="H160" t="s">
        <v>508</v>
      </c>
      <c r="J160" t="str">
        <f t="shared" si="2"/>
        <v>DjiboutiLA PrEP drugs</v>
      </c>
    </row>
    <row r="161" spans="1:10" x14ac:dyDescent="0.25">
      <c r="A161" t="s">
        <v>81</v>
      </c>
      <c r="B161" t="s">
        <v>82</v>
      </c>
      <c r="C161" t="str">
        <f>VLOOKUP(B161,'Country List'!$C$2:$G$126,5,FALSE)</f>
        <v>LAC</v>
      </c>
      <c r="D161" t="str">
        <f>VLOOKUP(B161,'Country List'!$C$2:$E$126,3,FALSE)</f>
        <v>Upper middle income</v>
      </c>
      <c r="E161" t="s">
        <v>420</v>
      </c>
      <c r="F161" s="57">
        <v>180</v>
      </c>
      <c r="G161" s="48">
        <v>2024</v>
      </c>
      <c r="H161" t="s">
        <v>508</v>
      </c>
      <c r="J161" t="str">
        <f t="shared" si="2"/>
        <v>Dominican RepublicLA PrEP drugs</v>
      </c>
    </row>
    <row r="162" spans="1:10" x14ac:dyDescent="0.25">
      <c r="A162" t="s">
        <v>83</v>
      </c>
      <c r="B162" t="s">
        <v>84</v>
      </c>
      <c r="C162" t="str">
        <f>VLOOKUP(B162,'Country List'!$C$2:$G$126,5,FALSE)</f>
        <v>LAC</v>
      </c>
      <c r="D162" t="str">
        <f>VLOOKUP(B162,'Country List'!$C$2:$E$126,3,FALSE)</f>
        <v>Upper middle income</v>
      </c>
      <c r="E162" t="s">
        <v>420</v>
      </c>
      <c r="F162" s="57">
        <v>180</v>
      </c>
      <c r="G162" s="48">
        <v>2024</v>
      </c>
      <c r="H162" t="s">
        <v>508</v>
      </c>
      <c r="J162" t="str">
        <f t="shared" si="2"/>
        <v>EcuadorLA PrEP drugs</v>
      </c>
    </row>
    <row r="163" spans="1:10" x14ac:dyDescent="0.25">
      <c r="A163" t="s">
        <v>85</v>
      </c>
      <c r="B163" t="s">
        <v>86</v>
      </c>
      <c r="C163" t="str">
        <f>VLOOKUP(B163,'Country List'!$C$2:$G$126,5,FALSE)</f>
        <v>NAME</v>
      </c>
      <c r="D163" t="str">
        <f>VLOOKUP(B163,'Country List'!$C$2:$E$126,3,FALSE)</f>
        <v>Lower middle income</v>
      </c>
      <c r="E163" t="s">
        <v>420</v>
      </c>
      <c r="F163" s="57">
        <v>180</v>
      </c>
      <c r="G163" s="48">
        <v>2024</v>
      </c>
      <c r="H163" t="s">
        <v>508</v>
      </c>
      <c r="J163" t="str">
        <f t="shared" si="2"/>
        <v>Egypt, Arab Rep.LA PrEP drugs</v>
      </c>
    </row>
    <row r="164" spans="1:10" x14ac:dyDescent="0.25">
      <c r="A164" t="s">
        <v>87</v>
      </c>
      <c r="B164" t="s">
        <v>88</v>
      </c>
      <c r="C164" t="str">
        <f>VLOOKUP(B164,'Country List'!$C$2:$G$126,5,FALSE)</f>
        <v>LAC</v>
      </c>
      <c r="D164" t="str">
        <f>VLOOKUP(B164,'Country List'!$C$2:$E$126,3,FALSE)</f>
        <v>Lower middle income</v>
      </c>
      <c r="E164" t="s">
        <v>420</v>
      </c>
      <c r="F164" s="57">
        <v>180</v>
      </c>
      <c r="G164" s="48">
        <v>2024</v>
      </c>
      <c r="H164" t="s">
        <v>508</v>
      </c>
      <c r="J164" t="str">
        <f t="shared" si="2"/>
        <v>El SalvadorLA PrEP drugs</v>
      </c>
    </row>
    <row r="165" spans="1:10" x14ac:dyDescent="0.25">
      <c r="A165" t="s">
        <v>89</v>
      </c>
      <c r="B165" t="s">
        <v>90</v>
      </c>
      <c r="C165" t="str">
        <f>VLOOKUP(B165,'Country List'!$C$2:$G$126,5,FALSE)</f>
        <v>WCA</v>
      </c>
      <c r="D165" t="str">
        <f>VLOOKUP(B165,'Country List'!$C$2:$E$126,3,FALSE)</f>
        <v>Upper middle income</v>
      </c>
      <c r="E165" t="s">
        <v>420</v>
      </c>
      <c r="F165" s="57">
        <v>180</v>
      </c>
      <c r="G165" s="48">
        <v>2024</v>
      </c>
      <c r="H165" t="s">
        <v>508</v>
      </c>
      <c r="J165" t="str">
        <f t="shared" si="2"/>
        <v>Equatorial GuineaLA PrEP drugs</v>
      </c>
    </row>
    <row r="166" spans="1:10" x14ac:dyDescent="0.25">
      <c r="A166" t="s">
        <v>91</v>
      </c>
      <c r="B166" t="s">
        <v>92</v>
      </c>
      <c r="C166" t="str">
        <f>VLOOKUP(B166,'Country List'!$C$2:$G$126,5,FALSE)</f>
        <v>ESA</v>
      </c>
      <c r="D166" t="str">
        <f>VLOOKUP(B166,'Country List'!$C$2:$E$126,3,FALSE)</f>
        <v>Low income</v>
      </c>
      <c r="E166" t="s">
        <v>420</v>
      </c>
      <c r="F166" s="57">
        <v>180</v>
      </c>
      <c r="G166" s="48">
        <v>2024</v>
      </c>
      <c r="H166" t="s">
        <v>508</v>
      </c>
      <c r="J166" t="str">
        <f t="shared" si="2"/>
        <v>EritreaLA PrEP drugs</v>
      </c>
    </row>
    <row r="167" spans="1:10" x14ac:dyDescent="0.25">
      <c r="A167" t="s">
        <v>267</v>
      </c>
      <c r="B167" t="s">
        <v>228</v>
      </c>
      <c r="C167" t="str">
        <f>VLOOKUP(B167,'Country List'!$C$2:$G$126,5,FALSE)</f>
        <v>ESA</v>
      </c>
      <c r="D167" t="str">
        <f>VLOOKUP(B167,'Country List'!$C$2:$E$126,3,FALSE)</f>
        <v>Lower middle income</v>
      </c>
      <c r="E167" t="s">
        <v>420</v>
      </c>
      <c r="F167" s="57">
        <v>180</v>
      </c>
      <c r="G167" s="48">
        <v>2024</v>
      </c>
      <c r="H167" t="s">
        <v>508</v>
      </c>
      <c r="J167" t="str">
        <f t="shared" si="2"/>
        <v>EswatiniLA PrEP drugs</v>
      </c>
    </row>
    <row r="168" spans="1:10" x14ac:dyDescent="0.25">
      <c r="A168" t="s">
        <v>93</v>
      </c>
      <c r="B168" t="s">
        <v>94</v>
      </c>
      <c r="C168" t="str">
        <f>VLOOKUP(B168,'Country List'!$C$2:$G$126,5,FALSE)</f>
        <v>ESA</v>
      </c>
      <c r="D168" t="str">
        <f>VLOOKUP(B168,'Country List'!$C$2:$E$126,3,FALSE)</f>
        <v>Low income</v>
      </c>
      <c r="E168" t="s">
        <v>420</v>
      </c>
      <c r="F168" s="57">
        <v>180</v>
      </c>
      <c r="G168" s="48">
        <v>2024</v>
      </c>
      <c r="H168" t="s">
        <v>508</v>
      </c>
      <c r="J168" t="str">
        <f t="shared" si="2"/>
        <v>EthiopiaLA PrEP drugs</v>
      </c>
    </row>
    <row r="169" spans="1:10" x14ac:dyDescent="0.25">
      <c r="A169" t="s">
        <v>95</v>
      </c>
      <c r="B169" t="s">
        <v>96</v>
      </c>
      <c r="C169" t="str">
        <f>VLOOKUP(B169,'Country List'!$C$2:$G$126,5,FALSE)</f>
        <v>AP</v>
      </c>
      <c r="D169" t="str">
        <f>VLOOKUP(B169,'Country List'!$C$2:$E$126,3,FALSE)</f>
        <v>Upper middle income</v>
      </c>
      <c r="E169" t="s">
        <v>420</v>
      </c>
      <c r="F169" s="57">
        <v>180</v>
      </c>
      <c r="G169" s="48">
        <v>2024</v>
      </c>
      <c r="H169" t="s">
        <v>508</v>
      </c>
      <c r="J169" t="str">
        <f t="shared" si="2"/>
        <v>FijiLA PrEP drugs</v>
      </c>
    </row>
    <row r="170" spans="1:10" x14ac:dyDescent="0.25">
      <c r="A170" t="s">
        <v>97</v>
      </c>
      <c r="B170" t="s">
        <v>98</v>
      </c>
      <c r="C170" t="str">
        <f>VLOOKUP(B170,'Country List'!$C$2:$G$126,5,FALSE)</f>
        <v>WCA</v>
      </c>
      <c r="D170" t="str">
        <f>VLOOKUP(B170,'Country List'!$C$2:$E$126,3,FALSE)</f>
        <v>Upper middle income</v>
      </c>
      <c r="E170" t="s">
        <v>420</v>
      </c>
      <c r="F170" s="57">
        <v>180</v>
      </c>
      <c r="G170" s="48">
        <v>2024</v>
      </c>
      <c r="H170" t="s">
        <v>508</v>
      </c>
      <c r="J170" t="str">
        <f t="shared" si="2"/>
        <v>GabonLA PrEP drugs</v>
      </c>
    </row>
    <row r="171" spans="1:10" x14ac:dyDescent="0.25">
      <c r="A171" t="s">
        <v>99</v>
      </c>
      <c r="B171" t="s">
        <v>100</v>
      </c>
      <c r="C171" t="str">
        <f>VLOOKUP(B171,'Country List'!$C$2:$G$126,5,FALSE)</f>
        <v>WCA</v>
      </c>
      <c r="D171" t="str">
        <f>VLOOKUP(B171,'Country List'!$C$2:$E$126,3,FALSE)</f>
        <v>Low income</v>
      </c>
      <c r="E171" t="s">
        <v>420</v>
      </c>
      <c r="F171" s="57">
        <v>180</v>
      </c>
      <c r="G171" s="48">
        <v>2024</v>
      </c>
      <c r="H171" t="s">
        <v>508</v>
      </c>
      <c r="J171" t="str">
        <f t="shared" si="2"/>
        <v>Gambia, TheLA PrEP drugs</v>
      </c>
    </row>
    <row r="172" spans="1:10" x14ac:dyDescent="0.25">
      <c r="A172" t="s">
        <v>101</v>
      </c>
      <c r="B172" t="s">
        <v>102</v>
      </c>
      <c r="C172" t="str">
        <f>VLOOKUP(B172,'Country List'!$C$2:$G$126,5,FALSE)</f>
        <v>EECA</v>
      </c>
      <c r="D172" t="str">
        <f>VLOOKUP(B172,'Country List'!$C$2:$E$126,3,FALSE)</f>
        <v>Lower middle income</v>
      </c>
      <c r="E172" t="s">
        <v>420</v>
      </c>
      <c r="F172" s="57">
        <v>180</v>
      </c>
      <c r="G172" s="48">
        <v>2024</v>
      </c>
      <c r="H172" t="s">
        <v>508</v>
      </c>
      <c r="J172" t="str">
        <f t="shared" si="2"/>
        <v>GeorgiaLA PrEP drugs</v>
      </c>
    </row>
    <row r="173" spans="1:10" x14ac:dyDescent="0.25">
      <c r="A173" t="s">
        <v>103</v>
      </c>
      <c r="B173" t="s">
        <v>104</v>
      </c>
      <c r="C173" t="str">
        <f>VLOOKUP(B173,'Country List'!$C$2:$G$126,5,FALSE)</f>
        <v>WCA</v>
      </c>
      <c r="D173" t="str">
        <f>VLOOKUP(B173,'Country List'!$C$2:$E$126,3,FALSE)</f>
        <v>Lower middle income</v>
      </c>
      <c r="E173" t="s">
        <v>420</v>
      </c>
      <c r="F173" s="57">
        <v>180</v>
      </c>
      <c r="G173" s="48">
        <v>2024</v>
      </c>
      <c r="H173" t="s">
        <v>508</v>
      </c>
      <c r="J173" t="str">
        <f t="shared" si="2"/>
        <v>GhanaLA PrEP drugs</v>
      </c>
    </row>
    <row r="174" spans="1:10" x14ac:dyDescent="0.25">
      <c r="A174" t="s">
        <v>105</v>
      </c>
      <c r="B174" t="s">
        <v>106</v>
      </c>
      <c r="C174" t="str">
        <f>VLOOKUP(B174,'Country List'!$C$2:$G$126,5,FALSE)</f>
        <v>LAC</v>
      </c>
      <c r="D174" t="str">
        <f>VLOOKUP(B174,'Country List'!$C$2:$E$126,3,FALSE)</f>
        <v>Lower middle income</v>
      </c>
      <c r="E174" t="s">
        <v>420</v>
      </c>
      <c r="F174" s="57">
        <v>180</v>
      </c>
      <c r="G174" s="48">
        <v>2024</v>
      </c>
      <c r="H174" t="s">
        <v>508</v>
      </c>
      <c r="J174" t="str">
        <f t="shared" si="2"/>
        <v>GuatemalaLA PrEP drugs</v>
      </c>
    </row>
    <row r="175" spans="1:10" x14ac:dyDescent="0.25">
      <c r="A175" t="s">
        <v>107</v>
      </c>
      <c r="B175" t="s">
        <v>108</v>
      </c>
      <c r="C175" t="str">
        <f>VLOOKUP(B175,'Country List'!$C$2:$G$126,5,FALSE)</f>
        <v>WCA</v>
      </c>
      <c r="D175" t="str">
        <f>VLOOKUP(B175,'Country List'!$C$2:$E$126,3,FALSE)</f>
        <v>Low income</v>
      </c>
      <c r="E175" t="s">
        <v>420</v>
      </c>
      <c r="F175" s="57">
        <v>180</v>
      </c>
      <c r="G175" s="48">
        <v>2024</v>
      </c>
      <c r="H175" t="s">
        <v>508</v>
      </c>
      <c r="J175" t="str">
        <f t="shared" si="2"/>
        <v>GuineaLA PrEP drugs</v>
      </c>
    </row>
    <row r="176" spans="1:10" x14ac:dyDescent="0.25">
      <c r="A176" t="s">
        <v>109</v>
      </c>
      <c r="B176" t="s">
        <v>110</v>
      </c>
      <c r="C176" t="str">
        <f>VLOOKUP(B176,'Country List'!$C$2:$G$126,5,FALSE)</f>
        <v>WCA</v>
      </c>
      <c r="D176" t="str">
        <f>VLOOKUP(B176,'Country List'!$C$2:$E$126,3,FALSE)</f>
        <v>Low income</v>
      </c>
      <c r="E176" t="s">
        <v>420</v>
      </c>
      <c r="F176" s="57">
        <v>180</v>
      </c>
      <c r="G176" s="48">
        <v>2024</v>
      </c>
      <c r="H176" t="s">
        <v>508</v>
      </c>
      <c r="J176" t="str">
        <f t="shared" si="2"/>
        <v>Guinea-BissauLA PrEP drugs</v>
      </c>
    </row>
    <row r="177" spans="1:10" x14ac:dyDescent="0.25">
      <c r="A177" t="s">
        <v>111</v>
      </c>
      <c r="B177" t="s">
        <v>112</v>
      </c>
      <c r="C177" t="str">
        <f>VLOOKUP(B177,'Country List'!$C$2:$G$126,5,FALSE)</f>
        <v>LAC</v>
      </c>
      <c r="D177" t="str">
        <f>VLOOKUP(B177,'Country List'!$C$2:$E$126,3,FALSE)</f>
        <v>Upper middle income</v>
      </c>
      <c r="E177" t="s">
        <v>420</v>
      </c>
      <c r="F177" s="57">
        <v>180</v>
      </c>
      <c r="G177" s="48">
        <v>2024</v>
      </c>
      <c r="H177" t="s">
        <v>508</v>
      </c>
      <c r="J177" t="str">
        <f t="shared" si="2"/>
        <v>GuyanaLA PrEP drugs</v>
      </c>
    </row>
    <row r="178" spans="1:10" x14ac:dyDescent="0.25">
      <c r="A178" t="s">
        <v>113</v>
      </c>
      <c r="B178" t="s">
        <v>114</v>
      </c>
      <c r="C178" t="str">
        <f>VLOOKUP(B178,'Country List'!$C$2:$G$126,5,FALSE)</f>
        <v>LAC</v>
      </c>
      <c r="D178" t="str">
        <f>VLOOKUP(B178,'Country List'!$C$2:$E$126,3,FALSE)</f>
        <v>Low income</v>
      </c>
      <c r="E178" t="s">
        <v>420</v>
      </c>
      <c r="F178" s="57">
        <v>180</v>
      </c>
      <c r="G178" s="48">
        <v>2024</v>
      </c>
      <c r="H178" t="s">
        <v>508</v>
      </c>
      <c r="J178" t="str">
        <f t="shared" si="2"/>
        <v>HaitiLA PrEP drugs</v>
      </c>
    </row>
    <row r="179" spans="1:10" x14ac:dyDescent="0.25">
      <c r="A179" t="s">
        <v>115</v>
      </c>
      <c r="B179" t="s">
        <v>116</v>
      </c>
      <c r="C179" t="str">
        <f>VLOOKUP(B179,'Country List'!$C$2:$G$126,5,FALSE)</f>
        <v>LAC</v>
      </c>
      <c r="D179" t="str">
        <f>VLOOKUP(B179,'Country List'!$C$2:$E$126,3,FALSE)</f>
        <v>Lower middle income</v>
      </c>
      <c r="E179" t="s">
        <v>420</v>
      </c>
      <c r="F179" s="57">
        <v>180</v>
      </c>
      <c r="G179" s="48">
        <v>2024</v>
      </c>
      <c r="H179" t="s">
        <v>508</v>
      </c>
      <c r="J179" t="str">
        <f t="shared" si="2"/>
        <v>HondurasLA PrEP drugs</v>
      </c>
    </row>
    <row r="180" spans="1:10" x14ac:dyDescent="0.25">
      <c r="A180" t="s">
        <v>117</v>
      </c>
      <c r="B180" t="s">
        <v>118</v>
      </c>
      <c r="C180" t="str">
        <f>VLOOKUP(B180,'Country List'!$C$2:$G$126,5,FALSE)</f>
        <v>AP</v>
      </c>
      <c r="D180" t="str">
        <f>VLOOKUP(B180,'Country List'!$C$2:$E$126,3,FALSE)</f>
        <v>Lower middle income</v>
      </c>
      <c r="E180" t="s">
        <v>420</v>
      </c>
      <c r="F180" s="57">
        <v>180</v>
      </c>
      <c r="G180" s="48">
        <v>2024</v>
      </c>
      <c r="H180" t="s">
        <v>508</v>
      </c>
      <c r="J180" t="str">
        <f t="shared" si="2"/>
        <v>IndiaLA PrEP drugs</v>
      </c>
    </row>
    <row r="181" spans="1:10" x14ac:dyDescent="0.25">
      <c r="A181" t="s">
        <v>119</v>
      </c>
      <c r="B181" t="s">
        <v>120</v>
      </c>
      <c r="C181" t="str">
        <f>VLOOKUP(B181,'Country List'!$C$2:$G$126,5,FALSE)</f>
        <v>AP</v>
      </c>
      <c r="D181" t="str">
        <f>VLOOKUP(B181,'Country List'!$C$2:$E$126,3,FALSE)</f>
        <v>Lower middle income</v>
      </c>
      <c r="E181" t="s">
        <v>420</v>
      </c>
      <c r="F181" s="57">
        <v>180</v>
      </c>
      <c r="G181" s="48">
        <v>2024</v>
      </c>
      <c r="H181" t="s">
        <v>508</v>
      </c>
      <c r="J181" t="str">
        <f t="shared" si="2"/>
        <v>IndonesiaLA PrEP drugs</v>
      </c>
    </row>
    <row r="182" spans="1:10" x14ac:dyDescent="0.25">
      <c r="A182" t="s">
        <v>121</v>
      </c>
      <c r="B182" t="s">
        <v>122</v>
      </c>
      <c r="C182" t="str">
        <f>VLOOKUP(B182,'Country List'!$C$2:$G$126,5,FALSE)</f>
        <v>NAME</v>
      </c>
      <c r="D182" t="str">
        <f>VLOOKUP(B182,'Country List'!$C$2:$E$126,3,FALSE)</f>
        <v>Upper middle income</v>
      </c>
      <c r="E182" t="s">
        <v>420</v>
      </c>
      <c r="F182" s="57">
        <v>180</v>
      </c>
      <c r="G182" s="48">
        <v>2024</v>
      </c>
      <c r="H182" t="s">
        <v>508</v>
      </c>
      <c r="J182" t="str">
        <f t="shared" si="2"/>
        <v>Iran, Islamic Rep.LA PrEP drugs</v>
      </c>
    </row>
    <row r="183" spans="1:10" x14ac:dyDescent="0.25">
      <c r="A183" t="s">
        <v>123</v>
      </c>
      <c r="B183" t="s">
        <v>124</v>
      </c>
      <c r="C183" t="str">
        <f>VLOOKUP(B183,'Country List'!$C$2:$G$126,5,FALSE)</f>
        <v>NAME</v>
      </c>
      <c r="D183" t="str">
        <f>VLOOKUP(B183,'Country List'!$C$2:$E$126,3,FALSE)</f>
        <v>Upper middle income</v>
      </c>
      <c r="E183" t="s">
        <v>420</v>
      </c>
      <c r="F183" s="57">
        <v>180</v>
      </c>
      <c r="G183" s="48">
        <v>2024</v>
      </c>
      <c r="H183" t="s">
        <v>508</v>
      </c>
      <c r="J183" t="str">
        <f t="shared" si="2"/>
        <v>IraqLA PrEP drugs</v>
      </c>
    </row>
    <row r="184" spans="1:10" x14ac:dyDescent="0.25">
      <c r="A184" t="s">
        <v>125</v>
      </c>
      <c r="B184" t="s">
        <v>126</v>
      </c>
      <c r="C184" t="str">
        <f>VLOOKUP(B184,'Country List'!$C$2:$G$126,5,FALSE)</f>
        <v>LAC</v>
      </c>
      <c r="D184" t="str">
        <f>VLOOKUP(B184,'Country List'!$C$2:$E$126,3,FALSE)</f>
        <v>Upper middle income</v>
      </c>
      <c r="E184" t="s">
        <v>420</v>
      </c>
      <c r="F184" s="57">
        <v>180</v>
      </c>
      <c r="G184" s="48">
        <v>2024</v>
      </c>
      <c r="H184" t="s">
        <v>508</v>
      </c>
      <c r="J184" t="str">
        <f t="shared" si="2"/>
        <v>JamaicaLA PrEP drugs</v>
      </c>
    </row>
    <row r="185" spans="1:10" x14ac:dyDescent="0.25">
      <c r="A185" t="s">
        <v>127</v>
      </c>
      <c r="B185" t="s">
        <v>128</v>
      </c>
      <c r="C185" t="str">
        <f>VLOOKUP(B185,'Country List'!$C$2:$G$126,5,FALSE)</f>
        <v>NAME</v>
      </c>
      <c r="D185" t="str">
        <f>VLOOKUP(B185,'Country List'!$C$2:$E$126,3,FALSE)</f>
        <v>Lower middle income</v>
      </c>
      <c r="E185" t="s">
        <v>420</v>
      </c>
      <c r="F185" s="57">
        <v>180</v>
      </c>
      <c r="G185" s="48">
        <v>2024</v>
      </c>
      <c r="H185" t="s">
        <v>508</v>
      </c>
      <c r="J185" t="str">
        <f t="shared" si="2"/>
        <v>JordanLA PrEP drugs</v>
      </c>
    </row>
    <row r="186" spans="1:10" x14ac:dyDescent="0.25">
      <c r="A186" t="s">
        <v>129</v>
      </c>
      <c r="B186" t="s">
        <v>130</v>
      </c>
      <c r="C186" t="str">
        <f>VLOOKUP(B186,'Country List'!$C$2:$G$126,5,FALSE)</f>
        <v>EECA</v>
      </c>
      <c r="D186" t="str">
        <f>VLOOKUP(B186,'Country List'!$C$2:$E$126,3,FALSE)</f>
        <v>Upper middle income</v>
      </c>
      <c r="E186" t="s">
        <v>420</v>
      </c>
      <c r="F186" s="57">
        <v>180</v>
      </c>
      <c r="G186" s="48">
        <v>2024</v>
      </c>
      <c r="H186" t="s">
        <v>508</v>
      </c>
      <c r="J186" t="str">
        <f t="shared" si="2"/>
        <v>KazakhstanLA PrEP drugs</v>
      </c>
    </row>
    <row r="187" spans="1:10" x14ac:dyDescent="0.25">
      <c r="A187" t="s">
        <v>131</v>
      </c>
      <c r="B187" t="s">
        <v>132</v>
      </c>
      <c r="C187" t="str">
        <f>VLOOKUP(B187,'Country List'!$C$2:$G$126,5,FALSE)</f>
        <v>ESA</v>
      </c>
      <c r="D187" t="str">
        <f>VLOOKUP(B187,'Country List'!$C$2:$E$126,3,FALSE)</f>
        <v>Lower middle income</v>
      </c>
      <c r="E187" t="s">
        <v>420</v>
      </c>
      <c r="F187" s="57">
        <v>180</v>
      </c>
      <c r="G187" s="48">
        <v>2024</v>
      </c>
      <c r="H187" t="s">
        <v>508</v>
      </c>
      <c r="J187" t="str">
        <f t="shared" si="2"/>
        <v>KenyaLA PrEP drugs</v>
      </c>
    </row>
    <row r="188" spans="1:10" x14ac:dyDescent="0.25">
      <c r="A188" t="s">
        <v>133</v>
      </c>
      <c r="B188" t="s">
        <v>134</v>
      </c>
      <c r="C188" t="str">
        <f>VLOOKUP(B188,'Country List'!$C$2:$G$126,5,FALSE)</f>
        <v>AP</v>
      </c>
      <c r="D188" t="str">
        <f>VLOOKUP(B188,'Country List'!$C$2:$E$126,3,FALSE)</f>
        <v>Low income</v>
      </c>
      <c r="E188" t="s">
        <v>420</v>
      </c>
      <c r="F188" s="57">
        <v>180</v>
      </c>
      <c r="G188" s="48">
        <v>2024</v>
      </c>
      <c r="H188" t="s">
        <v>508</v>
      </c>
      <c r="J188" t="str">
        <f t="shared" si="2"/>
        <v>Korea, Dem. People's Rep.LA PrEP drugs</v>
      </c>
    </row>
    <row r="189" spans="1:10" x14ac:dyDescent="0.25">
      <c r="A189" t="s">
        <v>135</v>
      </c>
      <c r="B189" t="s">
        <v>136</v>
      </c>
      <c r="C189" t="str">
        <f>VLOOKUP(B189,'Country List'!$C$2:$G$126,5,FALSE)</f>
        <v>EECA</v>
      </c>
      <c r="D189" t="str">
        <f>VLOOKUP(B189,'Country List'!$C$2:$E$126,3,FALSE)</f>
        <v>Lower middle income</v>
      </c>
      <c r="E189" t="s">
        <v>420</v>
      </c>
      <c r="F189" s="57">
        <v>180</v>
      </c>
      <c r="G189" s="48">
        <v>2024</v>
      </c>
      <c r="H189" t="s">
        <v>508</v>
      </c>
      <c r="J189" t="str">
        <f t="shared" si="2"/>
        <v>Kyrgyz RepublicLA PrEP drugs</v>
      </c>
    </row>
    <row r="190" spans="1:10" x14ac:dyDescent="0.25">
      <c r="A190" t="s">
        <v>137</v>
      </c>
      <c r="B190" t="s">
        <v>138</v>
      </c>
      <c r="C190" t="str">
        <f>VLOOKUP(B190,'Country List'!$C$2:$G$126,5,FALSE)</f>
        <v>AP</v>
      </c>
      <c r="D190" t="str">
        <f>VLOOKUP(B190,'Country List'!$C$2:$E$126,3,FALSE)</f>
        <v>Lower middle income</v>
      </c>
      <c r="E190" t="s">
        <v>420</v>
      </c>
      <c r="F190" s="57">
        <v>180</v>
      </c>
      <c r="G190" s="48">
        <v>2024</v>
      </c>
      <c r="H190" t="s">
        <v>508</v>
      </c>
      <c r="J190" t="str">
        <f t="shared" si="2"/>
        <v>Lao PDRLA PrEP drugs</v>
      </c>
    </row>
    <row r="191" spans="1:10" x14ac:dyDescent="0.25">
      <c r="A191" t="s">
        <v>139</v>
      </c>
      <c r="B191" t="s">
        <v>140</v>
      </c>
      <c r="C191" t="str">
        <f>VLOOKUP(B191,'Country List'!$C$2:$G$126,5,FALSE)</f>
        <v>NAME</v>
      </c>
      <c r="D191" t="str">
        <f>VLOOKUP(B191,'Country List'!$C$2:$E$126,3,FALSE)</f>
        <v>Upper middle income</v>
      </c>
      <c r="E191" t="s">
        <v>420</v>
      </c>
      <c r="F191" s="57">
        <v>180</v>
      </c>
      <c r="G191" s="48">
        <v>2024</v>
      </c>
      <c r="H191" t="s">
        <v>508</v>
      </c>
      <c r="J191" t="str">
        <f t="shared" si="2"/>
        <v>LebanonLA PrEP drugs</v>
      </c>
    </row>
    <row r="192" spans="1:10" x14ac:dyDescent="0.25">
      <c r="A192" t="s">
        <v>141</v>
      </c>
      <c r="B192" t="s">
        <v>142</v>
      </c>
      <c r="C192" t="str">
        <f>VLOOKUP(B192,'Country List'!$C$2:$G$126,5,FALSE)</f>
        <v>ESA</v>
      </c>
      <c r="D192" t="str">
        <f>VLOOKUP(B192,'Country List'!$C$2:$E$126,3,FALSE)</f>
        <v>Lower middle income</v>
      </c>
      <c r="E192" t="s">
        <v>420</v>
      </c>
      <c r="F192" s="57">
        <v>180</v>
      </c>
      <c r="G192" s="48">
        <v>2024</v>
      </c>
      <c r="H192" t="s">
        <v>508</v>
      </c>
      <c r="J192" t="str">
        <f t="shared" si="2"/>
        <v>LesothoLA PrEP drugs</v>
      </c>
    </row>
    <row r="193" spans="1:10" x14ac:dyDescent="0.25">
      <c r="A193" t="s">
        <v>143</v>
      </c>
      <c r="B193" t="s">
        <v>144</v>
      </c>
      <c r="C193" t="str">
        <f>VLOOKUP(B193,'Country List'!$C$2:$G$126,5,FALSE)</f>
        <v>WCA</v>
      </c>
      <c r="D193" t="str">
        <f>VLOOKUP(B193,'Country List'!$C$2:$E$126,3,FALSE)</f>
        <v>Low income</v>
      </c>
      <c r="E193" t="s">
        <v>420</v>
      </c>
      <c r="F193" s="57">
        <v>180</v>
      </c>
      <c r="G193" s="48">
        <v>2024</v>
      </c>
      <c r="H193" t="s">
        <v>508</v>
      </c>
      <c r="J193" t="str">
        <f t="shared" si="2"/>
        <v>LiberiaLA PrEP drugs</v>
      </c>
    </row>
    <row r="194" spans="1:10" x14ac:dyDescent="0.25">
      <c r="A194" t="s">
        <v>145</v>
      </c>
      <c r="B194" t="s">
        <v>146</v>
      </c>
      <c r="C194" t="str">
        <f>VLOOKUP(B194,'Country List'!$C$2:$G$126,5,FALSE)</f>
        <v>NAME</v>
      </c>
      <c r="D194" t="str">
        <f>VLOOKUP(B194,'Country List'!$C$2:$E$126,3,FALSE)</f>
        <v>Upper middle income</v>
      </c>
      <c r="E194" t="s">
        <v>420</v>
      </c>
      <c r="F194" s="57">
        <v>180</v>
      </c>
      <c r="G194" s="48">
        <v>2024</v>
      </c>
      <c r="H194" t="s">
        <v>508</v>
      </c>
      <c r="J194" t="str">
        <f t="shared" si="2"/>
        <v>LibyaLA PrEP drugs</v>
      </c>
    </row>
    <row r="195" spans="1:10" x14ac:dyDescent="0.25">
      <c r="A195" t="s">
        <v>147</v>
      </c>
      <c r="B195" t="s">
        <v>148</v>
      </c>
      <c r="C195" t="str">
        <f>VLOOKUP(B195,'Country List'!$C$2:$G$126,5,FALSE)</f>
        <v>EECA</v>
      </c>
      <c r="D195" t="str">
        <f>VLOOKUP(B195,'Country List'!$C$2:$E$126,3,FALSE)</f>
        <v>Upper middle income</v>
      </c>
      <c r="E195" t="s">
        <v>420</v>
      </c>
      <c r="F195" s="57">
        <v>180</v>
      </c>
      <c r="G195" s="48">
        <v>2024</v>
      </c>
      <c r="H195" t="s">
        <v>508</v>
      </c>
      <c r="J195" t="str">
        <f t="shared" ref="J195:J258" si="3">CONCATENATE(A195,E195)</f>
        <v>Macedonia, FYRLA PrEP drugs</v>
      </c>
    </row>
    <row r="196" spans="1:10" x14ac:dyDescent="0.25">
      <c r="A196" t="s">
        <v>149</v>
      </c>
      <c r="B196" t="s">
        <v>150</v>
      </c>
      <c r="C196" t="str">
        <f>VLOOKUP(B196,'Country List'!$C$2:$G$126,5,FALSE)</f>
        <v>ESA</v>
      </c>
      <c r="D196" t="str">
        <f>VLOOKUP(B196,'Country List'!$C$2:$E$126,3,FALSE)</f>
        <v>Low income</v>
      </c>
      <c r="E196" t="s">
        <v>420</v>
      </c>
      <c r="F196" s="57">
        <v>180</v>
      </c>
      <c r="G196" s="48">
        <v>2024</v>
      </c>
      <c r="H196" t="s">
        <v>508</v>
      </c>
      <c r="J196" t="str">
        <f t="shared" si="3"/>
        <v>MadagascarLA PrEP drugs</v>
      </c>
    </row>
    <row r="197" spans="1:10" x14ac:dyDescent="0.25">
      <c r="A197" t="s">
        <v>151</v>
      </c>
      <c r="B197" t="s">
        <v>152</v>
      </c>
      <c r="C197" t="str">
        <f>VLOOKUP(B197,'Country List'!$C$2:$G$126,5,FALSE)</f>
        <v>ESA</v>
      </c>
      <c r="D197" t="str">
        <f>VLOOKUP(B197,'Country List'!$C$2:$E$126,3,FALSE)</f>
        <v>Low income</v>
      </c>
      <c r="E197" t="s">
        <v>420</v>
      </c>
      <c r="F197" s="57">
        <v>180</v>
      </c>
      <c r="G197" s="48">
        <v>2024</v>
      </c>
      <c r="H197" t="s">
        <v>508</v>
      </c>
      <c r="J197" t="str">
        <f t="shared" si="3"/>
        <v>MalawiLA PrEP drugs</v>
      </c>
    </row>
    <row r="198" spans="1:10" x14ac:dyDescent="0.25">
      <c r="A198" t="s">
        <v>153</v>
      </c>
      <c r="B198" t="s">
        <v>154</v>
      </c>
      <c r="C198" t="str">
        <f>VLOOKUP(B198,'Country List'!$C$2:$G$126,5,FALSE)</f>
        <v>AP</v>
      </c>
      <c r="D198" t="str">
        <f>VLOOKUP(B198,'Country List'!$C$2:$E$126,3,FALSE)</f>
        <v>Upper middle income</v>
      </c>
      <c r="E198" t="s">
        <v>420</v>
      </c>
      <c r="F198" s="57">
        <v>180</v>
      </c>
      <c r="G198" s="48">
        <v>2024</v>
      </c>
      <c r="H198" t="s">
        <v>508</v>
      </c>
      <c r="J198" t="str">
        <f t="shared" si="3"/>
        <v>MalaysiaLA PrEP drugs</v>
      </c>
    </row>
    <row r="199" spans="1:10" x14ac:dyDescent="0.25">
      <c r="A199" t="s">
        <v>155</v>
      </c>
      <c r="B199" t="s">
        <v>156</v>
      </c>
      <c r="C199" t="str">
        <f>VLOOKUP(B199,'Country List'!$C$2:$G$126,5,FALSE)</f>
        <v>AP</v>
      </c>
      <c r="D199" t="str">
        <f>VLOOKUP(B199,'Country List'!$C$2:$E$126,3,FALSE)</f>
        <v>Upper middle income</v>
      </c>
      <c r="E199" t="s">
        <v>420</v>
      </c>
      <c r="F199" s="57">
        <v>180</v>
      </c>
      <c r="G199" s="48">
        <v>2024</v>
      </c>
      <c r="H199" t="s">
        <v>508</v>
      </c>
      <c r="J199" t="str">
        <f t="shared" si="3"/>
        <v>MaldivesLA PrEP drugs</v>
      </c>
    </row>
    <row r="200" spans="1:10" x14ac:dyDescent="0.25">
      <c r="A200" t="s">
        <v>157</v>
      </c>
      <c r="B200" t="s">
        <v>158</v>
      </c>
      <c r="C200" t="str">
        <f>VLOOKUP(B200,'Country List'!$C$2:$G$126,5,FALSE)</f>
        <v>WCA</v>
      </c>
      <c r="D200" t="str">
        <f>VLOOKUP(B200,'Country List'!$C$2:$E$126,3,FALSE)</f>
        <v>Low income</v>
      </c>
      <c r="E200" t="s">
        <v>420</v>
      </c>
      <c r="F200" s="57">
        <v>180</v>
      </c>
      <c r="G200" s="48">
        <v>2024</v>
      </c>
      <c r="H200" t="s">
        <v>508</v>
      </c>
      <c r="J200" t="str">
        <f t="shared" si="3"/>
        <v>MaliLA PrEP drugs</v>
      </c>
    </row>
    <row r="201" spans="1:10" x14ac:dyDescent="0.25">
      <c r="A201" t="s">
        <v>159</v>
      </c>
      <c r="B201" t="s">
        <v>160</v>
      </c>
      <c r="C201" t="str">
        <f>VLOOKUP(B201,'Country List'!$C$2:$G$126,5,FALSE)</f>
        <v>WCA</v>
      </c>
      <c r="D201" t="str">
        <f>VLOOKUP(B201,'Country List'!$C$2:$E$126,3,FALSE)</f>
        <v>Lower middle income</v>
      </c>
      <c r="E201" t="s">
        <v>420</v>
      </c>
      <c r="F201" s="57">
        <v>180</v>
      </c>
      <c r="G201" s="48">
        <v>2024</v>
      </c>
      <c r="H201" t="s">
        <v>508</v>
      </c>
      <c r="J201" t="str">
        <f t="shared" si="3"/>
        <v>MauritaniaLA PrEP drugs</v>
      </c>
    </row>
    <row r="202" spans="1:10" x14ac:dyDescent="0.25">
      <c r="A202" t="s">
        <v>161</v>
      </c>
      <c r="B202" t="s">
        <v>162</v>
      </c>
      <c r="C202" t="str">
        <f>VLOOKUP(B202,'Country List'!$C$2:$G$126,5,FALSE)</f>
        <v>ESA</v>
      </c>
      <c r="D202" t="str">
        <f>VLOOKUP(B202,'Country List'!$C$2:$E$126,3,FALSE)</f>
        <v>Upper middle income</v>
      </c>
      <c r="E202" t="s">
        <v>420</v>
      </c>
      <c r="F202" s="57">
        <v>180</v>
      </c>
      <c r="G202" s="48">
        <v>2024</v>
      </c>
      <c r="H202" t="s">
        <v>508</v>
      </c>
      <c r="J202" t="str">
        <f t="shared" si="3"/>
        <v>MauritiusLA PrEP drugs</v>
      </c>
    </row>
    <row r="203" spans="1:10" x14ac:dyDescent="0.25">
      <c r="A203" t="s">
        <v>163</v>
      </c>
      <c r="B203" t="s">
        <v>164</v>
      </c>
      <c r="C203" t="str">
        <f>VLOOKUP(B203,'Country List'!$C$2:$G$126,5,FALSE)</f>
        <v>LAC</v>
      </c>
      <c r="D203" t="str">
        <f>VLOOKUP(B203,'Country List'!$C$2:$E$126,3,FALSE)</f>
        <v>Upper middle income</v>
      </c>
      <c r="E203" t="s">
        <v>420</v>
      </c>
      <c r="F203" s="57">
        <v>180</v>
      </c>
      <c r="G203" s="48">
        <v>2024</v>
      </c>
      <c r="H203" t="s">
        <v>508</v>
      </c>
      <c r="J203" t="str">
        <f t="shared" si="3"/>
        <v>MexicoLA PrEP drugs</v>
      </c>
    </row>
    <row r="204" spans="1:10" x14ac:dyDescent="0.25">
      <c r="A204" t="s">
        <v>165</v>
      </c>
      <c r="B204" t="s">
        <v>166</v>
      </c>
      <c r="C204" t="str">
        <f>VLOOKUP(B204,'Country List'!$C$2:$G$126,5,FALSE)</f>
        <v>EECA</v>
      </c>
      <c r="D204" t="str">
        <f>VLOOKUP(B204,'Country List'!$C$2:$E$126,3,FALSE)</f>
        <v>Lower middle income</v>
      </c>
      <c r="E204" t="s">
        <v>420</v>
      </c>
      <c r="F204" s="57">
        <v>180</v>
      </c>
      <c r="G204" s="48">
        <v>2024</v>
      </c>
      <c r="H204" t="s">
        <v>508</v>
      </c>
      <c r="J204" t="str">
        <f t="shared" si="3"/>
        <v>MoldovaLA PrEP drugs</v>
      </c>
    </row>
    <row r="205" spans="1:10" x14ac:dyDescent="0.25">
      <c r="A205" t="s">
        <v>167</v>
      </c>
      <c r="B205" t="s">
        <v>168</v>
      </c>
      <c r="C205" t="str">
        <f>VLOOKUP(B205,'Country List'!$C$2:$G$126,5,FALSE)</f>
        <v>AP</v>
      </c>
      <c r="D205" t="str">
        <f>VLOOKUP(B205,'Country List'!$C$2:$E$126,3,FALSE)</f>
        <v>Lower middle income</v>
      </c>
      <c r="E205" t="s">
        <v>420</v>
      </c>
      <c r="F205" s="57">
        <v>180</v>
      </c>
      <c r="G205" s="48">
        <v>2024</v>
      </c>
      <c r="H205" t="s">
        <v>508</v>
      </c>
      <c r="J205" t="str">
        <f t="shared" si="3"/>
        <v>MongoliaLA PrEP drugs</v>
      </c>
    </row>
    <row r="206" spans="1:10" x14ac:dyDescent="0.25">
      <c r="A206" t="s">
        <v>169</v>
      </c>
      <c r="B206" t="s">
        <v>170</v>
      </c>
      <c r="C206" t="str">
        <f>VLOOKUP(B206,'Country List'!$C$2:$G$126,5,FALSE)</f>
        <v>EECA</v>
      </c>
      <c r="D206" t="str">
        <f>VLOOKUP(B206,'Country List'!$C$2:$E$126,3,FALSE)</f>
        <v>Upper middle income</v>
      </c>
      <c r="E206" t="s">
        <v>420</v>
      </c>
      <c r="F206" s="57">
        <v>180</v>
      </c>
      <c r="G206" s="48">
        <v>2024</v>
      </c>
      <c r="H206" t="s">
        <v>508</v>
      </c>
      <c r="J206" t="str">
        <f t="shared" si="3"/>
        <v>MontenegroLA PrEP drugs</v>
      </c>
    </row>
    <row r="207" spans="1:10" x14ac:dyDescent="0.25">
      <c r="A207" t="s">
        <v>171</v>
      </c>
      <c r="B207" t="s">
        <v>172</v>
      </c>
      <c r="C207" t="str">
        <f>VLOOKUP(B207,'Country List'!$C$2:$G$126,5,FALSE)</f>
        <v>NAME</v>
      </c>
      <c r="D207" t="str">
        <f>VLOOKUP(B207,'Country List'!$C$2:$E$126,3,FALSE)</f>
        <v>Lower middle income</v>
      </c>
      <c r="E207" t="s">
        <v>420</v>
      </c>
      <c r="F207" s="57">
        <v>180</v>
      </c>
      <c r="G207" s="48">
        <v>2024</v>
      </c>
      <c r="H207" t="s">
        <v>508</v>
      </c>
      <c r="J207" t="str">
        <f t="shared" si="3"/>
        <v>MoroccoLA PrEP drugs</v>
      </c>
    </row>
    <row r="208" spans="1:10" x14ac:dyDescent="0.25">
      <c r="A208" t="s">
        <v>173</v>
      </c>
      <c r="B208" t="s">
        <v>174</v>
      </c>
      <c r="C208" t="str">
        <f>VLOOKUP(B208,'Country List'!$C$2:$G$126,5,FALSE)</f>
        <v>ESA</v>
      </c>
      <c r="D208" t="str">
        <f>VLOOKUP(B208,'Country List'!$C$2:$E$126,3,FALSE)</f>
        <v>Low income</v>
      </c>
      <c r="E208" t="s">
        <v>420</v>
      </c>
      <c r="F208" s="57">
        <v>180</v>
      </c>
      <c r="G208" s="48">
        <v>2024</v>
      </c>
      <c r="H208" t="s">
        <v>508</v>
      </c>
      <c r="J208" t="str">
        <f t="shared" si="3"/>
        <v>MozambiqueLA PrEP drugs</v>
      </c>
    </row>
    <row r="209" spans="1:10" x14ac:dyDescent="0.25">
      <c r="A209" t="s">
        <v>175</v>
      </c>
      <c r="B209" t="s">
        <v>176</v>
      </c>
      <c r="C209" t="str">
        <f>VLOOKUP(B209,'Country List'!$C$2:$G$126,5,FALSE)</f>
        <v>AP</v>
      </c>
      <c r="D209" t="str">
        <f>VLOOKUP(B209,'Country List'!$C$2:$E$126,3,FALSE)</f>
        <v>Lower middle income</v>
      </c>
      <c r="E209" t="s">
        <v>420</v>
      </c>
      <c r="F209" s="57">
        <v>180</v>
      </c>
      <c r="G209" s="48">
        <v>2024</v>
      </c>
      <c r="H209" t="s">
        <v>508</v>
      </c>
      <c r="J209" t="str">
        <f t="shared" si="3"/>
        <v>MyanmarLA PrEP drugs</v>
      </c>
    </row>
    <row r="210" spans="1:10" x14ac:dyDescent="0.25">
      <c r="A210" t="s">
        <v>177</v>
      </c>
      <c r="B210" t="s">
        <v>178</v>
      </c>
      <c r="C210" t="str">
        <f>VLOOKUP(B210,'Country List'!$C$2:$G$126,5,FALSE)</f>
        <v>ESA</v>
      </c>
      <c r="D210" t="str">
        <f>VLOOKUP(B210,'Country List'!$C$2:$E$126,3,FALSE)</f>
        <v>Upper middle income</v>
      </c>
      <c r="E210" t="s">
        <v>420</v>
      </c>
      <c r="F210" s="57">
        <v>180</v>
      </c>
      <c r="G210" s="48">
        <v>2024</v>
      </c>
      <c r="H210" t="s">
        <v>508</v>
      </c>
      <c r="J210" t="str">
        <f t="shared" si="3"/>
        <v>NamibiaLA PrEP drugs</v>
      </c>
    </row>
    <row r="211" spans="1:10" x14ac:dyDescent="0.25">
      <c r="A211" t="s">
        <v>179</v>
      </c>
      <c r="B211" t="s">
        <v>180</v>
      </c>
      <c r="C211" t="str">
        <f>VLOOKUP(B211,'Country List'!$C$2:$G$126,5,FALSE)</f>
        <v>AP</v>
      </c>
      <c r="D211" t="str">
        <f>VLOOKUP(B211,'Country List'!$C$2:$E$126,3,FALSE)</f>
        <v>Low income</v>
      </c>
      <c r="E211" t="s">
        <v>420</v>
      </c>
      <c r="F211" s="57">
        <v>180</v>
      </c>
      <c r="G211" s="48">
        <v>2024</v>
      </c>
      <c r="H211" t="s">
        <v>508</v>
      </c>
      <c r="J211" t="str">
        <f t="shared" si="3"/>
        <v>NepalLA PrEP drugs</v>
      </c>
    </row>
    <row r="212" spans="1:10" x14ac:dyDescent="0.25">
      <c r="A212" t="s">
        <v>181</v>
      </c>
      <c r="B212" t="s">
        <v>182</v>
      </c>
      <c r="C212" t="str">
        <f>VLOOKUP(B212,'Country List'!$C$2:$G$126,5,FALSE)</f>
        <v>LAC</v>
      </c>
      <c r="D212" t="str">
        <f>VLOOKUP(B212,'Country List'!$C$2:$E$126,3,FALSE)</f>
        <v>Lower middle income</v>
      </c>
      <c r="E212" t="s">
        <v>420</v>
      </c>
      <c r="F212" s="57">
        <v>180</v>
      </c>
      <c r="G212" s="48">
        <v>2024</v>
      </c>
      <c r="H212" t="s">
        <v>508</v>
      </c>
      <c r="J212" t="str">
        <f t="shared" si="3"/>
        <v>NicaraguaLA PrEP drugs</v>
      </c>
    </row>
    <row r="213" spans="1:10" x14ac:dyDescent="0.25">
      <c r="A213" t="s">
        <v>183</v>
      </c>
      <c r="B213" t="s">
        <v>184</v>
      </c>
      <c r="C213" t="str">
        <f>VLOOKUP(B213,'Country List'!$C$2:$G$126,5,FALSE)</f>
        <v>WCA</v>
      </c>
      <c r="D213" t="str">
        <f>VLOOKUP(B213,'Country List'!$C$2:$E$126,3,FALSE)</f>
        <v>Low income</v>
      </c>
      <c r="E213" t="s">
        <v>420</v>
      </c>
      <c r="F213" s="57">
        <v>180</v>
      </c>
      <c r="G213" s="48">
        <v>2024</v>
      </c>
      <c r="H213" t="s">
        <v>508</v>
      </c>
      <c r="J213" t="str">
        <f t="shared" si="3"/>
        <v>NigerLA PrEP drugs</v>
      </c>
    </row>
    <row r="214" spans="1:10" x14ac:dyDescent="0.25">
      <c r="A214" t="s">
        <v>185</v>
      </c>
      <c r="B214" t="s">
        <v>186</v>
      </c>
      <c r="C214" t="str">
        <f>VLOOKUP(B214,'Country List'!$C$2:$G$126,5,FALSE)</f>
        <v>WCA</v>
      </c>
      <c r="D214" t="str">
        <f>VLOOKUP(B214,'Country List'!$C$2:$E$126,3,FALSE)</f>
        <v>Lower middle income</v>
      </c>
      <c r="E214" t="s">
        <v>420</v>
      </c>
      <c r="F214" s="57">
        <v>180</v>
      </c>
      <c r="G214" s="48">
        <v>2024</v>
      </c>
      <c r="H214" t="s">
        <v>508</v>
      </c>
      <c r="J214" t="str">
        <f t="shared" si="3"/>
        <v>NigeriaLA PrEP drugs</v>
      </c>
    </row>
    <row r="215" spans="1:10" x14ac:dyDescent="0.25">
      <c r="A215" t="s">
        <v>187</v>
      </c>
      <c r="B215" t="s">
        <v>188</v>
      </c>
      <c r="C215" t="str">
        <f>VLOOKUP(B215,'Country List'!$C$2:$G$126,5,FALSE)</f>
        <v>AP</v>
      </c>
      <c r="D215" t="str">
        <f>VLOOKUP(B215,'Country List'!$C$2:$E$126,3,FALSE)</f>
        <v>Lower middle income</v>
      </c>
      <c r="E215" t="s">
        <v>420</v>
      </c>
      <c r="F215" s="57">
        <v>180</v>
      </c>
      <c r="G215" s="48">
        <v>2024</v>
      </c>
      <c r="H215" t="s">
        <v>508</v>
      </c>
      <c r="J215" t="str">
        <f t="shared" si="3"/>
        <v>PakistanLA PrEP drugs</v>
      </c>
    </row>
    <row r="216" spans="1:10" x14ac:dyDescent="0.25">
      <c r="A216" t="s">
        <v>189</v>
      </c>
      <c r="B216" t="s">
        <v>190</v>
      </c>
      <c r="C216" t="str">
        <f>VLOOKUP(B216,'Country List'!$C$2:$G$126,5,FALSE)</f>
        <v>LAC</v>
      </c>
      <c r="D216" t="str">
        <f>VLOOKUP(B216,'Country List'!$C$2:$E$126,3,FALSE)</f>
        <v>Upper middle income</v>
      </c>
      <c r="E216" t="s">
        <v>420</v>
      </c>
      <c r="F216" s="57">
        <v>180</v>
      </c>
      <c r="G216" s="48">
        <v>2024</v>
      </c>
      <c r="H216" t="s">
        <v>508</v>
      </c>
      <c r="J216" t="str">
        <f t="shared" si="3"/>
        <v>PanamaLA PrEP drugs</v>
      </c>
    </row>
    <row r="217" spans="1:10" x14ac:dyDescent="0.25">
      <c r="A217" t="s">
        <v>191</v>
      </c>
      <c r="B217" t="s">
        <v>192</v>
      </c>
      <c r="C217" t="str">
        <f>VLOOKUP(B217,'Country List'!$C$2:$G$126,5,FALSE)</f>
        <v>AP</v>
      </c>
      <c r="D217" t="str">
        <f>VLOOKUP(B217,'Country List'!$C$2:$E$126,3,FALSE)</f>
        <v>Lower middle income</v>
      </c>
      <c r="E217" t="s">
        <v>420</v>
      </c>
      <c r="F217" s="57">
        <v>180</v>
      </c>
      <c r="G217" s="48">
        <v>2024</v>
      </c>
      <c r="H217" t="s">
        <v>508</v>
      </c>
      <c r="J217" t="str">
        <f t="shared" si="3"/>
        <v>Papua New GuineaLA PrEP drugs</v>
      </c>
    </row>
    <row r="218" spans="1:10" x14ac:dyDescent="0.25">
      <c r="A218" t="s">
        <v>193</v>
      </c>
      <c r="B218" t="s">
        <v>194</v>
      </c>
      <c r="C218" t="str">
        <f>VLOOKUP(B218,'Country List'!$C$2:$G$126,5,FALSE)</f>
        <v>LAC</v>
      </c>
      <c r="D218" t="str">
        <f>VLOOKUP(B218,'Country List'!$C$2:$E$126,3,FALSE)</f>
        <v>Upper middle income</v>
      </c>
      <c r="E218" t="s">
        <v>420</v>
      </c>
      <c r="F218" s="57">
        <v>180</v>
      </c>
      <c r="G218" s="48">
        <v>2024</v>
      </c>
      <c r="H218" t="s">
        <v>508</v>
      </c>
      <c r="J218" t="str">
        <f t="shared" si="3"/>
        <v>ParaguayLA PrEP drugs</v>
      </c>
    </row>
    <row r="219" spans="1:10" x14ac:dyDescent="0.25">
      <c r="A219" t="s">
        <v>195</v>
      </c>
      <c r="B219" t="s">
        <v>196</v>
      </c>
      <c r="C219" t="str">
        <f>VLOOKUP(B219,'Country List'!$C$2:$G$126,5,FALSE)</f>
        <v>LAC</v>
      </c>
      <c r="D219" t="str">
        <f>VLOOKUP(B219,'Country List'!$C$2:$E$126,3,FALSE)</f>
        <v>Upper middle income</v>
      </c>
      <c r="E219" t="s">
        <v>420</v>
      </c>
      <c r="F219" s="57">
        <v>180</v>
      </c>
      <c r="G219" s="48">
        <v>2024</v>
      </c>
      <c r="H219" t="s">
        <v>508</v>
      </c>
      <c r="J219" t="str">
        <f t="shared" si="3"/>
        <v>PeruLA PrEP drugs</v>
      </c>
    </row>
    <row r="220" spans="1:10" x14ac:dyDescent="0.25">
      <c r="A220" t="s">
        <v>197</v>
      </c>
      <c r="B220" t="s">
        <v>198</v>
      </c>
      <c r="C220" t="str">
        <f>VLOOKUP(B220,'Country List'!$C$2:$G$126,5,FALSE)</f>
        <v>AP</v>
      </c>
      <c r="D220" t="str">
        <f>VLOOKUP(B220,'Country List'!$C$2:$E$126,3,FALSE)</f>
        <v>Lower middle income</v>
      </c>
      <c r="E220" t="s">
        <v>420</v>
      </c>
      <c r="F220" s="57">
        <v>180</v>
      </c>
      <c r="G220" s="48">
        <v>2024</v>
      </c>
      <c r="H220" t="s">
        <v>508</v>
      </c>
      <c r="J220" t="str">
        <f t="shared" si="3"/>
        <v>PhilippinesLA PrEP drugs</v>
      </c>
    </row>
    <row r="221" spans="1:10" x14ac:dyDescent="0.25">
      <c r="A221" t="s">
        <v>199</v>
      </c>
      <c r="B221" t="s">
        <v>200</v>
      </c>
      <c r="C221" t="str">
        <f>VLOOKUP(B221,'Country List'!$C$2:$G$126,5,FALSE)</f>
        <v>WCENA</v>
      </c>
      <c r="D221" t="str">
        <f>VLOOKUP(B221,'Country List'!$C$2:$E$126,3,FALSE)</f>
        <v>Upper middle income</v>
      </c>
      <c r="E221" t="s">
        <v>420</v>
      </c>
      <c r="F221" s="57">
        <v>180</v>
      </c>
      <c r="G221" s="48">
        <v>2024</v>
      </c>
      <c r="H221" t="s">
        <v>508</v>
      </c>
      <c r="J221" t="str">
        <f t="shared" si="3"/>
        <v>RomaniaLA PrEP drugs</v>
      </c>
    </row>
    <row r="222" spans="1:10" x14ac:dyDescent="0.25">
      <c r="A222" t="s">
        <v>201</v>
      </c>
      <c r="B222" t="s">
        <v>202</v>
      </c>
      <c r="C222" t="str">
        <f>VLOOKUP(B222,'Country List'!$C$2:$G$126,5,FALSE)</f>
        <v>EECA</v>
      </c>
      <c r="D222" t="str">
        <f>VLOOKUP(B222,'Country List'!$C$2:$E$126,3,FALSE)</f>
        <v>Upper middle income</v>
      </c>
      <c r="E222" t="s">
        <v>420</v>
      </c>
      <c r="F222" s="57">
        <v>180</v>
      </c>
      <c r="G222" s="48">
        <v>2024</v>
      </c>
      <c r="H222" t="s">
        <v>508</v>
      </c>
      <c r="J222" t="str">
        <f t="shared" si="3"/>
        <v>Russian FederationLA PrEP drugs</v>
      </c>
    </row>
    <row r="223" spans="1:10" x14ac:dyDescent="0.25">
      <c r="A223" t="s">
        <v>203</v>
      </c>
      <c r="B223" t="s">
        <v>204</v>
      </c>
      <c r="C223" t="str">
        <f>VLOOKUP(B223,'Country List'!$C$2:$G$126,5,FALSE)</f>
        <v>ESA</v>
      </c>
      <c r="D223" t="str">
        <f>VLOOKUP(B223,'Country List'!$C$2:$E$126,3,FALSE)</f>
        <v>Low income</v>
      </c>
      <c r="E223" t="s">
        <v>420</v>
      </c>
      <c r="F223" s="57">
        <v>186</v>
      </c>
      <c r="G223" s="48">
        <v>2024</v>
      </c>
      <c r="H223" t="s">
        <v>515</v>
      </c>
      <c r="J223" t="str">
        <f t="shared" si="3"/>
        <v>RwandaLA PrEP drugs</v>
      </c>
    </row>
    <row r="224" spans="1:10" x14ac:dyDescent="0.25">
      <c r="A224" t="s">
        <v>205</v>
      </c>
      <c r="B224" t="s">
        <v>206</v>
      </c>
      <c r="C224" t="str">
        <f>VLOOKUP(B224,'Country List'!$C$2:$G$126,5,FALSE)</f>
        <v>WCA</v>
      </c>
      <c r="D224" t="str">
        <f>VLOOKUP(B224,'Country List'!$C$2:$E$126,3,FALSE)</f>
        <v>Lower middle income</v>
      </c>
      <c r="E224" t="s">
        <v>420</v>
      </c>
      <c r="F224" s="57">
        <v>180</v>
      </c>
      <c r="G224" s="48">
        <v>2024</v>
      </c>
      <c r="H224" t="s">
        <v>508</v>
      </c>
      <c r="J224" t="str">
        <f t="shared" si="3"/>
        <v>São Tomé and PrincipeLA PrEP drugs</v>
      </c>
    </row>
    <row r="225" spans="1:10" x14ac:dyDescent="0.25">
      <c r="A225" t="s">
        <v>207</v>
      </c>
      <c r="B225" t="s">
        <v>208</v>
      </c>
      <c r="C225" t="str">
        <f>VLOOKUP(B225,'Country List'!$C$2:$G$126,5,FALSE)</f>
        <v>WCA</v>
      </c>
      <c r="D225" t="str">
        <f>VLOOKUP(B225,'Country List'!$C$2:$E$126,3,FALSE)</f>
        <v>Low income</v>
      </c>
      <c r="E225" t="s">
        <v>420</v>
      </c>
      <c r="F225" s="57">
        <v>180</v>
      </c>
      <c r="G225" s="48">
        <v>2024</v>
      </c>
      <c r="H225" t="s">
        <v>508</v>
      </c>
      <c r="J225" t="str">
        <f t="shared" si="3"/>
        <v>SenegalLA PrEP drugs</v>
      </c>
    </row>
    <row r="226" spans="1:10" x14ac:dyDescent="0.25">
      <c r="A226" t="s">
        <v>209</v>
      </c>
      <c r="B226" t="s">
        <v>210</v>
      </c>
      <c r="C226" t="str">
        <f>VLOOKUP(B226,'Country List'!$C$2:$G$126,5,FALSE)</f>
        <v>WCENA</v>
      </c>
      <c r="D226" t="str">
        <f>VLOOKUP(B226,'Country List'!$C$2:$E$126,3,FALSE)</f>
        <v>Upper middle income</v>
      </c>
      <c r="E226" t="s">
        <v>420</v>
      </c>
      <c r="F226" s="57">
        <v>180</v>
      </c>
      <c r="G226" s="48">
        <v>2024</v>
      </c>
      <c r="H226" t="s">
        <v>508</v>
      </c>
      <c r="J226" t="str">
        <f t="shared" si="3"/>
        <v>SerbiaLA PrEP drugs</v>
      </c>
    </row>
    <row r="227" spans="1:10" x14ac:dyDescent="0.25">
      <c r="A227" t="s">
        <v>211</v>
      </c>
      <c r="B227" t="s">
        <v>212</v>
      </c>
      <c r="C227" t="str">
        <f>VLOOKUP(B227,'Country List'!$C$2:$G$126,5,FALSE)</f>
        <v>WCA</v>
      </c>
      <c r="D227" t="str">
        <f>VLOOKUP(B227,'Country List'!$C$2:$E$126,3,FALSE)</f>
        <v>Low income</v>
      </c>
      <c r="E227" t="s">
        <v>420</v>
      </c>
      <c r="F227" s="57">
        <v>180</v>
      </c>
      <c r="G227" s="48">
        <v>2024</v>
      </c>
      <c r="H227" t="s">
        <v>508</v>
      </c>
      <c r="J227" t="str">
        <f t="shared" si="3"/>
        <v>Sierra LeoneLA PrEP drugs</v>
      </c>
    </row>
    <row r="228" spans="1:10" x14ac:dyDescent="0.25">
      <c r="A228" t="s">
        <v>213</v>
      </c>
      <c r="B228" t="s">
        <v>214</v>
      </c>
      <c r="C228" t="str">
        <f>VLOOKUP(B228,'Country List'!$C$2:$G$126,5,FALSE)</f>
        <v>NAME</v>
      </c>
      <c r="D228" t="str">
        <f>VLOOKUP(B228,'Country List'!$C$2:$E$126,3,FALSE)</f>
        <v>Low income</v>
      </c>
      <c r="E228" t="s">
        <v>420</v>
      </c>
      <c r="F228" s="57">
        <v>180</v>
      </c>
      <c r="G228" s="48">
        <v>2024</v>
      </c>
      <c r="H228" t="s">
        <v>508</v>
      </c>
      <c r="J228" t="str">
        <f t="shared" si="3"/>
        <v>SomaliaLA PrEP drugs</v>
      </c>
    </row>
    <row r="229" spans="1:10" x14ac:dyDescent="0.25">
      <c r="A229" t="s">
        <v>215</v>
      </c>
      <c r="B229" t="s">
        <v>216</v>
      </c>
      <c r="C229" t="str">
        <f>VLOOKUP(B229,'Country List'!$C$2:$G$126,5,FALSE)</f>
        <v>ESA</v>
      </c>
      <c r="D229" t="str">
        <f>VLOOKUP(B229,'Country List'!$C$2:$E$126,3,FALSE)</f>
        <v>Upper middle income</v>
      </c>
      <c r="E229" t="s">
        <v>420</v>
      </c>
      <c r="F229" s="57">
        <v>180</v>
      </c>
      <c r="G229" s="48">
        <v>2024</v>
      </c>
      <c r="H229" t="s">
        <v>508</v>
      </c>
      <c r="J229" t="str">
        <f t="shared" si="3"/>
        <v>South AfricaLA PrEP drugs</v>
      </c>
    </row>
    <row r="230" spans="1:10" x14ac:dyDescent="0.25">
      <c r="A230" t="s">
        <v>217</v>
      </c>
      <c r="B230" t="s">
        <v>218</v>
      </c>
      <c r="C230" t="str">
        <f>VLOOKUP(B230,'Country List'!$C$2:$G$126,5,FALSE)</f>
        <v>ESA</v>
      </c>
      <c r="D230" t="str">
        <f>VLOOKUP(B230,'Country List'!$C$2:$E$126,3,FALSE)</f>
        <v>Low income</v>
      </c>
      <c r="E230" t="s">
        <v>420</v>
      </c>
      <c r="F230" s="57">
        <v>180</v>
      </c>
      <c r="G230" s="48">
        <v>2024</v>
      </c>
      <c r="H230" t="s">
        <v>508</v>
      </c>
      <c r="J230" t="str">
        <f t="shared" si="3"/>
        <v>South SudanLA PrEP drugs</v>
      </c>
    </row>
    <row r="231" spans="1:10" x14ac:dyDescent="0.25">
      <c r="A231" t="s">
        <v>219</v>
      </c>
      <c r="B231" t="s">
        <v>220</v>
      </c>
      <c r="C231" t="str">
        <f>VLOOKUP(B231,'Country List'!$C$2:$G$126,5,FALSE)</f>
        <v>AP</v>
      </c>
      <c r="D231" t="str">
        <f>VLOOKUP(B231,'Country List'!$C$2:$E$126,3,FALSE)</f>
        <v>Lower middle income</v>
      </c>
      <c r="E231" t="s">
        <v>420</v>
      </c>
      <c r="F231" s="57">
        <v>180</v>
      </c>
      <c r="G231" s="48">
        <v>2024</v>
      </c>
      <c r="H231" t="s">
        <v>508</v>
      </c>
      <c r="J231" t="str">
        <f t="shared" si="3"/>
        <v>Sri LankaLA PrEP drugs</v>
      </c>
    </row>
    <row r="232" spans="1:10" x14ac:dyDescent="0.25">
      <c r="A232" t="s">
        <v>221</v>
      </c>
      <c r="B232" t="s">
        <v>222</v>
      </c>
      <c r="C232" t="str">
        <f>VLOOKUP(B232,'Country List'!$C$2:$G$126,5,FALSE)</f>
        <v>LAC</v>
      </c>
      <c r="D232" t="str">
        <f>VLOOKUP(B232,'Country List'!$C$2:$E$126,3,FALSE)</f>
        <v>Upper middle income</v>
      </c>
      <c r="E232" t="s">
        <v>420</v>
      </c>
      <c r="F232" s="57">
        <v>180</v>
      </c>
      <c r="G232" s="48">
        <v>2024</v>
      </c>
      <c r="H232" t="s">
        <v>508</v>
      </c>
      <c r="J232" t="str">
        <f t="shared" si="3"/>
        <v>St. LuciaLA PrEP drugs</v>
      </c>
    </row>
    <row r="233" spans="1:10" x14ac:dyDescent="0.25">
      <c r="A233" t="s">
        <v>223</v>
      </c>
      <c r="B233" t="s">
        <v>224</v>
      </c>
      <c r="C233" t="str">
        <f>VLOOKUP(B233,'Country List'!$C$2:$G$126,5,FALSE)</f>
        <v>NAME</v>
      </c>
      <c r="D233" t="str">
        <f>VLOOKUP(B233,'Country List'!$C$2:$E$126,3,FALSE)</f>
        <v>Lower middle income</v>
      </c>
      <c r="E233" t="s">
        <v>420</v>
      </c>
      <c r="F233" s="57">
        <v>180</v>
      </c>
      <c r="G233" s="48">
        <v>2024</v>
      </c>
      <c r="H233" t="s">
        <v>508</v>
      </c>
      <c r="J233" t="str">
        <f t="shared" si="3"/>
        <v>SudanLA PrEP drugs</v>
      </c>
    </row>
    <row r="234" spans="1:10" x14ac:dyDescent="0.25">
      <c r="A234" t="s">
        <v>225</v>
      </c>
      <c r="B234" t="s">
        <v>226</v>
      </c>
      <c r="C234" t="str">
        <f>VLOOKUP(B234,'Country List'!$C$2:$G$126,5,FALSE)</f>
        <v>LAC</v>
      </c>
      <c r="D234" t="str">
        <f>VLOOKUP(B234,'Country List'!$C$2:$E$126,3,FALSE)</f>
        <v>Upper middle income</v>
      </c>
      <c r="E234" t="s">
        <v>420</v>
      </c>
      <c r="F234" s="57">
        <v>180</v>
      </c>
      <c r="G234" s="48">
        <v>2024</v>
      </c>
      <c r="H234" t="s">
        <v>508</v>
      </c>
      <c r="J234" t="str">
        <f t="shared" si="3"/>
        <v>SurinameLA PrEP drugs</v>
      </c>
    </row>
    <row r="235" spans="1:10" x14ac:dyDescent="0.25">
      <c r="A235" t="s">
        <v>229</v>
      </c>
      <c r="B235" t="s">
        <v>230</v>
      </c>
      <c r="C235" t="str">
        <f>VLOOKUP(B235,'Country List'!$C$2:$G$126,5,FALSE)</f>
        <v>NAME</v>
      </c>
      <c r="D235" t="str">
        <f>VLOOKUP(B235,'Country List'!$C$2:$E$126,3,FALSE)</f>
        <v>Lower middle income</v>
      </c>
      <c r="E235" t="s">
        <v>420</v>
      </c>
      <c r="F235" s="57">
        <v>180</v>
      </c>
      <c r="G235" s="48">
        <v>2024</v>
      </c>
      <c r="H235" t="s">
        <v>508</v>
      </c>
      <c r="J235" t="str">
        <f t="shared" si="3"/>
        <v>Syrian Arab RepublicLA PrEP drugs</v>
      </c>
    </row>
    <row r="236" spans="1:10" x14ac:dyDescent="0.25">
      <c r="A236" t="s">
        <v>231</v>
      </c>
      <c r="B236" t="s">
        <v>232</v>
      </c>
      <c r="C236" t="str">
        <f>VLOOKUP(B236,'Country List'!$C$2:$G$126,5,FALSE)</f>
        <v>AP</v>
      </c>
      <c r="D236" t="str">
        <f>VLOOKUP(B236,'Country List'!$C$2:$E$126,3,FALSE)</f>
        <v>Lower middle income</v>
      </c>
      <c r="E236" t="s">
        <v>420</v>
      </c>
      <c r="F236" s="57">
        <v>180</v>
      </c>
      <c r="G236" s="48">
        <v>2024</v>
      </c>
      <c r="H236" t="s">
        <v>508</v>
      </c>
      <c r="J236" t="str">
        <f t="shared" si="3"/>
        <v>TajikistanLA PrEP drugs</v>
      </c>
    </row>
    <row r="237" spans="1:10" x14ac:dyDescent="0.25">
      <c r="A237" t="s">
        <v>233</v>
      </c>
      <c r="B237" t="s">
        <v>234</v>
      </c>
      <c r="C237" t="str">
        <f>VLOOKUP(B237,'Country List'!$C$2:$G$126,5,FALSE)</f>
        <v>ESA</v>
      </c>
      <c r="D237" t="str">
        <f>VLOOKUP(B237,'Country List'!$C$2:$E$126,3,FALSE)</f>
        <v>Low income</v>
      </c>
      <c r="E237" t="s">
        <v>420</v>
      </c>
      <c r="F237" s="57">
        <v>180</v>
      </c>
      <c r="G237" s="48">
        <v>2024</v>
      </c>
      <c r="H237" t="s">
        <v>508</v>
      </c>
      <c r="J237" t="str">
        <f t="shared" si="3"/>
        <v>TanzaniaLA PrEP drugs</v>
      </c>
    </row>
    <row r="238" spans="1:10" x14ac:dyDescent="0.25">
      <c r="A238" t="s">
        <v>235</v>
      </c>
      <c r="B238" t="s">
        <v>236</v>
      </c>
      <c r="C238" t="str">
        <f>VLOOKUP(B238,'Country List'!$C$2:$G$126,5,FALSE)</f>
        <v>AP</v>
      </c>
      <c r="D238" t="str">
        <f>VLOOKUP(B238,'Country List'!$C$2:$E$126,3,FALSE)</f>
        <v>Upper middle income</v>
      </c>
      <c r="E238" t="s">
        <v>420</v>
      </c>
      <c r="F238" s="57">
        <v>180</v>
      </c>
      <c r="G238" s="48">
        <v>2024</v>
      </c>
      <c r="H238" t="s">
        <v>508</v>
      </c>
      <c r="J238" t="str">
        <f t="shared" si="3"/>
        <v>ThailandLA PrEP drugs</v>
      </c>
    </row>
    <row r="239" spans="1:10" x14ac:dyDescent="0.25">
      <c r="A239" t="s">
        <v>237</v>
      </c>
      <c r="B239" t="s">
        <v>238</v>
      </c>
      <c r="C239" t="str">
        <f>VLOOKUP(B239,'Country List'!$C$2:$G$126,5,FALSE)</f>
        <v>AP</v>
      </c>
      <c r="D239" t="str">
        <f>VLOOKUP(B239,'Country List'!$C$2:$E$126,3,FALSE)</f>
        <v>Lower middle income</v>
      </c>
      <c r="E239" t="s">
        <v>420</v>
      </c>
      <c r="F239" s="57">
        <v>180</v>
      </c>
      <c r="G239" s="48">
        <v>2024</v>
      </c>
      <c r="H239" t="s">
        <v>508</v>
      </c>
      <c r="J239" t="str">
        <f t="shared" si="3"/>
        <v>Timor-LesteLA PrEP drugs</v>
      </c>
    </row>
    <row r="240" spans="1:10" x14ac:dyDescent="0.25">
      <c r="A240" t="s">
        <v>239</v>
      </c>
      <c r="B240" t="s">
        <v>240</v>
      </c>
      <c r="C240" t="str">
        <f>VLOOKUP(B240,'Country List'!$C$2:$G$126,5,FALSE)</f>
        <v>WCA</v>
      </c>
      <c r="D240" t="str">
        <f>VLOOKUP(B240,'Country List'!$C$2:$E$126,3,FALSE)</f>
        <v>Low income</v>
      </c>
      <c r="E240" t="s">
        <v>420</v>
      </c>
      <c r="F240" s="57">
        <v>180</v>
      </c>
      <c r="G240" s="48">
        <v>2024</v>
      </c>
      <c r="H240" t="s">
        <v>508</v>
      </c>
      <c r="J240" t="str">
        <f t="shared" si="3"/>
        <v>TogoLA PrEP drugs</v>
      </c>
    </row>
    <row r="241" spans="1:10" x14ac:dyDescent="0.25">
      <c r="A241" t="s">
        <v>241</v>
      </c>
      <c r="B241" t="s">
        <v>242</v>
      </c>
      <c r="C241" t="str">
        <f>VLOOKUP(B241,'Country List'!$C$2:$G$126,5,FALSE)</f>
        <v>NAME</v>
      </c>
      <c r="D241" t="str">
        <f>VLOOKUP(B241,'Country List'!$C$2:$E$126,3,FALSE)</f>
        <v>Lower middle income</v>
      </c>
      <c r="E241" t="s">
        <v>420</v>
      </c>
      <c r="F241" s="57">
        <v>180</v>
      </c>
      <c r="G241" s="48">
        <v>2024</v>
      </c>
      <c r="H241" t="s">
        <v>508</v>
      </c>
      <c r="J241" t="str">
        <f t="shared" si="3"/>
        <v>TunisiaLA PrEP drugs</v>
      </c>
    </row>
    <row r="242" spans="1:10" x14ac:dyDescent="0.25">
      <c r="A242" t="s">
        <v>243</v>
      </c>
      <c r="B242" t="s">
        <v>244</v>
      </c>
      <c r="C242" t="str">
        <f>VLOOKUP(B242,'Country List'!$C$2:$G$126,5,FALSE)</f>
        <v>WCENA</v>
      </c>
      <c r="D242" t="str">
        <f>VLOOKUP(B242,'Country List'!$C$2:$E$126,3,FALSE)</f>
        <v>Upper middle income</v>
      </c>
      <c r="E242" t="s">
        <v>420</v>
      </c>
      <c r="F242" s="57">
        <v>180</v>
      </c>
      <c r="G242" s="48">
        <v>2024</v>
      </c>
      <c r="H242" t="s">
        <v>508</v>
      </c>
      <c r="J242" t="str">
        <f t="shared" si="3"/>
        <v>TurkeyLA PrEP drugs</v>
      </c>
    </row>
    <row r="243" spans="1:10" x14ac:dyDescent="0.25">
      <c r="A243" t="s">
        <v>245</v>
      </c>
      <c r="B243" t="s">
        <v>246</v>
      </c>
      <c r="C243" t="str">
        <f>VLOOKUP(B243,'Country List'!$C$2:$G$126,5,FALSE)</f>
        <v>EECA</v>
      </c>
      <c r="D243" t="str">
        <f>VLOOKUP(B243,'Country List'!$C$2:$E$126,3,FALSE)</f>
        <v>Upper middle income</v>
      </c>
      <c r="E243" t="s">
        <v>420</v>
      </c>
      <c r="F243" s="57">
        <v>180</v>
      </c>
      <c r="G243" s="48">
        <v>2024</v>
      </c>
      <c r="H243" t="s">
        <v>508</v>
      </c>
      <c r="J243" t="str">
        <f t="shared" si="3"/>
        <v>TurkmenistanLA PrEP drugs</v>
      </c>
    </row>
    <row r="244" spans="1:10" x14ac:dyDescent="0.25">
      <c r="A244" t="s">
        <v>247</v>
      </c>
      <c r="B244" t="s">
        <v>248</v>
      </c>
      <c r="C244" t="str">
        <f>VLOOKUP(B244,'Country List'!$C$2:$G$126,5,FALSE)</f>
        <v>ESA</v>
      </c>
      <c r="D244" t="str">
        <f>VLOOKUP(B244,'Country List'!$C$2:$E$126,3,FALSE)</f>
        <v>Low income</v>
      </c>
      <c r="E244" t="s">
        <v>420</v>
      </c>
      <c r="F244" s="57">
        <v>180</v>
      </c>
      <c r="G244" s="48">
        <v>2024</v>
      </c>
      <c r="H244" t="s">
        <v>508</v>
      </c>
      <c r="J244" t="str">
        <f t="shared" si="3"/>
        <v>UgandaLA PrEP drugs</v>
      </c>
    </row>
    <row r="245" spans="1:10" x14ac:dyDescent="0.25">
      <c r="A245" t="s">
        <v>249</v>
      </c>
      <c r="B245" t="s">
        <v>250</v>
      </c>
      <c r="C245" t="str">
        <f>VLOOKUP(B245,'Country List'!$C$2:$G$126,5,FALSE)</f>
        <v>EECA</v>
      </c>
      <c r="D245" t="str">
        <f>VLOOKUP(B245,'Country List'!$C$2:$E$126,3,FALSE)</f>
        <v>Lower middle income</v>
      </c>
      <c r="E245" t="s">
        <v>420</v>
      </c>
      <c r="F245" s="57">
        <v>180</v>
      </c>
      <c r="G245" s="48">
        <v>2024</v>
      </c>
      <c r="H245" t="s">
        <v>508</v>
      </c>
      <c r="J245" t="str">
        <f t="shared" si="3"/>
        <v>UkraineLA PrEP drugs</v>
      </c>
    </row>
    <row r="246" spans="1:10" x14ac:dyDescent="0.25">
      <c r="A246" t="s">
        <v>251</v>
      </c>
      <c r="B246" t="s">
        <v>252</v>
      </c>
      <c r="C246" t="str">
        <f>VLOOKUP(B246,'Country List'!$C$2:$G$126,5,FALSE)</f>
        <v>EECA</v>
      </c>
      <c r="D246" t="str">
        <f>VLOOKUP(B246,'Country List'!$C$2:$E$126,3,FALSE)</f>
        <v>Lower middle income</v>
      </c>
      <c r="E246" t="s">
        <v>420</v>
      </c>
      <c r="F246" s="57">
        <v>180</v>
      </c>
      <c r="G246" s="48">
        <v>2024</v>
      </c>
      <c r="H246" t="s">
        <v>508</v>
      </c>
      <c r="J246" t="str">
        <f t="shared" si="3"/>
        <v>UzbekistanLA PrEP drugs</v>
      </c>
    </row>
    <row r="247" spans="1:10" x14ac:dyDescent="0.25">
      <c r="A247" t="s">
        <v>253</v>
      </c>
      <c r="B247" t="s">
        <v>254</v>
      </c>
      <c r="C247" t="str">
        <f>VLOOKUP(B247,'Country List'!$C$2:$G$126,5,FALSE)</f>
        <v>LAC</v>
      </c>
      <c r="D247" t="str">
        <f>VLOOKUP(B247,'Country List'!$C$2:$E$126,3,FALSE)</f>
        <v>Upper middle income</v>
      </c>
      <c r="E247" t="s">
        <v>420</v>
      </c>
      <c r="F247" s="57">
        <v>180</v>
      </c>
      <c r="G247" s="48">
        <v>2024</v>
      </c>
      <c r="H247" t="s">
        <v>508</v>
      </c>
      <c r="J247" t="str">
        <f t="shared" si="3"/>
        <v>Venezuela, RBLA PrEP drugs</v>
      </c>
    </row>
    <row r="248" spans="1:10" x14ac:dyDescent="0.25">
      <c r="A248" t="s">
        <v>255</v>
      </c>
      <c r="B248" t="s">
        <v>256</v>
      </c>
      <c r="C248" t="str">
        <f>VLOOKUP(B248,'Country List'!$C$2:$G$126,5,FALSE)</f>
        <v>AP</v>
      </c>
      <c r="D248" t="str">
        <f>VLOOKUP(B248,'Country List'!$C$2:$E$126,3,FALSE)</f>
        <v>Lower middle income</v>
      </c>
      <c r="E248" t="s">
        <v>420</v>
      </c>
      <c r="F248" s="57">
        <v>180</v>
      </c>
      <c r="G248" s="48">
        <v>2024</v>
      </c>
      <c r="H248" t="s">
        <v>508</v>
      </c>
      <c r="J248" t="str">
        <f t="shared" si="3"/>
        <v>VietnamLA PrEP drugs</v>
      </c>
    </row>
    <row r="249" spans="1:10" x14ac:dyDescent="0.25">
      <c r="A249" t="s">
        <v>257</v>
      </c>
      <c r="B249" t="s">
        <v>258</v>
      </c>
      <c r="C249" t="str">
        <f>VLOOKUP(B249,'Country List'!$C$2:$G$126,5,FALSE)</f>
        <v>NAME</v>
      </c>
      <c r="D249" t="str">
        <f>VLOOKUP(B249,'Country List'!$C$2:$E$126,3,FALSE)</f>
        <v>Lower middle income</v>
      </c>
      <c r="E249" t="s">
        <v>420</v>
      </c>
      <c r="F249" s="57">
        <v>180</v>
      </c>
      <c r="G249" s="48">
        <v>2024</v>
      </c>
      <c r="H249" t="s">
        <v>508</v>
      </c>
      <c r="J249" t="str">
        <f t="shared" si="3"/>
        <v>Yemen, Rep.LA PrEP drugs</v>
      </c>
    </row>
    <row r="250" spans="1:10" x14ac:dyDescent="0.25">
      <c r="A250" t="s">
        <v>259</v>
      </c>
      <c r="B250" t="s">
        <v>260</v>
      </c>
      <c r="C250" t="str">
        <f>VLOOKUP(B250,'Country List'!$C$2:$G$126,5,FALSE)</f>
        <v>ESA</v>
      </c>
      <c r="D250" t="str">
        <f>VLOOKUP(B250,'Country List'!$C$2:$E$126,3,FALSE)</f>
        <v>Lower middle income</v>
      </c>
      <c r="E250" t="s">
        <v>420</v>
      </c>
      <c r="F250" s="57">
        <v>180</v>
      </c>
      <c r="G250" s="48">
        <v>2024</v>
      </c>
      <c r="H250" t="s">
        <v>508</v>
      </c>
      <c r="J250" t="str">
        <f t="shared" si="3"/>
        <v>ZambiaLA PrEP drugs</v>
      </c>
    </row>
    <row r="251" spans="1:10" x14ac:dyDescent="0.25">
      <c r="A251" t="s">
        <v>261</v>
      </c>
      <c r="B251" t="s">
        <v>262</v>
      </c>
      <c r="C251" t="str">
        <f>VLOOKUP(B251,'Country List'!$C$2:$G$126,5,FALSE)</f>
        <v>ESA</v>
      </c>
      <c r="D251" t="str">
        <f>VLOOKUP(B251,'Country List'!$C$2:$E$126,3,FALSE)</f>
        <v>Low income</v>
      </c>
      <c r="E251" t="s">
        <v>420</v>
      </c>
      <c r="F251" s="57">
        <v>180</v>
      </c>
      <c r="G251" s="48">
        <v>2024</v>
      </c>
      <c r="H251" t="s">
        <v>508</v>
      </c>
      <c r="J251" t="str">
        <f t="shared" si="3"/>
        <v>ZimbabweLA PrEP drugs</v>
      </c>
    </row>
    <row r="252" spans="1:10" x14ac:dyDescent="0.25">
      <c r="A252" t="s">
        <v>4</v>
      </c>
      <c r="B252" t="s">
        <v>5</v>
      </c>
      <c r="C252" t="str">
        <f>VLOOKUP(B252,'Country List'!$C$2:$G$126,5,FALSE)</f>
        <v>AP</v>
      </c>
      <c r="D252" t="str">
        <f>VLOOKUP(B252,'Country List'!$C$2:$E$126,3,FALSE)</f>
        <v>Low income</v>
      </c>
      <c r="E252" t="s">
        <v>421</v>
      </c>
      <c r="F252" s="58">
        <v>0.2</v>
      </c>
      <c r="G252" s="48">
        <v>2024</v>
      </c>
      <c r="H252" t="s">
        <v>508</v>
      </c>
      <c r="J252" t="str">
        <f t="shared" si="3"/>
        <v>AfghanistanSTI drugs</v>
      </c>
    </row>
    <row r="253" spans="1:10" x14ac:dyDescent="0.25">
      <c r="A253" t="s">
        <v>8</v>
      </c>
      <c r="B253" t="s">
        <v>9</v>
      </c>
      <c r="C253" t="str">
        <f>VLOOKUP(B253,'Country List'!$C$2:$G$126,5,FALSE)</f>
        <v>EECA</v>
      </c>
      <c r="D253" t="str">
        <f>VLOOKUP(B253,'Country List'!$C$2:$E$126,3,FALSE)</f>
        <v>Upper middle income</v>
      </c>
      <c r="E253" t="s">
        <v>421</v>
      </c>
      <c r="F253" s="58">
        <v>0.2</v>
      </c>
      <c r="G253" s="48">
        <v>2024</v>
      </c>
      <c r="H253" t="s">
        <v>508</v>
      </c>
      <c r="J253" t="str">
        <f t="shared" si="3"/>
        <v>AlbaniaSTI drugs</v>
      </c>
    </row>
    <row r="254" spans="1:10" x14ac:dyDescent="0.25">
      <c r="A254" t="s">
        <v>12</v>
      </c>
      <c r="B254" t="s">
        <v>13</v>
      </c>
      <c r="C254" t="str">
        <f>VLOOKUP(B254,'Country List'!$C$2:$G$126,5,FALSE)</f>
        <v>NAME</v>
      </c>
      <c r="D254" t="str">
        <f>VLOOKUP(B254,'Country List'!$C$2:$E$126,3,FALSE)</f>
        <v>Upper middle income</v>
      </c>
      <c r="E254" t="s">
        <v>421</v>
      </c>
      <c r="F254" s="58">
        <v>0.2</v>
      </c>
      <c r="G254" s="48">
        <v>2024</v>
      </c>
      <c r="H254" t="s">
        <v>508</v>
      </c>
      <c r="J254" t="str">
        <f t="shared" si="3"/>
        <v>AlgeriaSTI drugs</v>
      </c>
    </row>
    <row r="255" spans="1:10" x14ac:dyDescent="0.25">
      <c r="A255" t="s">
        <v>16</v>
      </c>
      <c r="B255" t="s">
        <v>17</v>
      </c>
      <c r="C255" t="str">
        <f>VLOOKUP(B255,'Country List'!$C$2:$G$126,5,FALSE)</f>
        <v>ESA</v>
      </c>
      <c r="D255" t="str">
        <f>VLOOKUP(B255,'Country List'!$C$2:$E$126,3,FALSE)</f>
        <v>Lower middle income</v>
      </c>
      <c r="E255" t="s">
        <v>421</v>
      </c>
      <c r="F255" s="58">
        <v>0.2</v>
      </c>
      <c r="G255" s="48">
        <v>2024</v>
      </c>
      <c r="H255" t="s">
        <v>508</v>
      </c>
      <c r="J255" t="str">
        <f t="shared" si="3"/>
        <v>AngolaSTI drugs</v>
      </c>
    </row>
    <row r="256" spans="1:10" x14ac:dyDescent="0.25">
      <c r="A256" t="s">
        <v>21</v>
      </c>
      <c r="B256" t="s">
        <v>22</v>
      </c>
      <c r="C256" t="str">
        <f>VLOOKUP(B256,'Country List'!$C$2:$G$126,5,FALSE)</f>
        <v>LAC</v>
      </c>
      <c r="D256" t="str">
        <f>VLOOKUP(B256,'Country List'!$C$2:$E$126,3,FALSE)</f>
        <v>Upper middle income</v>
      </c>
      <c r="E256" t="s">
        <v>421</v>
      </c>
      <c r="F256" s="58">
        <v>0.2</v>
      </c>
      <c r="G256" s="48">
        <v>2024</v>
      </c>
      <c r="H256" t="s">
        <v>508</v>
      </c>
      <c r="J256" t="str">
        <f t="shared" si="3"/>
        <v>ArgentinaSTI drugs</v>
      </c>
    </row>
    <row r="257" spans="1:10" x14ac:dyDescent="0.25">
      <c r="A257" t="s">
        <v>23</v>
      </c>
      <c r="B257" t="s">
        <v>24</v>
      </c>
      <c r="C257" t="str">
        <f>VLOOKUP(B257,'Country List'!$C$2:$G$126,5,FALSE)</f>
        <v>EECA</v>
      </c>
      <c r="D257" t="str">
        <f>VLOOKUP(B257,'Country List'!$C$2:$E$126,3,FALSE)</f>
        <v>Lower middle income</v>
      </c>
      <c r="E257" t="s">
        <v>421</v>
      </c>
      <c r="F257" s="58">
        <v>0.2</v>
      </c>
      <c r="G257" s="48">
        <v>2024</v>
      </c>
      <c r="H257" t="s">
        <v>508</v>
      </c>
      <c r="J257" t="str">
        <f t="shared" si="3"/>
        <v>ArmeniaSTI drugs</v>
      </c>
    </row>
    <row r="258" spans="1:10" x14ac:dyDescent="0.25">
      <c r="A258" t="s">
        <v>25</v>
      </c>
      <c r="B258" t="s">
        <v>26</v>
      </c>
      <c r="C258" t="str">
        <f>VLOOKUP(B258,'Country List'!$C$2:$G$126,5,FALSE)</f>
        <v>EECA</v>
      </c>
      <c r="D258" t="str">
        <f>VLOOKUP(B258,'Country List'!$C$2:$E$126,3,FALSE)</f>
        <v>Upper middle income</v>
      </c>
      <c r="E258" t="s">
        <v>421</v>
      </c>
      <c r="F258" s="58">
        <v>0.2</v>
      </c>
      <c r="G258" s="48">
        <v>2024</v>
      </c>
      <c r="H258" t="s">
        <v>508</v>
      </c>
      <c r="J258" t="str">
        <f t="shared" si="3"/>
        <v>AzerbaijanSTI drugs</v>
      </c>
    </row>
    <row r="259" spans="1:10" x14ac:dyDescent="0.25">
      <c r="A259" t="s">
        <v>27</v>
      </c>
      <c r="B259" t="s">
        <v>28</v>
      </c>
      <c r="C259" t="str">
        <f>VLOOKUP(B259,'Country List'!$C$2:$G$126,5,FALSE)</f>
        <v>AP</v>
      </c>
      <c r="D259" t="str">
        <f>VLOOKUP(B259,'Country List'!$C$2:$E$126,3,FALSE)</f>
        <v>Lower middle income</v>
      </c>
      <c r="E259" t="s">
        <v>421</v>
      </c>
      <c r="F259" s="58">
        <v>0.2</v>
      </c>
      <c r="G259" s="48">
        <v>2024</v>
      </c>
      <c r="H259" t="s">
        <v>508</v>
      </c>
      <c r="J259" t="str">
        <f t="shared" ref="J259:J322" si="4">CONCATENATE(A259,E259)</f>
        <v>BangladeshSTI drugs</v>
      </c>
    </row>
    <row r="260" spans="1:10" x14ac:dyDescent="0.25">
      <c r="A260" t="s">
        <v>29</v>
      </c>
      <c r="B260" t="s">
        <v>30</v>
      </c>
      <c r="C260" t="str">
        <f>VLOOKUP(B260,'Country List'!$C$2:$G$126,5,FALSE)</f>
        <v>EECA</v>
      </c>
      <c r="D260" t="str">
        <f>VLOOKUP(B260,'Country List'!$C$2:$E$126,3,FALSE)</f>
        <v>Upper middle income</v>
      </c>
      <c r="E260" t="s">
        <v>421</v>
      </c>
      <c r="F260" s="58">
        <v>0.2</v>
      </c>
      <c r="G260" s="48">
        <v>2024</v>
      </c>
      <c r="H260" t="s">
        <v>508</v>
      </c>
      <c r="J260" t="str">
        <f t="shared" si="4"/>
        <v>BelarusSTI drugs</v>
      </c>
    </row>
    <row r="261" spans="1:10" x14ac:dyDescent="0.25">
      <c r="A261" t="s">
        <v>31</v>
      </c>
      <c r="B261" t="s">
        <v>32</v>
      </c>
      <c r="C261" t="str">
        <f>VLOOKUP(B261,'Country List'!$C$2:$G$126,5,FALSE)</f>
        <v>LAC</v>
      </c>
      <c r="D261" t="str">
        <f>VLOOKUP(B261,'Country List'!$C$2:$E$126,3,FALSE)</f>
        <v>Upper middle income</v>
      </c>
      <c r="E261" t="s">
        <v>421</v>
      </c>
      <c r="F261" s="58">
        <v>0.2</v>
      </c>
      <c r="G261" s="48">
        <v>2024</v>
      </c>
      <c r="H261" t="s">
        <v>508</v>
      </c>
      <c r="J261" t="str">
        <f t="shared" si="4"/>
        <v>BelizeSTI drugs</v>
      </c>
    </row>
    <row r="262" spans="1:10" x14ac:dyDescent="0.25">
      <c r="A262" t="s">
        <v>33</v>
      </c>
      <c r="B262" t="s">
        <v>34</v>
      </c>
      <c r="C262" t="str">
        <f>VLOOKUP(B262,'Country List'!$C$2:$G$126,5,FALSE)</f>
        <v>WCA</v>
      </c>
      <c r="D262" t="str">
        <f>VLOOKUP(B262,'Country List'!$C$2:$E$126,3,FALSE)</f>
        <v>Low income</v>
      </c>
      <c r="E262" t="s">
        <v>421</v>
      </c>
      <c r="F262" s="58">
        <v>0.2</v>
      </c>
      <c r="G262" s="48">
        <v>2024</v>
      </c>
      <c r="H262" t="s">
        <v>508</v>
      </c>
      <c r="J262" t="str">
        <f t="shared" si="4"/>
        <v>BeninSTI drugs</v>
      </c>
    </row>
    <row r="263" spans="1:10" x14ac:dyDescent="0.25">
      <c r="A263" t="s">
        <v>35</v>
      </c>
      <c r="B263" t="s">
        <v>36</v>
      </c>
      <c r="C263" t="str">
        <f>VLOOKUP(B263,'Country List'!$C$2:$G$126,5,FALSE)</f>
        <v>AP</v>
      </c>
      <c r="D263" t="str">
        <f>VLOOKUP(B263,'Country List'!$C$2:$E$126,3,FALSE)</f>
        <v>Lower middle income</v>
      </c>
      <c r="E263" t="s">
        <v>421</v>
      </c>
      <c r="F263" s="58">
        <v>0.2</v>
      </c>
      <c r="G263" s="48">
        <v>2024</v>
      </c>
      <c r="H263" t="s">
        <v>508</v>
      </c>
      <c r="J263" t="str">
        <f t="shared" si="4"/>
        <v>BhutanSTI drugs</v>
      </c>
    </row>
    <row r="264" spans="1:10" x14ac:dyDescent="0.25">
      <c r="A264" t="s">
        <v>37</v>
      </c>
      <c r="B264" t="s">
        <v>38</v>
      </c>
      <c r="C264" t="str">
        <f>VLOOKUP(B264,'Country List'!$C$2:$G$126,5,FALSE)</f>
        <v>LAC</v>
      </c>
      <c r="D264" t="str">
        <f>VLOOKUP(B264,'Country List'!$C$2:$E$126,3,FALSE)</f>
        <v>Lower middle income</v>
      </c>
      <c r="E264" t="s">
        <v>421</v>
      </c>
      <c r="F264" s="58">
        <v>0.2</v>
      </c>
      <c r="G264" s="48">
        <v>2024</v>
      </c>
      <c r="H264" t="s">
        <v>508</v>
      </c>
      <c r="J264" t="str">
        <f t="shared" si="4"/>
        <v>BoliviaSTI drugs</v>
      </c>
    </row>
    <row r="265" spans="1:10" x14ac:dyDescent="0.25">
      <c r="A265" t="s">
        <v>39</v>
      </c>
      <c r="B265" t="s">
        <v>40</v>
      </c>
      <c r="C265" t="str">
        <f>VLOOKUP(B265,'Country List'!$C$2:$G$126,5,FALSE)</f>
        <v>EECA</v>
      </c>
      <c r="D265" t="str">
        <f>VLOOKUP(B265,'Country List'!$C$2:$E$126,3,FALSE)</f>
        <v>Upper middle income</v>
      </c>
      <c r="E265" t="s">
        <v>421</v>
      </c>
      <c r="F265" s="58">
        <v>0.2</v>
      </c>
      <c r="G265" s="48">
        <v>2024</v>
      </c>
      <c r="H265" t="s">
        <v>508</v>
      </c>
      <c r="J265" t="str">
        <f t="shared" si="4"/>
        <v>Bosnia and HerzegovinaSTI drugs</v>
      </c>
    </row>
    <row r="266" spans="1:10" x14ac:dyDescent="0.25">
      <c r="A266" t="s">
        <v>41</v>
      </c>
      <c r="B266" t="s">
        <v>42</v>
      </c>
      <c r="C266" t="str">
        <f>VLOOKUP(B266,'Country List'!$C$2:$G$126,5,FALSE)</f>
        <v>ESA</v>
      </c>
      <c r="D266" t="str">
        <f>VLOOKUP(B266,'Country List'!$C$2:$E$126,3,FALSE)</f>
        <v>Upper middle income</v>
      </c>
      <c r="E266" t="s">
        <v>421</v>
      </c>
      <c r="F266" s="58">
        <v>0.2</v>
      </c>
      <c r="G266" s="48">
        <v>2024</v>
      </c>
      <c r="H266" t="s">
        <v>508</v>
      </c>
      <c r="J266" t="str">
        <f t="shared" si="4"/>
        <v>BotswanaSTI drugs</v>
      </c>
    </row>
    <row r="267" spans="1:10" x14ac:dyDescent="0.25">
      <c r="A267" t="s">
        <v>43</v>
      </c>
      <c r="B267" t="s">
        <v>44</v>
      </c>
      <c r="C267" t="str">
        <f>VLOOKUP(B267,'Country List'!$C$2:$G$126,5,FALSE)</f>
        <v>LAC</v>
      </c>
      <c r="D267" t="str">
        <f>VLOOKUP(B267,'Country List'!$C$2:$E$126,3,FALSE)</f>
        <v>Upper middle income</v>
      </c>
      <c r="E267" t="s">
        <v>421</v>
      </c>
      <c r="F267" s="58">
        <f>38.21/4.99</f>
        <v>7.6573146292585168</v>
      </c>
      <c r="G267" s="48">
        <v>2024</v>
      </c>
      <c r="H267" t="s">
        <v>523</v>
      </c>
      <c r="J267" t="str">
        <f t="shared" si="4"/>
        <v>BrazilSTI drugs</v>
      </c>
    </row>
    <row r="268" spans="1:10" x14ac:dyDescent="0.25">
      <c r="A268" t="s">
        <v>45</v>
      </c>
      <c r="B268" t="s">
        <v>46</v>
      </c>
      <c r="C268" t="str">
        <f>VLOOKUP(B268,'Country List'!$C$2:$G$126,5,FALSE)</f>
        <v>WCENA</v>
      </c>
      <c r="D268" t="str">
        <f>VLOOKUP(B268,'Country List'!$C$2:$E$126,3,FALSE)</f>
        <v>Upper middle income</v>
      </c>
      <c r="E268" t="s">
        <v>421</v>
      </c>
      <c r="F268" s="58">
        <v>0.2</v>
      </c>
      <c r="G268" s="48">
        <v>2024</v>
      </c>
      <c r="H268" t="s">
        <v>508</v>
      </c>
      <c r="J268" t="str">
        <f t="shared" si="4"/>
        <v>BulgariaSTI drugs</v>
      </c>
    </row>
    <row r="269" spans="1:10" x14ac:dyDescent="0.25">
      <c r="A269" t="s">
        <v>47</v>
      </c>
      <c r="B269" t="s">
        <v>48</v>
      </c>
      <c r="C269" t="str">
        <f>VLOOKUP(B269,'Country List'!$C$2:$G$126,5,FALSE)</f>
        <v>WCA</v>
      </c>
      <c r="D269" t="str">
        <f>VLOOKUP(B269,'Country List'!$C$2:$E$126,3,FALSE)</f>
        <v>Low income</v>
      </c>
      <c r="E269" t="s">
        <v>421</v>
      </c>
      <c r="F269" s="58">
        <v>0.2</v>
      </c>
      <c r="G269" s="48">
        <v>2024</v>
      </c>
      <c r="H269" t="s">
        <v>508</v>
      </c>
      <c r="J269" t="str">
        <f t="shared" si="4"/>
        <v>Burkina FasoSTI drugs</v>
      </c>
    </row>
    <row r="270" spans="1:10" x14ac:dyDescent="0.25">
      <c r="A270" t="s">
        <v>49</v>
      </c>
      <c r="B270" t="s">
        <v>50</v>
      </c>
      <c r="C270" t="str">
        <f>VLOOKUP(B270,'Country List'!$C$2:$G$126,5,FALSE)</f>
        <v>WCA</v>
      </c>
      <c r="D270" t="str">
        <f>VLOOKUP(B270,'Country List'!$C$2:$E$126,3,FALSE)</f>
        <v>Low income</v>
      </c>
      <c r="E270" t="s">
        <v>421</v>
      </c>
      <c r="F270" s="58">
        <v>0.2</v>
      </c>
      <c r="G270" s="48">
        <v>2024</v>
      </c>
      <c r="H270" t="s">
        <v>508</v>
      </c>
      <c r="J270" t="str">
        <f t="shared" si="4"/>
        <v>BurundiSTI drugs</v>
      </c>
    </row>
    <row r="271" spans="1:10" x14ac:dyDescent="0.25">
      <c r="A271" t="s">
        <v>51</v>
      </c>
      <c r="B271" t="s">
        <v>52</v>
      </c>
      <c r="C271" t="str">
        <f>VLOOKUP(B271,'Country List'!$C$2:$G$126,5,FALSE)</f>
        <v>WCA</v>
      </c>
      <c r="D271" t="str">
        <f>VLOOKUP(B271,'Country List'!$C$2:$E$126,3,FALSE)</f>
        <v>Lower middle income</v>
      </c>
      <c r="E271" t="s">
        <v>421</v>
      </c>
      <c r="F271" s="58">
        <v>0.2</v>
      </c>
      <c r="G271" s="48">
        <v>2024</v>
      </c>
      <c r="H271" t="s">
        <v>508</v>
      </c>
      <c r="J271" t="str">
        <f t="shared" si="4"/>
        <v>Cabo VerdeSTI drugs</v>
      </c>
    </row>
    <row r="272" spans="1:10" x14ac:dyDescent="0.25">
      <c r="A272" t="s">
        <v>53</v>
      </c>
      <c r="B272" t="s">
        <v>54</v>
      </c>
      <c r="C272" t="str">
        <f>VLOOKUP(B272,'Country List'!$C$2:$G$126,5,FALSE)</f>
        <v>AP</v>
      </c>
      <c r="D272" t="str">
        <f>VLOOKUP(B272,'Country List'!$C$2:$E$126,3,FALSE)</f>
        <v>Lower middle income</v>
      </c>
      <c r="E272" t="s">
        <v>421</v>
      </c>
      <c r="F272" s="58">
        <v>0.2</v>
      </c>
      <c r="G272" s="48">
        <v>2024</v>
      </c>
      <c r="H272" t="s">
        <v>508</v>
      </c>
      <c r="J272" t="str">
        <f t="shared" si="4"/>
        <v>CambodiaSTI drugs</v>
      </c>
    </row>
    <row r="273" spans="1:10" x14ac:dyDescent="0.25">
      <c r="A273" t="s">
        <v>55</v>
      </c>
      <c r="B273" t="s">
        <v>56</v>
      </c>
      <c r="C273" t="str">
        <f>VLOOKUP(B273,'Country List'!$C$2:$G$126,5,FALSE)</f>
        <v>WCA</v>
      </c>
      <c r="D273" t="str">
        <f>VLOOKUP(B273,'Country List'!$C$2:$E$126,3,FALSE)</f>
        <v>Lower middle income</v>
      </c>
      <c r="E273" t="s">
        <v>421</v>
      </c>
      <c r="F273" s="58">
        <v>0.2</v>
      </c>
      <c r="G273" s="48">
        <v>2024</v>
      </c>
      <c r="H273" t="s">
        <v>508</v>
      </c>
      <c r="J273" t="str">
        <f t="shared" si="4"/>
        <v>CameroonSTI drugs</v>
      </c>
    </row>
    <row r="274" spans="1:10" x14ac:dyDescent="0.25">
      <c r="A274" t="s">
        <v>57</v>
      </c>
      <c r="B274" t="s">
        <v>58</v>
      </c>
      <c r="C274" t="str">
        <f>VLOOKUP(B274,'Country List'!$C$2:$G$126,5,FALSE)</f>
        <v>WCA</v>
      </c>
      <c r="D274" t="str">
        <f>VLOOKUP(B274,'Country List'!$C$2:$E$126,3,FALSE)</f>
        <v>Low income</v>
      </c>
      <c r="E274" t="s">
        <v>421</v>
      </c>
      <c r="F274" s="58">
        <v>0.2</v>
      </c>
      <c r="G274" s="48">
        <v>2024</v>
      </c>
      <c r="H274" t="s">
        <v>508</v>
      </c>
      <c r="J274" t="str">
        <f t="shared" si="4"/>
        <v>Central African RepublicSTI drugs</v>
      </c>
    </row>
    <row r="275" spans="1:10" x14ac:dyDescent="0.25">
      <c r="A275" t="s">
        <v>59</v>
      </c>
      <c r="B275" t="s">
        <v>60</v>
      </c>
      <c r="C275" t="str">
        <f>VLOOKUP(B275,'Country List'!$C$2:$G$126,5,FALSE)</f>
        <v>WCA</v>
      </c>
      <c r="D275" t="str">
        <f>VLOOKUP(B275,'Country List'!$C$2:$E$126,3,FALSE)</f>
        <v>Low income</v>
      </c>
      <c r="E275" t="s">
        <v>421</v>
      </c>
      <c r="F275" s="58">
        <v>0.2</v>
      </c>
      <c r="G275" s="48">
        <v>2024</v>
      </c>
      <c r="H275" t="s">
        <v>508</v>
      </c>
      <c r="J275" t="str">
        <f t="shared" si="4"/>
        <v>ChadSTI drugs</v>
      </c>
    </row>
    <row r="276" spans="1:10" x14ac:dyDescent="0.25">
      <c r="A276" t="s">
        <v>61</v>
      </c>
      <c r="B276" t="s">
        <v>62</v>
      </c>
      <c r="C276" t="str">
        <f>VLOOKUP(B276,'Country List'!$C$2:$G$126,5,FALSE)</f>
        <v>AP</v>
      </c>
      <c r="D276" t="str">
        <f>VLOOKUP(B276,'Country List'!$C$2:$E$126,3,FALSE)</f>
        <v>Upper middle income</v>
      </c>
      <c r="E276" t="s">
        <v>421</v>
      </c>
      <c r="F276" s="58">
        <v>0.2</v>
      </c>
      <c r="G276" s="48">
        <v>2024</v>
      </c>
      <c r="H276" t="s">
        <v>508</v>
      </c>
      <c r="J276" t="str">
        <f t="shared" si="4"/>
        <v>ChinaSTI drugs</v>
      </c>
    </row>
    <row r="277" spans="1:10" x14ac:dyDescent="0.25">
      <c r="A277" t="s">
        <v>63</v>
      </c>
      <c r="B277" t="s">
        <v>64</v>
      </c>
      <c r="C277" t="str">
        <f>VLOOKUP(B277,'Country List'!$C$2:$G$126,5,FALSE)</f>
        <v>LAC</v>
      </c>
      <c r="D277" t="str">
        <f>VLOOKUP(B277,'Country List'!$C$2:$E$126,3,FALSE)</f>
        <v>Upper middle income</v>
      </c>
      <c r="E277" t="s">
        <v>421</v>
      </c>
      <c r="F277" s="58">
        <v>0.2</v>
      </c>
      <c r="G277" s="48">
        <v>2024</v>
      </c>
      <c r="H277" t="s">
        <v>508</v>
      </c>
      <c r="J277" t="str">
        <f t="shared" si="4"/>
        <v>ColombiaSTI drugs</v>
      </c>
    </row>
    <row r="278" spans="1:10" x14ac:dyDescent="0.25">
      <c r="A278" t="s">
        <v>65</v>
      </c>
      <c r="B278" t="s">
        <v>66</v>
      </c>
      <c r="C278" t="str">
        <f>VLOOKUP(B278,'Country List'!$C$2:$G$126,5,FALSE)</f>
        <v>ESA</v>
      </c>
      <c r="D278" t="str">
        <f>VLOOKUP(B278,'Country List'!$C$2:$E$126,3,FALSE)</f>
        <v>Low income</v>
      </c>
      <c r="E278" t="s">
        <v>421</v>
      </c>
      <c r="F278" s="58">
        <v>0.2</v>
      </c>
      <c r="G278" s="48">
        <v>2024</v>
      </c>
      <c r="H278" t="s">
        <v>508</v>
      </c>
      <c r="J278" t="str">
        <f t="shared" si="4"/>
        <v>ComorosSTI drugs</v>
      </c>
    </row>
    <row r="279" spans="1:10" x14ac:dyDescent="0.25">
      <c r="A279" t="s">
        <v>67</v>
      </c>
      <c r="B279" t="s">
        <v>68</v>
      </c>
      <c r="C279" t="str">
        <f>VLOOKUP(B279,'Country List'!$C$2:$G$126,5,FALSE)</f>
        <v>WCA</v>
      </c>
      <c r="D279" t="str">
        <f>VLOOKUP(B279,'Country List'!$C$2:$E$126,3,FALSE)</f>
        <v>Low income</v>
      </c>
      <c r="E279" t="s">
        <v>421</v>
      </c>
      <c r="F279" s="58">
        <v>0.2</v>
      </c>
      <c r="G279" s="48">
        <v>2024</v>
      </c>
      <c r="H279" t="s">
        <v>508</v>
      </c>
      <c r="J279" t="str">
        <f t="shared" si="4"/>
        <v>Congo, Dem. Rep.STI drugs</v>
      </c>
    </row>
    <row r="280" spans="1:10" x14ac:dyDescent="0.25">
      <c r="A280" t="s">
        <v>69</v>
      </c>
      <c r="B280" t="s">
        <v>70</v>
      </c>
      <c r="C280" t="str">
        <f>VLOOKUP(B280,'Country List'!$C$2:$G$126,5,FALSE)</f>
        <v>WCA</v>
      </c>
      <c r="D280" t="str">
        <f>VLOOKUP(B280,'Country List'!$C$2:$E$126,3,FALSE)</f>
        <v>Lower middle income</v>
      </c>
      <c r="E280" t="s">
        <v>421</v>
      </c>
      <c r="F280" s="58">
        <v>0.2</v>
      </c>
      <c r="G280" s="48">
        <v>2024</v>
      </c>
      <c r="H280" t="s">
        <v>508</v>
      </c>
      <c r="J280" t="str">
        <f t="shared" si="4"/>
        <v>Congo, Rep.STI drugs</v>
      </c>
    </row>
    <row r="281" spans="1:10" x14ac:dyDescent="0.25">
      <c r="A281" t="s">
        <v>71</v>
      </c>
      <c r="B281" t="s">
        <v>72</v>
      </c>
      <c r="C281" t="str">
        <f>VLOOKUP(B281,'Country List'!$C$2:$G$126,5,FALSE)</f>
        <v>LAC</v>
      </c>
      <c r="D281" t="str">
        <f>VLOOKUP(B281,'Country List'!$C$2:$E$126,3,FALSE)</f>
        <v>Upper middle income</v>
      </c>
      <c r="E281" t="s">
        <v>421</v>
      </c>
      <c r="F281" s="58">
        <v>0.2</v>
      </c>
      <c r="G281" s="48">
        <v>2024</v>
      </c>
      <c r="H281" t="s">
        <v>508</v>
      </c>
      <c r="J281" t="str">
        <f t="shared" si="4"/>
        <v>Costa RicaSTI drugs</v>
      </c>
    </row>
    <row r="282" spans="1:10" x14ac:dyDescent="0.25">
      <c r="A282" t="s">
        <v>73</v>
      </c>
      <c r="B282" t="s">
        <v>74</v>
      </c>
      <c r="C282" t="str">
        <f>VLOOKUP(B282,'Country List'!$C$2:$G$126,5,FALSE)</f>
        <v>WCA</v>
      </c>
      <c r="D282" t="str">
        <f>VLOOKUP(B282,'Country List'!$C$2:$E$126,3,FALSE)</f>
        <v>Lower middle income</v>
      </c>
      <c r="E282" t="s">
        <v>421</v>
      </c>
      <c r="F282" s="58">
        <v>0.2</v>
      </c>
      <c r="G282" s="48">
        <v>2024</v>
      </c>
      <c r="H282" t="s">
        <v>508</v>
      </c>
      <c r="J282" t="str">
        <f t="shared" si="4"/>
        <v>Côte d'IvoireSTI drugs</v>
      </c>
    </row>
    <row r="283" spans="1:10" x14ac:dyDescent="0.25">
      <c r="A283" t="s">
        <v>75</v>
      </c>
      <c r="B283" t="s">
        <v>76</v>
      </c>
      <c r="C283" t="str">
        <f>VLOOKUP(B283,'Country List'!$C$2:$G$126,5,FALSE)</f>
        <v>WCENA</v>
      </c>
      <c r="D283" t="str">
        <f>VLOOKUP(B283,'Country List'!$C$2:$E$126,3,FALSE)</f>
        <v>Upper middle income</v>
      </c>
      <c r="E283" t="s">
        <v>421</v>
      </c>
      <c r="F283" s="58">
        <v>0.2</v>
      </c>
      <c r="G283" s="48">
        <v>2024</v>
      </c>
      <c r="H283" t="s">
        <v>508</v>
      </c>
      <c r="J283" t="str">
        <f t="shared" si="4"/>
        <v>CroatiaSTI drugs</v>
      </c>
    </row>
    <row r="284" spans="1:10" x14ac:dyDescent="0.25">
      <c r="A284" t="s">
        <v>77</v>
      </c>
      <c r="B284" t="s">
        <v>78</v>
      </c>
      <c r="C284" t="str">
        <f>VLOOKUP(B284,'Country List'!$C$2:$G$126,5,FALSE)</f>
        <v>LAC</v>
      </c>
      <c r="D284" t="str">
        <f>VLOOKUP(B284,'Country List'!$C$2:$E$126,3,FALSE)</f>
        <v>Upper middle income</v>
      </c>
      <c r="E284" t="s">
        <v>421</v>
      </c>
      <c r="F284" s="58">
        <v>0.2</v>
      </c>
      <c r="G284" s="48">
        <v>2024</v>
      </c>
      <c r="H284" t="s">
        <v>508</v>
      </c>
      <c r="J284" t="str">
        <f t="shared" si="4"/>
        <v>CubaSTI drugs</v>
      </c>
    </row>
    <row r="285" spans="1:10" x14ac:dyDescent="0.25">
      <c r="A285" t="s">
        <v>79</v>
      </c>
      <c r="B285" t="s">
        <v>80</v>
      </c>
      <c r="C285" t="str">
        <f>VLOOKUP(B285,'Country List'!$C$2:$G$126,5,FALSE)</f>
        <v>NAME</v>
      </c>
      <c r="D285" t="str">
        <f>VLOOKUP(B285,'Country List'!$C$2:$E$126,3,FALSE)</f>
        <v>Lower middle income</v>
      </c>
      <c r="E285" t="s">
        <v>421</v>
      </c>
      <c r="F285" s="58">
        <v>0.2</v>
      </c>
      <c r="G285" s="48">
        <v>2024</v>
      </c>
      <c r="H285" t="s">
        <v>508</v>
      </c>
      <c r="J285" t="str">
        <f t="shared" si="4"/>
        <v>DjiboutiSTI drugs</v>
      </c>
    </row>
    <row r="286" spans="1:10" x14ac:dyDescent="0.25">
      <c r="A286" t="s">
        <v>81</v>
      </c>
      <c r="B286" t="s">
        <v>82</v>
      </c>
      <c r="C286" t="str">
        <f>VLOOKUP(B286,'Country List'!$C$2:$G$126,5,FALSE)</f>
        <v>LAC</v>
      </c>
      <c r="D286" t="str">
        <f>VLOOKUP(B286,'Country List'!$C$2:$E$126,3,FALSE)</f>
        <v>Upper middle income</v>
      </c>
      <c r="E286" t="s">
        <v>421</v>
      </c>
      <c r="F286" s="58">
        <v>0.2</v>
      </c>
      <c r="G286" s="48">
        <v>2024</v>
      </c>
      <c r="H286" t="s">
        <v>508</v>
      </c>
      <c r="J286" t="str">
        <f t="shared" si="4"/>
        <v>Dominican RepublicSTI drugs</v>
      </c>
    </row>
    <row r="287" spans="1:10" x14ac:dyDescent="0.25">
      <c r="A287" t="s">
        <v>83</v>
      </c>
      <c r="B287" t="s">
        <v>84</v>
      </c>
      <c r="C287" t="str">
        <f>VLOOKUP(B287,'Country List'!$C$2:$G$126,5,FALSE)</f>
        <v>LAC</v>
      </c>
      <c r="D287" t="str">
        <f>VLOOKUP(B287,'Country List'!$C$2:$E$126,3,FALSE)</f>
        <v>Upper middle income</v>
      </c>
      <c r="E287" t="s">
        <v>421</v>
      </c>
      <c r="F287" s="58">
        <v>0.2</v>
      </c>
      <c r="G287" s="48">
        <v>2024</v>
      </c>
      <c r="H287" t="s">
        <v>508</v>
      </c>
      <c r="J287" t="str">
        <f t="shared" si="4"/>
        <v>EcuadorSTI drugs</v>
      </c>
    </row>
    <row r="288" spans="1:10" x14ac:dyDescent="0.25">
      <c r="A288" t="s">
        <v>85</v>
      </c>
      <c r="B288" t="s">
        <v>86</v>
      </c>
      <c r="C288" t="str">
        <f>VLOOKUP(B288,'Country List'!$C$2:$G$126,5,FALSE)</f>
        <v>NAME</v>
      </c>
      <c r="D288" t="str">
        <f>VLOOKUP(B288,'Country List'!$C$2:$E$126,3,FALSE)</f>
        <v>Lower middle income</v>
      </c>
      <c r="E288" t="s">
        <v>421</v>
      </c>
      <c r="F288" s="58">
        <v>0.2</v>
      </c>
      <c r="G288" s="48">
        <v>2024</v>
      </c>
      <c r="H288" t="s">
        <v>508</v>
      </c>
      <c r="J288" t="str">
        <f t="shared" si="4"/>
        <v>Egypt, Arab Rep.STI drugs</v>
      </c>
    </row>
    <row r="289" spans="1:10" x14ac:dyDescent="0.25">
      <c r="A289" t="s">
        <v>87</v>
      </c>
      <c r="B289" t="s">
        <v>88</v>
      </c>
      <c r="C289" t="str">
        <f>VLOOKUP(B289,'Country List'!$C$2:$G$126,5,FALSE)</f>
        <v>LAC</v>
      </c>
      <c r="D289" t="str">
        <f>VLOOKUP(B289,'Country List'!$C$2:$E$126,3,FALSE)</f>
        <v>Lower middle income</v>
      </c>
      <c r="E289" t="s">
        <v>421</v>
      </c>
      <c r="F289" s="58">
        <v>0.2</v>
      </c>
      <c r="G289" s="48">
        <v>2024</v>
      </c>
      <c r="H289" t="s">
        <v>508</v>
      </c>
      <c r="J289" t="str">
        <f t="shared" si="4"/>
        <v>El SalvadorSTI drugs</v>
      </c>
    </row>
    <row r="290" spans="1:10" x14ac:dyDescent="0.25">
      <c r="A290" t="s">
        <v>89</v>
      </c>
      <c r="B290" t="s">
        <v>90</v>
      </c>
      <c r="C290" t="str">
        <f>VLOOKUP(B290,'Country List'!$C$2:$G$126,5,FALSE)</f>
        <v>WCA</v>
      </c>
      <c r="D290" t="str">
        <f>VLOOKUP(B290,'Country List'!$C$2:$E$126,3,FALSE)</f>
        <v>Upper middle income</v>
      </c>
      <c r="E290" t="s">
        <v>421</v>
      </c>
      <c r="F290" s="58">
        <v>0.2</v>
      </c>
      <c r="G290" s="48">
        <v>2024</v>
      </c>
      <c r="H290" t="s">
        <v>508</v>
      </c>
      <c r="J290" t="str">
        <f t="shared" si="4"/>
        <v>Equatorial GuineaSTI drugs</v>
      </c>
    </row>
    <row r="291" spans="1:10" x14ac:dyDescent="0.25">
      <c r="A291" t="s">
        <v>91</v>
      </c>
      <c r="B291" t="s">
        <v>92</v>
      </c>
      <c r="C291" t="str">
        <f>VLOOKUP(B291,'Country List'!$C$2:$G$126,5,FALSE)</f>
        <v>ESA</v>
      </c>
      <c r="D291" t="str">
        <f>VLOOKUP(B291,'Country List'!$C$2:$E$126,3,FALSE)</f>
        <v>Low income</v>
      </c>
      <c r="E291" t="s">
        <v>421</v>
      </c>
      <c r="F291" s="58">
        <v>0.2</v>
      </c>
      <c r="G291" s="48">
        <v>2024</v>
      </c>
      <c r="H291" t="s">
        <v>508</v>
      </c>
      <c r="J291" t="str">
        <f t="shared" si="4"/>
        <v>EritreaSTI drugs</v>
      </c>
    </row>
    <row r="292" spans="1:10" x14ac:dyDescent="0.25">
      <c r="A292" t="s">
        <v>267</v>
      </c>
      <c r="B292" t="s">
        <v>228</v>
      </c>
      <c r="C292" t="str">
        <f>VLOOKUP(B292,'Country List'!$C$2:$G$126,5,FALSE)</f>
        <v>ESA</v>
      </c>
      <c r="D292" t="str">
        <f>VLOOKUP(B292,'Country List'!$C$2:$E$126,3,FALSE)</f>
        <v>Lower middle income</v>
      </c>
      <c r="E292" t="s">
        <v>421</v>
      </c>
      <c r="F292" s="58">
        <v>0.2</v>
      </c>
      <c r="G292" s="48">
        <v>2024</v>
      </c>
      <c r="H292" t="s">
        <v>508</v>
      </c>
      <c r="J292" t="str">
        <f t="shared" si="4"/>
        <v>EswatiniSTI drugs</v>
      </c>
    </row>
    <row r="293" spans="1:10" x14ac:dyDescent="0.25">
      <c r="A293" t="s">
        <v>93</v>
      </c>
      <c r="B293" t="s">
        <v>94</v>
      </c>
      <c r="C293" t="str">
        <f>VLOOKUP(B293,'Country List'!$C$2:$G$126,5,FALSE)</f>
        <v>ESA</v>
      </c>
      <c r="D293" t="str">
        <f>VLOOKUP(B293,'Country List'!$C$2:$E$126,3,FALSE)</f>
        <v>Low income</v>
      </c>
      <c r="E293" t="s">
        <v>421</v>
      </c>
      <c r="F293" s="58">
        <v>0.2</v>
      </c>
      <c r="G293" s="48">
        <v>2024</v>
      </c>
      <c r="H293" t="s">
        <v>508</v>
      </c>
      <c r="J293" t="str">
        <f t="shared" si="4"/>
        <v>EthiopiaSTI drugs</v>
      </c>
    </row>
    <row r="294" spans="1:10" x14ac:dyDescent="0.25">
      <c r="A294" t="s">
        <v>95</v>
      </c>
      <c r="B294" t="s">
        <v>96</v>
      </c>
      <c r="C294" t="str">
        <f>VLOOKUP(B294,'Country List'!$C$2:$G$126,5,FALSE)</f>
        <v>AP</v>
      </c>
      <c r="D294" t="str">
        <f>VLOOKUP(B294,'Country List'!$C$2:$E$126,3,FALSE)</f>
        <v>Upper middle income</v>
      </c>
      <c r="E294" t="s">
        <v>421</v>
      </c>
      <c r="F294" s="58">
        <v>0.2</v>
      </c>
      <c r="G294" s="48">
        <v>2024</v>
      </c>
      <c r="H294" t="s">
        <v>508</v>
      </c>
      <c r="J294" t="str">
        <f t="shared" si="4"/>
        <v>FijiSTI drugs</v>
      </c>
    </row>
    <row r="295" spans="1:10" x14ac:dyDescent="0.25">
      <c r="A295" t="s">
        <v>97</v>
      </c>
      <c r="B295" t="s">
        <v>98</v>
      </c>
      <c r="C295" t="str">
        <f>VLOOKUP(B295,'Country List'!$C$2:$G$126,5,FALSE)</f>
        <v>WCA</v>
      </c>
      <c r="D295" t="str">
        <f>VLOOKUP(B295,'Country List'!$C$2:$E$126,3,FALSE)</f>
        <v>Upper middle income</v>
      </c>
      <c r="E295" t="s">
        <v>421</v>
      </c>
      <c r="F295" s="58">
        <v>0.2</v>
      </c>
      <c r="G295" s="48">
        <v>2024</v>
      </c>
      <c r="H295" t="s">
        <v>508</v>
      </c>
      <c r="J295" t="str">
        <f t="shared" si="4"/>
        <v>GabonSTI drugs</v>
      </c>
    </row>
    <row r="296" spans="1:10" x14ac:dyDescent="0.25">
      <c r="A296" t="s">
        <v>99</v>
      </c>
      <c r="B296" t="s">
        <v>100</v>
      </c>
      <c r="C296" t="str">
        <f>VLOOKUP(B296,'Country List'!$C$2:$G$126,5,FALSE)</f>
        <v>WCA</v>
      </c>
      <c r="D296" t="str">
        <f>VLOOKUP(B296,'Country List'!$C$2:$E$126,3,FALSE)</f>
        <v>Low income</v>
      </c>
      <c r="E296" t="s">
        <v>421</v>
      </c>
      <c r="F296" s="58">
        <v>0.2</v>
      </c>
      <c r="G296" s="48">
        <v>2024</v>
      </c>
      <c r="H296" t="s">
        <v>508</v>
      </c>
      <c r="J296" t="str">
        <f t="shared" si="4"/>
        <v>Gambia, TheSTI drugs</v>
      </c>
    </row>
    <row r="297" spans="1:10" x14ac:dyDescent="0.25">
      <c r="A297" t="s">
        <v>101</v>
      </c>
      <c r="B297" t="s">
        <v>102</v>
      </c>
      <c r="C297" t="str">
        <f>VLOOKUP(B297,'Country List'!$C$2:$G$126,5,FALSE)</f>
        <v>EECA</v>
      </c>
      <c r="D297" t="str">
        <f>VLOOKUP(B297,'Country List'!$C$2:$E$126,3,FALSE)</f>
        <v>Lower middle income</v>
      </c>
      <c r="E297" t="s">
        <v>421</v>
      </c>
      <c r="F297" s="58">
        <v>0.2</v>
      </c>
      <c r="G297" s="48">
        <v>2024</v>
      </c>
      <c r="H297" t="s">
        <v>508</v>
      </c>
      <c r="J297" t="str">
        <f t="shared" si="4"/>
        <v>GeorgiaSTI drugs</v>
      </c>
    </row>
    <row r="298" spans="1:10" x14ac:dyDescent="0.25">
      <c r="A298" t="s">
        <v>103</v>
      </c>
      <c r="B298" t="s">
        <v>104</v>
      </c>
      <c r="C298" t="str">
        <f>VLOOKUP(B298,'Country List'!$C$2:$G$126,5,FALSE)</f>
        <v>WCA</v>
      </c>
      <c r="D298" t="str">
        <f>VLOOKUP(B298,'Country List'!$C$2:$E$126,3,FALSE)</f>
        <v>Lower middle income</v>
      </c>
      <c r="E298" t="s">
        <v>421</v>
      </c>
      <c r="F298" s="58">
        <v>0.2</v>
      </c>
      <c r="G298" s="48">
        <v>2024</v>
      </c>
      <c r="H298" t="s">
        <v>508</v>
      </c>
      <c r="J298" t="str">
        <f t="shared" si="4"/>
        <v>GhanaSTI drugs</v>
      </c>
    </row>
    <row r="299" spans="1:10" x14ac:dyDescent="0.25">
      <c r="A299" t="s">
        <v>105</v>
      </c>
      <c r="B299" t="s">
        <v>106</v>
      </c>
      <c r="C299" t="str">
        <f>VLOOKUP(B299,'Country List'!$C$2:$G$126,5,FALSE)</f>
        <v>LAC</v>
      </c>
      <c r="D299" t="str">
        <f>VLOOKUP(B299,'Country List'!$C$2:$E$126,3,FALSE)</f>
        <v>Lower middle income</v>
      </c>
      <c r="E299" t="s">
        <v>421</v>
      </c>
      <c r="F299" s="58">
        <v>0.2</v>
      </c>
      <c r="G299" s="48">
        <v>2024</v>
      </c>
      <c r="H299" t="s">
        <v>508</v>
      </c>
      <c r="J299" t="str">
        <f t="shared" si="4"/>
        <v>GuatemalaSTI drugs</v>
      </c>
    </row>
    <row r="300" spans="1:10" x14ac:dyDescent="0.25">
      <c r="A300" t="s">
        <v>107</v>
      </c>
      <c r="B300" t="s">
        <v>108</v>
      </c>
      <c r="C300" t="str">
        <f>VLOOKUP(B300,'Country List'!$C$2:$G$126,5,FALSE)</f>
        <v>WCA</v>
      </c>
      <c r="D300" t="str">
        <f>VLOOKUP(B300,'Country List'!$C$2:$E$126,3,FALSE)</f>
        <v>Low income</v>
      </c>
      <c r="E300" t="s">
        <v>421</v>
      </c>
      <c r="F300" s="58">
        <v>0.2</v>
      </c>
      <c r="G300" s="48">
        <v>2024</v>
      </c>
      <c r="H300" t="s">
        <v>508</v>
      </c>
      <c r="J300" t="str">
        <f t="shared" si="4"/>
        <v>GuineaSTI drugs</v>
      </c>
    </row>
    <row r="301" spans="1:10" x14ac:dyDescent="0.25">
      <c r="A301" t="s">
        <v>109</v>
      </c>
      <c r="B301" t="s">
        <v>110</v>
      </c>
      <c r="C301" t="str">
        <f>VLOOKUP(B301,'Country List'!$C$2:$G$126,5,FALSE)</f>
        <v>WCA</v>
      </c>
      <c r="D301" t="str">
        <f>VLOOKUP(B301,'Country List'!$C$2:$E$126,3,FALSE)</f>
        <v>Low income</v>
      </c>
      <c r="E301" t="s">
        <v>421</v>
      </c>
      <c r="F301" s="58">
        <v>0.2</v>
      </c>
      <c r="G301" s="48">
        <v>2024</v>
      </c>
      <c r="H301" t="s">
        <v>508</v>
      </c>
      <c r="J301" t="str">
        <f t="shared" si="4"/>
        <v>Guinea-BissauSTI drugs</v>
      </c>
    </row>
    <row r="302" spans="1:10" x14ac:dyDescent="0.25">
      <c r="A302" t="s">
        <v>111</v>
      </c>
      <c r="B302" t="s">
        <v>112</v>
      </c>
      <c r="C302" t="str">
        <f>VLOOKUP(B302,'Country List'!$C$2:$G$126,5,FALSE)</f>
        <v>LAC</v>
      </c>
      <c r="D302" t="str">
        <f>VLOOKUP(B302,'Country List'!$C$2:$E$126,3,FALSE)</f>
        <v>Upper middle income</v>
      </c>
      <c r="E302" t="s">
        <v>421</v>
      </c>
      <c r="F302" s="58">
        <v>0.2</v>
      </c>
      <c r="G302" s="48">
        <v>2024</v>
      </c>
      <c r="H302" t="s">
        <v>508</v>
      </c>
      <c r="J302" t="str">
        <f t="shared" si="4"/>
        <v>GuyanaSTI drugs</v>
      </c>
    </row>
    <row r="303" spans="1:10" x14ac:dyDescent="0.25">
      <c r="A303" t="s">
        <v>113</v>
      </c>
      <c r="B303" t="s">
        <v>114</v>
      </c>
      <c r="C303" t="str">
        <f>VLOOKUP(B303,'Country List'!$C$2:$G$126,5,FALSE)</f>
        <v>LAC</v>
      </c>
      <c r="D303" t="str">
        <f>VLOOKUP(B303,'Country List'!$C$2:$E$126,3,FALSE)</f>
        <v>Low income</v>
      </c>
      <c r="E303" t="s">
        <v>421</v>
      </c>
      <c r="F303" s="58">
        <v>0.2</v>
      </c>
      <c r="G303" s="48">
        <v>2024</v>
      </c>
      <c r="H303" t="s">
        <v>508</v>
      </c>
      <c r="J303" t="str">
        <f t="shared" si="4"/>
        <v>HaitiSTI drugs</v>
      </c>
    </row>
    <row r="304" spans="1:10" x14ac:dyDescent="0.25">
      <c r="A304" t="s">
        <v>115</v>
      </c>
      <c r="B304" t="s">
        <v>116</v>
      </c>
      <c r="C304" t="str">
        <f>VLOOKUP(B304,'Country List'!$C$2:$G$126,5,FALSE)</f>
        <v>LAC</v>
      </c>
      <c r="D304" t="str">
        <f>VLOOKUP(B304,'Country List'!$C$2:$E$126,3,FALSE)</f>
        <v>Lower middle income</v>
      </c>
      <c r="E304" t="s">
        <v>421</v>
      </c>
      <c r="F304" s="58">
        <v>0.2</v>
      </c>
      <c r="G304" s="48">
        <v>2024</v>
      </c>
      <c r="H304" t="s">
        <v>508</v>
      </c>
      <c r="J304" t="str">
        <f t="shared" si="4"/>
        <v>HondurasSTI drugs</v>
      </c>
    </row>
    <row r="305" spans="1:10" x14ac:dyDescent="0.25">
      <c r="A305" t="s">
        <v>117</v>
      </c>
      <c r="B305" t="s">
        <v>118</v>
      </c>
      <c r="C305" t="str">
        <f>VLOOKUP(B305,'Country List'!$C$2:$G$126,5,FALSE)</f>
        <v>AP</v>
      </c>
      <c r="D305" t="str">
        <f>VLOOKUP(B305,'Country List'!$C$2:$E$126,3,FALSE)</f>
        <v>Lower middle income</v>
      </c>
      <c r="E305" t="s">
        <v>421</v>
      </c>
      <c r="F305" s="58">
        <v>0.2</v>
      </c>
      <c r="G305" s="48">
        <v>2024</v>
      </c>
      <c r="H305" t="s">
        <v>508</v>
      </c>
      <c r="J305" t="str">
        <f t="shared" si="4"/>
        <v>IndiaSTI drugs</v>
      </c>
    </row>
    <row r="306" spans="1:10" x14ac:dyDescent="0.25">
      <c r="A306" t="s">
        <v>119</v>
      </c>
      <c r="B306" t="s">
        <v>120</v>
      </c>
      <c r="C306" t="str">
        <f>VLOOKUP(B306,'Country List'!$C$2:$G$126,5,FALSE)</f>
        <v>AP</v>
      </c>
      <c r="D306" t="str">
        <f>VLOOKUP(B306,'Country List'!$C$2:$E$126,3,FALSE)</f>
        <v>Lower middle income</v>
      </c>
      <c r="E306" t="s">
        <v>421</v>
      </c>
      <c r="F306" s="58">
        <v>18.739999999999998</v>
      </c>
      <c r="G306" s="48">
        <v>2024</v>
      </c>
      <c r="H306" t="s">
        <v>517</v>
      </c>
      <c r="J306" t="str">
        <f t="shared" si="4"/>
        <v>IndonesiaSTI drugs</v>
      </c>
    </row>
    <row r="307" spans="1:10" x14ac:dyDescent="0.25">
      <c r="A307" t="s">
        <v>121</v>
      </c>
      <c r="B307" t="s">
        <v>122</v>
      </c>
      <c r="C307" t="str">
        <f>VLOOKUP(B307,'Country List'!$C$2:$G$126,5,FALSE)</f>
        <v>NAME</v>
      </c>
      <c r="D307" t="str">
        <f>VLOOKUP(B307,'Country List'!$C$2:$E$126,3,FALSE)</f>
        <v>Upper middle income</v>
      </c>
      <c r="E307" t="s">
        <v>421</v>
      </c>
      <c r="F307" s="58">
        <v>0.2</v>
      </c>
      <c r="G307" s="48">
        <v>2024</v>
      </c>
      <c r="H307" t="s">
        <v>508</v>
      </c>
      <c r="J307" t="str">
        <f t="shared" si="4"/>
        <v>Iran, Islamic Rep.STI drugs</v>
      </c>
    </row>
    <row r="308" spans="1:10" x14ac:dyDescent="0.25">
      <c r="A308" t="s">
        <v>123</v>
      </c>
      <c r="B308" t="s">
        <v>124</v>
      </c>
      <c r="C308" t="str">
        <f>VLOOKUP(B308,'Country List'!$C$2:$G$126,5,FALSE)</f>
        <v>NAME</v>
      </c>
      <c r="D308" t="str">
        <f>VLOOKUP(B308,'Country List'!$C$2:$E$126,3,FALSE)</f>
        <v>Upper middle income</v>
      </c>
      <c r="E308" t="s">
        <v>421</v>
      </c>
      <c r="F308" s="58">
        <v>0.2</v>
      </c>
      <c r="G308" s="48">
        <v>2024</v>
      </c>
      <c r="H308" t="s">
        <v>508</v>
      </c>
      <c r="J308" t="str">
        <f t="shared" si="4"/>
        <v>IraqSTI drugs</v>
      </c>
    </row>
    <row r="309" spans="1:10" x14ac:dyDescent="0.25">
      <c r="A309" t="s">
        <v>125</v>
      </c>
      <c r="B309" t="s">
        <v>126</v>
      </c>
      <c r="C309" t="str">
        <f>VLOOKUP(B309,'Country List'!$C$2:$G$126,5,FALSE)</f>
        <v>LAC</v>
      </c>
      <c r="D309" t="str">
        <f>VLOOKUP(B309,'Country List'!$C$2:$E$126,3,FALSE)</f>
        <v>Upper middle income</v>
      </c>
      <c r="E309" t="s">
        <v>421</v>
      </c>
      <c r="F309" s="58">
        <v>0.2</v>
      </c>
      <c r="G309" s="48">
        <v>2024</v>
      </c>
      <c r="H309" t="s">
        <v>508</v>
      </c>
      <c r="J309" t="str">
        <f t="shared" si="4"/>
        <v>JamaicaSTI drugs</v>
      </c>
    </row>
    <row r="310" spans="1:10" x14ac:dyDescent="0.25">
      <c r="A310" t="s">
        <v>127</v>
      </c>
      <c r="B310" t="s">
        <v>128</v>
      </c>
      <c r="C310" t="str">
        <f>VLOOKUP(B310,'Country List'!$C$2:$G$126,5,FALSE)</f>
        <v>NAME</v>
      </c>
      <c r="D310" t="str">
        <f>VLOOKUP(B310,'Country List'!$C$2:$E$126,3,FALSE)</f>
        <v>Lower middle income</v>
      </c>
      <c r="E310" t="s">
        <v>421</v>
      </c>
      <c r="F310" s="58">
        <v>0.2</v>
      </c>
      <c r="G310" s="48">
        <v>2024</v>
      </c>
      <c r="H310" t="s">
        <v>508</v>
      </c>
      <c r="J310" t="str">
        <f t="shared" si="4"/>
        <v>JordanSTI drugs</v>
      </c>
    </row>
    <row r="311" spans="1:10" x14ac:dyDescent="0.25">
      <c r="A311" t="s">
        <v>129</v>
      </c>
      <c r="B311" t="s">
        <v>130</v>
      </c>
      <c r="C311" t="str">
        <f>VLOOKUP(B311,'Country List'!$C$2:$G$126,5,FALSE)</f>
        <v>EECA</v>
      </c>
      <c r="D311" t="str">
        <f>VLOOKUP(B311,'Country List'!$C$2:$E$126,3,FALSE)</f>
        <v>Upper middle income</v>
      </c>
      <c r="E311" t="s">
        <v>421</v>
      </c>
      <c r="F311" s="58">
        <v>0.2</v>
      </c>
      <c r="G311" s="48">
        <v>2024</v>
      </c>
      <c r="H311" t="s">
        <v>508</v>
      </c>
      <c r="J311" t="str">
        <f t="shared" si="4"/>
        <v>KazakhstanSTI drugs</v>
      </c>
    </row>
    <row r="312" spans="1:10" x14ac:dyDescent="0.25">
      <c r="A312" t="s">
        <v>131</v>
      </c>
      <c r="B312" t="s">
        <v>132</v>
      </c>
      <c r="C312" t="str">
        <f>VLOOKUP(B312,'Country List'!$C$2:$G$126,5,FALSE)</f>
        <v>ESA</v>
      </c>
      <c r="D312" t="str">
        <f>VLOOKUP(B312,'Country List'!$C$2:$E$126,3,FALSE)</f>
        <v>Lower middle income</v>
      </c>
      <c r="E312" t="s">
        <v>421</v>
      </c>
      <c r="F312" s="58">
        <v>0.2</v>
      </c>
      <c r="G312" s="48">
        <v>2024</v>
      </c>
      <c r="H312" t="s">
        <v>508</v>
      </c>
      <c r="J312" t="str">
        <f t="shared" si="4"/>
        <v>KenyaSTI drugs</v>
      </c>
    </row>
    <row r="313" spans="1:10" x14ac:dyDescent="0.25">
      <c r="A313" t="s">
        <v>133</v>
      </c>
      <c r="B313" t="s">
        <v>134</v>
      </c>
      <c r="C313" t="str">
        <f>VLOOKUP(B313,'Country List'!$C$2:$G$126,5,FALSE)</f>
        <v>AP</v>
      </c>
      <c r="D313" t="str">
        <f>VLOOKUP(B313,'Country List'!$C$2:$E$126,3,FALSE)</f>
        <v>Low income</v>
      </c>
      <c r="E313" t="s">
        <v>421</v>
      </c>
      <c r="F313" s="58">
        <v>0.2</v>
      </c>
      <c r="G313" s="48">
        <v>2024</v>
      </c>
      <c r="H313" t="s">
        <v>508</v>
      </c>
      <c r="J313" t="str">
        <f t="shared" si="4"/>
        <v>Korea, Dem. People's Rep.STI drugs</v>
      </c>
    </row>
    <row r="314" spans="1:10" x14ac:dyDescent="0.25">
      <c r="A314" t="s">
        <v>135</v>
      </c>
      <c r="B314" t="s">
        <v>136</v>
      </c>
      <c r="C314" t="str">
        <f>VLOOKUP(B314,'Country List'!$C$2:$G$126,5,FALSE)</f>
        <v>EECA</v>
      </c>
      <c r="D314" t="str">
        <f>VLOOKUP(B314,'Country List'!$C$2:$E$126,3,FALSE)</f>
        <v>Lower middle income</v>
      </c>
      <c r="E314" t="s">
        <v>421</v>
      </c>
      <c r="F314" s="58">
        <v>0.2</v>
      </c>
      <c r="G314" s="48">
        <v>2024</v>
      </c>
      <c r="H314" t="s">
        <v>508</v>
      </c>
      <c r="J314" t="str">
        <f t="shared" si="4"/>
        <v>Kyrgyz RepublicSTI drugs</v>
      </c>
    </row>
    <row r="315" spans="1:10" x14ac:dyDescent="0.25">
      <c r="A315" t="s">
        <v>137</v>
      </c>
      <c r="B315" t="s">
        <v>138</v>
      </c>
      <c r="C315" t="str">
        <f>VLOOKUP(B315,'Country List'!$C$2:$G$126,5,FALSE)</f>
        <v>AP</v>
      </c>
      <c r="D315" t="str">
        <f>VLOOKUP(B315,'Country List'!$C$2:$E$126,3,FALSE)</f>
        <v>Lower middle income</v>
      </c>
      <c r="E315" t="s">
        <v>421</v>
      </c>
      <c r="F315" s="58">
        <v>0.2</v>
      </c>
      <c r="G315" s="48">
        <v>2024</v>
      </c>
      <c r="H315" t="s">
        <v>508</v>
      </c>
      <c r="J315" t="str">
        <f t="shared" si="4"/>
        <v>Lao PDRSTI drugs</v>
      </c>
    </row>
    <row r="316" spans="1:10" x14ac:dyDescent="0.25">
      <c r="A316" t="s">
        <v>139</v>
      </c>
      <c r="B316" t="s">
        <v>140</v>
      </c>
      <c r="C316" t="str">
        <f>VLOOKUP(B316,'Country List'!$C$2:$G$126,5,FALSE)</f>
        <v>NAME</v>
      </c>
      <c r="D316" t="str">
        <f>VLOOKUP(B316,'Country List'!$C$2:$E$126,3,FALSE)</f>
        <v>Upper middle income</v>
      </c>
      <c r="E316" t="s">
        <v>421</v>
      </c>
      <c r="F316" s="58">
        <v>0.2</v>
      </c>
      <c r="G316" s="48">
        <v>2024</v>
      </c>
      <c r="H316" t="s">
        <v>508</v>
      </c>
      <c r="J316" t="str">
        <f t="shared" si="4"/>
        <v>LebanonSTI drugs</v>
      </c>
    </row>
    <row r="317" spans="1:10" x14ac:dyDescent="0.25">
      <c r="A317" t="s">
        <v>141</v>
      </c>
      <c r="B317" t="s">
        <v>142</v>
      </c>
      <c r="C317" t="str">
        <f>VLOOKUP(B317,'Country List'!$C$2:$G$126,5,FALSE)</f>
        <v>ESA</v>
      </c>
      <c r="D317" t="str">
        <f>VLOOKUP(B317,'Country List'!$C$2:$E$126,3,FALSE)</f>
        <v>Lower middle income</v>
      </c>
      <c r="E317" t="s">
        <v>421</v>
      </c>
      <c r="F317" s="58">
        <v>0.2</v>
      </c>
      <c r="G317" s="48">
        <v>2024</v>
      </c>
      <c r="H317" t="s">
        <v>508</v>
      </c>
      <c r="J317" t="str">
        <f t="shared" si="4"/>
        <v>LesothoSTI drugs</v>
      </c>
    </row>
    <row r="318" spans="1:10" x14ac:dyDescent="0.25">
      <c r="A318" t="s">
        <v>143</v>
      </c>
      <c r="B318" t="s">
        <v>144</v>
      </c>
      <c r="C318" t="str">
        <f>VLOOKUP(B318,'Country List'!$C$2:$G$126,5,FALSE)</f>
        <v>WCA</v>
      </c>
      <c r="D318" t="str">
        <f>VLOOKUP(B318,'Country List'!$C$2:$E$126,3,FALSE)</f>
        <v>Low income</v>
      </c>
      <c r="E318" t="s">
        <v>421</v>
      </c>
      <c r="F318" s="58">
        <v>0.2</v>
      </c>
      <c r="G318" s="48">
        <v>2024</v>
      </c>
      <c r="H318" t="s">
        <v>508</v>
      </c>
      <c r="J318" t="str">
        <f t="shared" si="4"/>
        <v>LiberiaSTI drugs</v>
      </c>
    </row>
    <row r="319" spans="1:10" x14ac:dyDescent="0.25">
      <c r="A319" t="s">
        <v>145</v>
      </c>
      <c r="B319" t="s">
        <v>146</v>
      </c>
      <c r="C319" t="str">
        <f>VLOOKUP(B319,'Country List'!$C$2:$G$126,5,FALSE)</f>
        <v>NAME</v>
      </c>
      <c r="D319" t="str">
        <f>VLOOKUP(B319,'Country List'!$C$2:$E$126,3,FALSE)</f>
        <v>Upper middle income</v>
      </c>
      <c r="E319" t="s">
        <v>421</v>
      </c>
      <c r="F319" s="58">
        <v>0.2</v>
      </c>
      <c r="G319" s="48">
        <v>2024</v>
      </c>
      <c r="H319" t="s">
        <v>508</v>
      </c>
      <c r="J319" t="str">
        <f t="shared" si="4"/>
        <v>LibyaSTI drugs</v>
      </c>
    </row>
    <row r="320" spans="1:10" x14ac:dyDescent="0.25">
      <c r="A320" t="s">
        <v>147</v>
      </c>
      <c r="B320" t="s">
        <v>148</v>
      </c>
      <c r="C320" t="str">
        <f>VLOOKUP(B320,'Country List'!$C$2:$G$126,5,FALSE)</f>
        <v>EECA</v>
      </c>
      <c r="D320" t="str">
        <f>VLOOKUP(B320,'Country List'!$C$2:$E$126,3,FALSE)</f>
        <v>Upper middle income</v>
      </c>
      <c r="E320" t="s">
        <v>421</v>
      </c>
      <c r="F320" s="58">
        <v>0.2</v>
      </c>
      <c r="G320" s="48">
        <v>2024</v>
      </c>
      <c r="H320" t="s">
        <v>508</v>
      </c>
      <c r="J320" t="str">
        <f t="shared" si="4"/>
        <v>Macedonia, FYRSTI drugs</v>
      </c>
    </row>
    <row r="321" spans="1:10" x14ac:dyDescent="0.25">
      <c r="A321" t="s">
        <v>149</v>
      </c>
      <c r="B321" t="s">
        <v>150</v>
      </c>
      <c r="C321" t="str">
        <f>VLOOKUP(B321,'Country List'!$C$2:$G$126,5,FALSE)</f>
        <v>ESA</v>
      </c>
      <c r="D321" t="str">
        <f>VLOOKUP(B321,'Country List'!$C$2:$E$126,3,FALSE)</f>
        <v>Low income</v>
      </c>
      <c r="E321" t="s">
        <v>421</v>
      </c>
      <c r="F321" s="58">
        <v>0.2</v>
      </c>
      <c r="G321" s="48">
        <v>2024</v>
      </c>
      <c r="H321" t="s">
        <v>508</v>
      </c>
      <c r="J321" t="str">
        <f t="shared" si="4"/>
        <v>MadagascarSTI drugs</v>
      </c>
    </row>
    <row r="322" spans="1:10" x14ac:dyDescent="0.25">
      <c r="A322" t="s">
        <v>151</v>
      </c>
      <c r="B322" t="s">
        <v>152</v>
      </c>
      <c r="C322" t="str">
        <f>VLOOKUP(B322,'Country List'!$C$2:$G$126,5,FALSE)</f>
        <v>ESA</v>
      </c>
      <c r="D322" t="str">
        <f>VLOOKUP(B322,'Country List'!$C$2:$E$126,3,FALSE)</f>
        <v>Low income</v>
      </c>
      <c r="E322" t="s">
        <v>421</v>
      </c>
      <c r="F322" s="58">
        <v>0.2</v>
      </c>
      <c r="G322" s="48">
        <v>2024</v>
      </c>
      <c r="H322" t="s">
        <v>508</v>
      </c>
      <c r="J322" t="str">
        <f t="shared" si="4"/>
        <v>MalawiSTI drugs</v>
      </c>
    </row>
    <row r="323" spans="1:10" x14ac:dyDescent="0.25">
      <c r="A323" t="s">
        <v>153</v>
      </c>
      <c r="B323" t="s">
        <v>154</v>
      </c>
      <c r="C323" t="str">
        <f>VLOOKUP(B323,'Country List'!$C$2:$G$126,5,FALSE)</f>
        <v>AP</v>
      </c>
      <c r="D323" t="str">
        <f>VLOOKUP(B323,'Country List'!$C$2:$E$126,3,FALSE)</f>
        <v>Upper middle income</v>
      </c>
      <c r="E323" t="s">
        <v>421</v>
      </c>
      <c r="F323" s="58">
        <v>0.2</v>
      </c>
      <c r="G323" s="48">
        <v>2024</v>
      </c>
      <c r="H323" t="s">
        <v>508</v>
      </c>
      <c r="J323" t="str">
        <f t="shared" ref="J323:J386" si="5">CONCATENATE(A323,E323)</f>
        <v>MalaysiaSTI drugs</v>
      </c>
    </row>
    <row r="324" spans="1:10" x14ac:dyDescent="0.25">
      <c r="A324" t="s">
        <v>155</v>
      </c>
      <c r="B324" t="s">
        <v>156</v>
      </c>
      <c r="C324" t="str">
        <f>VLOOKUP(B324,'Country List'!$C$2:$G$126,5,FALSE)</f>
        <v>AP</v>
      </c>
      <c r="D324" t="str">
        <f>VLOOKUP(B324,'Country List'!$C$2:$E$126,3,FALSE)</f>
        <v>Upper middle income</v>
      </c>
      <c r="E324" t="s">
        <v>421</v>
      </c>
      <c r="F324" s="58">
        <v>0.2</v>
      </c>
      <c r="G324" s="48">
        <v>2024</v>
      </c>
      <c r="H324" t="s">
        <v>508</v>
      </c>
      <c r="J324" t="str">
        <f t="shared" si="5"/>
        <v>MaldivesSTI drugs</v>
      </c>
    </row>
    <row r="325" spans="1:10" x14ac:dyDescent="0.25">
      <c r="A325" t="s">
        <v>157</v>
      </c>
      <c r="B325" t="s">
        <v>158</v>
      </c>
      <c r="C325" t="str">
        <f>VLOOKUP(B325,'Country List'!$C$2:$G$126,5,FALSE)</f>
        <v>WCA</v>
      </c>
      <c r="D325" t="str">
        <f>VLOOKUP(B325,'Country List'!$C$2:$E$126,3,FALSE)</f>
        <v>Low income</v>
      </c>
      <c r="E325" t="s">
        <v>421</v>
      </c>
      <c r="F325" s="58">
        <v>0.2</v>
      </c>
      <c r="G325" s="48">
        <v>2024</v>
      </c>
      <c r="H325" t="s">
        <v>508</v>
      </c>
      <c r="J325" t="str">
        <f t="shared" si="5"/>
        <v>MaliSTI drugs</v>
      </c>
    </row>
    <row r="326" spans="1:10" x14ac:dyDescent="0.25">
      <c r="A326" t="s">
        <v>159</v>
      </c>
      <c r="B326" t="s">
        <v>160</v>
      </c>
      <c r="C326" t="str">
        <f>VLOOKUP(B326,'Country List'!$C$2:$G$126,5,FALSE)</f>
        <v>WCA</v>
      </c>
      <c r="D326" t="str">
        <f>VLOOKUP(B326,'Country List'!$C$2:$E$126,3,FALSE)</f>
        <v>Lower middle income</v>
      </c>
      <c r="E326" t="s">
        <v>421</v>
      </c>
      <c r="F326" s="58">
        <v>0.2</v>
      </c>
      <c r="G326" s="48">
        <v>2024</v>
      </c>
      <c r="H326" t="s">
        <v>508</v>
      </c>
      <c r="J326" t="str">
        <f t="shared" si="5"/>
        <v>MauritaniaSTI drugs</v>
      </c>
    </row>
    <row r="327" spans="1:10" x14ac:dyDescent="0.25">
      <c r="A327" t="s">
        <v>161</v>
      </c>
      <c r="B327" t="s">
        <v>162</v>
      </c>
      <c r="C327" t="str">
        <f>VLOOKUP(B327,'Country List'!$C$2:$G$126,5,FALSE)</f>
        <v>ESA</v>
      </c>
      <c r="D327" t="str">
        <f>VLOOKUP(B327,'Country List'!$C$2:$E$126,3,FALSE)</f>
        <v>Upper middle income</v>
      </c>
      <c r="E327" t="s">
        <v>421</v>
      </c>
      <c r="F327" s="58">
        <v>0.2</v>
      </c>
      <c r="G327" s="48">
        <v>2024</v>
      </c>
      <c r="H327" t="s">
        <v>508</v>
      </c>
      <c r="J327" t="str">
        <f t="shared" si="5"/>
        <v>MauritiusSTI drugs</v>
      </c>
    </row>
    <row r="328" spans="1:10" x14ac:dyDescent="0.25">
      <c r="A328" t="s">
        <v>163</v>
      </c>
      <c r="B328" t="s">
        <v>164</v>
      </c>
      <c r="C328" t="str">
        <f>VLOOKUP(B328,'Country List'!$C$2:$G$126,5,FALSE)</f>
        <v>LAC</v>
      </c>
      <c r="D328" t="str">
        <f>VLOOKUP(B328,'Country List'!$C$2:$E$126,3,FALSE)</f>
        <v>Upper middle income</v>
      </c>
      <c r="E328" t="s">
        <v>421</v>
      </c>
      <c r="F328" s="58">
        <v>0.2</v>
      </c>
      <c r="G328" s="48">
        <v>2024</v>
      </c>
      <c r="H328" t="s">
        <v>508</v>
      </c>
      <c r="J328" t="str">
        <f t="shared" si="5"/>
        <v>MexicoSTI drugs</v>
      </c>
    </row>
    <row r="329" spans="1:10" x14ac:dyDescent="0.25">
      <c r="A329" t="s">
        <v>165</v>
      </c>
      <c r="B329" t="s">
        <v>166</v>
      </c>
      <c r="C329" t="str">
        <f>VLOOKUP(B329,'Country List'!$C$2:$G$126,5,FALSE)</f>
        <v>EECA</v>
      </c>
      <c r="D329" t="str">
        <f>VLOOKUP(B329,'Country List'!$C$2:$E$126,3,FALSE)</f>
        <v>Lower middle income</v>
      </c>
      <c r="E329" t="s">
        <v>421</v>
      </c>
      <c r="F329" s="58">
        <v>0.2</v>
      </c>
      <c r="G329" s="48">
        <v>2024</v>
      </c>
      <c r="H329" t="s">
        <v>508</v>
      </c>
      <c r="J329" t="str">
        <f t="shared" si="5"/>
        <v>MoldovaSTI drugs</v>
      </c>
    </row>
    <row r="330" spans="1:10" x14ac:dyDescent="0.25">
      <c r="A330" t="s">
        <v>167</v>
      </c>
      <c r="B330" t="s">
        <v>168</v>
      </c>
      <c r="C330" t="str">
        <f>VLOOKUP(B330,'Country List'!$C$2:$G$126,5,FALSE)</f>
        <v>AP</v>
      </c>
      <c r="D330" t="str">
        <f>VLOOKUP(B330,'Country List'!$C$2:$E$126,3,FALSE)</f>
        <v>Lower middle income</v>
      </c>
      <c r="E330" t="s">
        <v>421</v>
      </c>
      <c r="F330" s="58">
        <v>0.2</v>
      </c>
      <c r="G330" s="48">
        <v>2024</v>
      </c>
      <c r="H330" t="s">
        <v>508</v>
      </c>
      <c r="J330" t="str">
        <f t="shared" si="5"/>
        <v>MongoliaSTI drugs</v>
      </c>
    </row>
    <row r="331" spans="1:10" x14ac:dyDescent="0.25">
      <c r="A331" t="s">
        <v>169</v>
      </c>
      <c r="B331" t="s">
        <v>170</v>
      </c>
      <c r="C331" t="str">
        <f>VLOOKUP(B331,'Country List'!$C$2:$G$126,5,FALSE)</f>
        <v>EECA</v>
      </c>
      <c r="D331" t="str">
        <f>VLOOKUP(B331,'Country List'!$C$2:$E$126,3,FALSE)</f>
        <v>Upper middle income</v>
      </c>
      <c r="E331" t="s">
        <v>421</v>
      </c>
      <c r="F331" s="58">
        <v>0.2</v>
      </c>
      <c r="G331" s="48">
        <v>2024</v>
      </c>
      <c r="H331" t="s">
        <v>508</v>
      </c>
      <c r="J331" t="str">
        <f t="shared" si="5"/>
        <v>MontenegroSTI drugs</v>
      </c>
    </row>
    <row r="332" spans="1:10" x14ac:dyDescent="0.25">
      <c r="A332" t="s">
        <v>171</v>
      </c>
      <c r="B332" t="s">
        <v>172</v>
      </c>
      <c r="C332" t="str">
        <f>VLOOKUP(B332,'Country List'!$C$2:$G$126,5,FALSE)</f>
        <v>NAME</v>
      </c>
      <c r="D332" t="str">
        <f>VLOOKUP(B332,'Country List'!$C$2:$E$126,3,FALSE)</f>
        <v>Lower middle income</v>
      </c>
      <c r="E332" t="s">
        <v>421</v>
      </c>
      <c r="F332" s="58">
        <v>0.2</v>
      </c>
      <c r="G332" s="48">
        <v>2024</v>
      </c>
      <c r="H332" t="s">
        <v>508</v>
      </c>
      <c r="J332" t="str">
        <f t="shared" si="5"/>
        <v>MoroccoSTI drugs</v>
      </c>
    </row>
    <row r="333" spans="1:10" x14ac:dyDescent="0.25">
      <c r="A333" t="s">
        <v>173</v>
      </c>
      <c r="B333" t="s">
        <v>174</v>
      </c>
      <c r="C333" t="str">
        <f>VLOOKUP(B333,'Country List'!$C$2:$G$126,5,FALSE)</f>
        <v>ESA</v>
      </c>
      <c r="D333" t="str">
        <f>VLOOKUP(B333,'Country List'!$C$2:$E$126,3,FALSE)</f>
        <v>Low income</v>
      </c>
      <c r="E333" t="s">
        <v>421</v>
      </c>
      <c r="F333" s="58">
        <v>0.2</v>
      </c>
      <c r="G333" s="48">
        <v>2024</v>
      </c>
      <c r="H333" t="s">
        <v>508</v>
      </c>
      <c r="J333" t="str">
        <f t="shared" si="5"/>
        <v>MozambiqueSTI drugs</v>
      </c>
    </row>
    <row r="334" spans="1:10" x14ac:dyDescent="0.25">
      <c r="A334" t="s">
        <v>175</v>
      </c>
      <c r="B334" t="s">
        <v>176</v>
      </c>
      <c r="C334" t="str">
        <f>VLOOKUP(B334,'Country List'!$C$2:$G$126,5,FALSE)</f>
        <v>AP</v>
      </c>
      <c r="D334" t="str">
        <f>VLOOKUP(B334,'Country List'!$C$2:$E$126,3,FALSE)</f>
        <v>Lower middle income</v>
      </c>
      <c r="E334" t="s">
        <v>421</v>
      </c>
      <c r="F334" s="58">
        <v>0.2</v>
      </c>
      <c r="G334" s="48">
        <v>2024</v>
      </c>
      <c r="H334" t="s">
        <v>508</v>
      </c>
      <c r="J334" t="str">
        <f t="shared" si="5"/>
        <v>MyanmarSTI drugs</v>
      </c>
    </row>
    <row r="335" spans="1:10" x14ac:dyDescent="0.25">
      <c r="A335" t="s">
        <v>177</v>
      </c>
      <c r="B335" t="s">
        <v>178</v>
      </c>
      <c r="C335" t="str">
        <f>VLOOKUP(B335,'Country List'!$C$2:$G$126,5,FALSE)</f>
        <v>ESA</v>
      </c>
      <c r="D335" t="str">
        <f>VLOOKUP(B335,'Country List'!$C$2:$E$126,3,FALSE)</f>
        <v>Upper middle income</v>
      </c>
      <c r="E335" t="s">
        <v>421</v>
      </c>
      <c r="F335" s="58">
        <v>0.2</v>
      </c>
      <c r="G335" s="48">
        <v>2024</v>
      </c>
      <c r="H335" t="s">
        <v>508</v>
      </c>
      <c r="J335" t="str">
        <f t="shared" si="5"/>
        <v>NamibiaSTI drugs</v>
      </c>
    </row>
    <row r="336" spans="1:10" x14ac:dyDescent="0.25">
      <c r="A336" t="s">
        <v>179</v>
      </c>
      <c r="B336" t="s">
        <v>180</v>
      </c>
      <c r="C336" t="str">
        <f>VLOOKUP(B336,'Country List'!$C$2:$G$126,5,FALSE)</f>
        <v>AP</v>
      </c>
      <c r="D336" t="str">
        <f>VLOOKUP(B336,'Country List'!$C$2:$E$126,3,FALSE)</f>
        <v>Low income</v>
      </c>
      <c r="E336" t="s">
        <v>421</v>
      </c>
      <c r="F336" s="58">
        <v>0.2</v>
      </c>
      <c r="G336" s="48">
        <v>2024</v>
      </c>
      <c r="H336" t="s">
        <v>508</v>
      </c>
      <c r="J336" t="str">
        <f t="shared" si="5"/>
        <v>NepalSTI drugs</v>
      </c>
    </row>
    <row r="337" spans="1:10" x14ac:dyDescent="0.25">
      <c r="A337" t="s">
        <v>181</v>
      </c>
      <c r="B337" t="s">
        <v>182</v>
      </c>
      <c r="C337" t="str">
        <f>VLOOKUP(B337,'Country List'!$C$2:$G$126,5,FALSE)</f>
        <v>LAC</v>
      </c>
      <c r="D337" t="str">
        <f>VLOOKUP(B337,'Country List'!$C$2:$E$126,3,FALSE)</f>
        <v>Lower middle income</v>
      </c>
      <c r="E337" t="s">
        <v>421</v>
      </c>
      <c r="F337" s="58">
        <v>0.2</v>
      </c>
      <c r="G337" s="48">
        <v>2024</v>
      </c>
      <c r="H337" t="s">
        <v>508</v>
      </c>
      <c r="J337" t="str">
        <f t="shared" si="5"/>
        <v>NicaraguaSTI drugs</v>
      </c>
    </row>
    <row r="338" spans="1:10" x14ac:dyDescent="0.25">
      <c r="A338" t="s">
        <v>183</v>
      </c>
      <c r="B338" t="s">
        <v>184</v>
      </c>
      <c r="C338" t="str">
        <f>VLOOKUP(B338,'Country List'!$C$2:$G$126,5,FALSE)</f>
        <v>WCA</v>
      </c>
      <c r="D338" t="str">
        <f>VLOOKUP(B338,'Country List'!$C$2:$E$126,3,FALSE)</f>
        <v>Low income</v>
      </c>
      <c r="E338" t="s">
        <v>421</v>
      </c>
      <c r="F338" s="58">
        <v>0.2</v>
      </c>
      <c r="G338" s="48">
        <v>2024</v>
      </c>
      <c r="H338" t="s">
        <v>508</v>
      </c>
      <c r="J338" t="str">
        <f t="shared" si="5"/>
        <v>NigerSTI drugs</v>
      </c>
    </row>
    <row r="339" spans="1:10" x14ac:dyDescent="0.25">
      <c r="A339" t="s">
        <v>185</v>
      </c>
      <c r="B339" t="s">
        <v>186</v>
      </c>
      <c r="C339" t="str">
        <f>VLOOKUP(B339,'Country List'!$C$2:$G$126,5,FALSE)</f>
        <v>WCA</v>
      </c>
      <c r="D339" t="str">
        <f>VLOOKUP(B339,'Country List'!$C$2:$E$126,3,FALSE)</f>
        <v>Lower middle income</v>
      </c>
      <c r="E339" t="s">
        <v>421</v>
      </c>
      <c r="F339" s="58">
        <v>0.2</v>
      </c>
      <c r="G339" s="48">
        <v>2024</v>
      </c>
      <c r="H339" t="s">
        <v>508</v>
      </c>
      <c r="J339" t="str">
        <f t="shared" si="5"/>
        <v>NigeriaSTI drugs</v>
      </c>
    </row>
    <row r="340" spans="1:10" x14ac:dyDescent="0.25">
      <c r="A340" t="s">
        <v>187</v>
      </c>
      <c r="B340" t="s">
        <v>188</v>
      </c>
      <c r="C340" t="str">
        <f>VLOOKUP(B340,'Country List'!$C$2:$G$126,5,FALSE)</f>
        <v>AP</v>
      </c>
      <c r="D340" t="str">
        <f>VLOOKUP(B340,'Country List'!$C$2:$E$126,3,FALSE)</f>
        <v>Lower middle income</v>
      </c>
      <c r="E340" t="s">
        <v>421</v>
      </c>
      <c r="F340" s="58">
        <v>0.2</v>
      </c>
      <c r="G340" s="48">
        <v>2024</v>
      </c>
      <c r="H340" t="s">
        <v>508</v>
      </c>
      <c r="J340" t="str">
        <f t="shared" si="5"/>
        <v>PakistanSTI drugs</v>
      </c>
    </row>
    <row r="341" spans="1:10" x14ac:dyDescent="0.25">
      <c r="A341" t="s">
        <v>189</v>
      </c>
      <c r="B341" t="s">
        <v>190</v>
      </c>
      <c r="C341" t="str">
        <f>VLOOKUP(B341,'Country List'!$C$2:$G$126,5,FALSE)</f>
        <v>LAC</v>
      </c>
      <c r="D341" t="str">
        <f>VLOOKUP(B341,'Country List'!$C$2:$E$126,3,FALSE)</f>
        <v>Upper middle income</v>
      </c>
      <c r="E341" t="s">
        <v>421</v>
      </c>
      <c r="F341" s="58">
        <v>0.2</v>
      </c>
      <c r="G341" s="48">
        <v>2024</v>
      </c>
      <c r="H341" t="s">
        <v>508</v>
      </c>
      <c r="J341" t="str">
        <f t="shared" si="5"/>
        <v>PanamaSTI drugs</v>
      </c>
    </row>
    <row r="342" spans="1:10" x14ac:dyDescent="0.25">
      <c r="A342" t="s">
        <v>191</v>
      </c>
      <c r="B342" t="s">
        <v>192</v>
      </c>
      <c r="C342" t="str">
        <f>VLOOKUP(B342,'Country List'!$C$2:$G$126,5,FALSE)</f>
        <v>AP</v>
      </c>
      <c r="D342" t="str">
        <f>VLOOKUP(B342,'Country List'!$C$2:$E$126,3,FALSE)</f>
        <v>Lower middle income</v>
      </c>
      <c r="E342" t="s">
        <v>421</v>
      </c>
      <c r="F342" s="58">
        <v>0.2</v>
      </c>
      <c r="G342" s="48">
        <v>2024</v>
      </c>
      <c r="H342" t="s">
        <v>508</v>
      </c>
      <c r="J342" t="str">
        <f t="shared" si="5"/>
        <v>Papua New GuineaSTI drugs</v>
      </c>
    </row>
    <row r="343" spans="1:10" x14ac:dyDescent="0.25">
      <c r="A343" t="s">
        <v>193</v>
      </c>
      <c r="B343" t="s">
        <v>194</v>
      </c>
      <c r="C343" t="str">
        <f>VLOOKUP(B343,'Country List'!$C$2:$G$126,5,FALSE)</f>
        <v>LAC</v>
      </c>
      <c r="D343" t="str">
        <f>VLOOKUP(B343,'Country List'!$C$2:$E$126,3,FALSE)</f>
        <v>Upper middle income</v>
      </c>
      <c r="E343" t="s">
        <v>421</v>
      </c>
      <c r="F343" s="58">
        <v>0.2</v>
      </c>
      <c r="G343" s="48">
        <v>2024</v>
      </c>
      <c r="H343" t="s">
        <v>508</v>
      </c>
      <c r="J343" t="str">
        <f t="shared" si="5"/>
        <v>ParaguaySTI drugs</v>
      </c>
    </row>
    <row r="344" spans="1:10" x14ac:dyDescent="0.25">
      <c r="A344" t="s">
        <v>195</v>
      </c>
      <c r="B344" t="s">
        <v>196</v>
      </c>
      <c r="C344" t="str">
        <f>VLOOKUP(B344,'Country List'!$C$2:$G$126,5,FALSE)</f>
        <v>LAC</v>
      </c>
      <c r="D344" t="str">
        <f>VLOOKUP(B344,'Country List'!$C$2:$E$126,3,FALSE)</f>
        <v>Upper middle income</v>
      </c>
      <c r="E344" t="s">
        <v>421</v>
      </c>
      <c r="F344" s="58">
        <v>0.2</v>
      </c>
      <c r="G344" s="48">
        <v>2024</v>
      </c>
      <c r="H344" t="s">
        <v>508</v>
      </c>
      <c r="J344" t="str">
        <f t="shared" si="5"/>
        <v>PeruSTI drugs</v>
      </c>
    </row>
    <row r="345" spans="1:10" x14ac:dyDescent="0.25">
      <c r="A345" t="s">
        <v>197</v>
      </c>
      <c r="B345" t="s">
        <v>198</v>
      </c>
      <c r="C345" t="str">
        <f>VLOOKUP(B345,'Country List'!$C$2:$G$126,5,FALSE)</f>
        <v>AP</v>
      </c>
      <c r="D345" t="str">
        <f>VLOOKUP(B345,'Country List'!$C$2:$E$126,3,FALSE)</f>
        <v>Lower middle income</v>
      </c>
      <c r="E345" t="s">
        <v>421</v>
      </c>
      <c r="F345" s="58">
        <f>21.5/55.63</f>
        <v>0.38648211396728382</v>
      </c>
      <c r="G345" s="48">
        <v>2024</v>
      </c>
      <c r="H345" t="s">
        <v>518</v>
      </c>
      <c r="J345" t="str">
        <f t="shared" si="5"/>
        <v>PhilippinesSTI drugs</v>
      </c>
    </row>
    <row r="346" spans="1:10" x14ac:dyDescent="0.25">
      <c r="A346" t="s">
        <v>199</v>
      </c>
      <c r="B346" t="s">
        <v>200</v>
      </c>
      <c r="C346" t="str">
        <f>VLOOKUP(B346,'Country List'!$C$2:$G$126,5,FALSE)</f>
        <v>WCENA</v>
      </c>
      <c r="D346" t="str">
        <f>VLOOKUP(B346,'Country List'!$C$2:$E$126,3,FALSE)</f>
        <v>Upper middle income</v>
      </c>
      <c r="E346" t="s">
        <v>421</v>
      </c>
      <c r="F346" s="58">
        <v>0.2</v>
      </c>
      <c r="G346" s="48">
        <v>2024</v>
      </c>
      <c r="H346" t="s">
        <v>508</v>
      </c>
      <c r="J346" t="str">
        <f t="shared" si="5"/>
        <v>RomaniaSTI drugs</v>
      </c>
    </row>
    <row r="347" spans="1:10" x14ac:dyDescent="0.25">
      <c r="A347" t="s">
        <v>201</v>
      </c>
      <c r="B347" t="s">
        <v>202</v>
      </c>
      <c r="C347" t="str">
        <f>VLOOKUP(B347,'Country List'!$C$2:$G$126,5,FALSE)</f>
        <v>EECA</v>
      </c>
      <c r="D347" t="str">
        <f>VLOOKUP(B347,'Country List'!$C$2:$E$126,3,FALSE)</f>
        <v>Upper middle income</v>
      </c>
      <c r="E347" t="s">
        <v>421</v>
      </c>
      <c r="F347" s="58">
        <v>0.2</v>
      </c>
      <c r="G347" s="48">
        <v>2024</v>
      </c>
      <c r="H347" t="s">
        <v>508</v>
      </c>
      <c r="J347" t="str">
        <f t="shared" si="5"/>
        <v>Russian FederationSTI drugs</v>
      </c>
    </row>
    <row r="348" spans="1:10" x14ac:dyDescent="0.25">
      <c r="A348" t="s">
        <v>203</v>
      </c>
      <c r="B348" t="s">
        <v>204</v>
      </c>
      <c r="C348" t="str">
        <f>VLOOKUP(B348,'Country List'!$C$2:$G$126,5,FALSE)</f>
        <v>ESA</v>
      </c>
      <c r="D348" t="str">
        <f>VLOOKUP(B348,'Country List'!$C$2:$E$126,3,FALSE)</f>
        <v>Low income</v>
      </c>
      <c r="E348" t="s">
        <v>421</v>
      </c>
      <c r="F348" s="58">
        <v>0.2</v>
      </c>
      <c r="G348" s="48">
        <v>2024</v>
      </c>
      <c r="H348" t="s">
        <v>508</v>
      </c>
      <c r="J348" t="str">
        <f t="shared" si="5"/>
        <v>RwandaSTI drugs</v>
      </c>
    </row>
    <row r="349" spans="1:10" x14ac:dyDescent="0.25">
      <c r="A349" t="s">
        <v>205</v>
      </c>
      <c r="B349" t="s">
        <v>206</v>
      </c>
      <c r="C349" t="str">
        <f>VLOOKUP(B349,'Country List'!$C$2:$G$126,5,FALSE)</f>
        <v>WCA</v>
      </c>
      <c r="D349" t="str">
        <f>VLOOKUP(B349,'Country List'!$C$2:$E$126,3,FALSE)</f>
        <v>Lower middle income</v>
      </c>
      <c r="E349" t="s">
        <v>421</v>
      </c>
      <c r="F349" s="58">
        <v>0.2</v>
      </c>
      <c r="G349" s="48">
        <v>2024</v>
      </c>
      <c r="H349" t="s">
        <v>508</v>
      </c>
      <c r="J349" t="str">
        <f t="shared" si="5"/>
        <v>São Tomé and PrincipeSTI drugs</v>
      </c>
    </row>
    <row r="350" spans="1:10" x14ac:dyDescent="0.25">
      <c r="A350" t="s">
        <v>207</v>
      </c>
      <c r="B350" t="s">
        <v>208</v>
      </c>
      <c r="C350" t="str">
        <f>VLOOKUP(B350,'Country List'!$C$2:$G$126,5,FALSE)</f>
        <v>WCA</v>
      </c>
      <c r="D350" t="str">
        <f>VLOOKUP(B350,'Country List'!$C$2:$E$126,3,FALSE)</f>
        <v>Low income</v>
      </c>
      <c r="E350" t="s">
        <v>421</v>
      </c>
      <c r="F350" s="58">
        <v>0.2</v>
      </c>
      <c r="G350" s="48">
        <v>2024</v>
      </c>
      <c r="H350" t="s">
        <v>508</v>
      </c>
      <c r="J350" t="str">
        <f t="shared" si="5"/>
        <v>SenegalSTI drugs</v>
      </c>
    </row>
    <row r="351" spans="1:10" x14ac:dyDescent="0.25">
      <c r="A351" t="s">
        <v>209</v>
      </c>
      <c r="B351" t="s">
        <v>210</v>
      </c>
      <c r="C351" t="str">
        <f>VLOOKUP(B351,'Country List'!$C$2:$G$126,5,FALSE)</f>
        <v>WCENA</v>
      </c>
      <c r="D351" t="str">
        <f>VLOOKUP(B351,'Country List'!$C$2:$E$126,3,FALSE)</f>
        <v>Upper middle income</v>
      </c>
      <c r="E351" t="s">
        <v>421</v>
      </c>
      <c r="F351" s="58">
        <v>0.2</v>
      </c>
      <c r="G351" s="48">
        <v>2024</v>
      </c>
      <c r="H351" t="s">
        <v>508</v>
      </c>
      <c r="J351" t="str">
        <f t="shared" si="5"/>
        <v>SerbiaSTI drugs</v>
      </c>
    </row>
    <row r="352" spans="1:10" x14ac:dyDescent="0.25">
      <c r="A352" t="s">
        <v>211</v>
      </c>
      <c r="B352" t="s">
        <v>212</v>
      </c>
      <c r="C352" t="str">
        <f>VLOOKUP(B352,'Country List'!$C$2:$G$126,5,FALSE)</f>
        <v>WCA</v>
      </c>
      <c r="D352" t="str">
        <f>VLOOKUP(B352,'Country List'!$C$2:$E$126,3,FALSE)</f>
        <v>Low income</v>
      </c>
      <c r="E352" t="s">
        <v>421</v>
      </c>
      <c r="F352" s="58">
        <v>0.2</v>
      </c>
      <c r="G352" s="48">
        <v>2024</v>
      </c>
      <c r="H352" t="s">
        <v>508</v>
      </c>
      <c r="J352" t="str">
        <f t="shared" si="5"/>
        <v>Sierra LeoneSTI drugs</v>
      </c>
    </row>
    <row r="353" spans="1:10" x14ac:dyDescent="0.25">
      <c r="A353" t="s">
        <v>213</v>
      </c>
      <c r="B353" t="s">
        <v>214</v>
      </c>
      <c r="C353" t="str">
        <f>VLOOKUP(B353,'Country List'!$C$2:$G$126,5,FALSE)</f>
        <v>NAME</v>
      </c>
      <c r="D353" t="str">
        <f>VLOOKUP(B353,'Country List'!$C$2:$E$126,3,FALSE)</f>
        <v>Low income</v>
      </c>
      <c r="E353" t="s">
        <v>421</v>
      </c>
      <c r="F353" s="58">
        <v>0.2</v>
      </c>
      <c r="G353" s="48">
        <v>2024</v>
      </c>
      <c r="H353" t="s">
        <v>508</v>
      </c>
      <c r="J353" t="str">
        <f t="shared" si="5"/>
        <v>SomaliaSTI drugs</v>
      </c>
    </row>
    <row r="354" spans="1:10" x14ac:dyDescent="0.25">
      <c r="A354" t="s">
        <v>215</v>
      </c>
      <c r="B354" t="s">
        <v>216</v>
      </c>
      <c r="C354" t="str">
        <f>VLOOKUP(B354,'Country List'!$C$2:$G$126,5,FALSE)</f>
        <v>ESA</v>
      </c>
      <c r="D354" t="str">
        <f>VLOOKUP(B354,'Country List'!$C$2:$E$126,3,FALSE)</f>
        <v>Upper middle income</v>
      </c>
      <c r="E354" t="s">
        <v>421</v>
      </c>
      <c r="F354" s="58">
        <v>0.2</v>
      </c>
      <c r="G354" s="48">
        <v>2024</v>
      </c>
      <c r="H354" t="s">
        <v>508</v>
      </c>
      <c r="J354" t="str">
        <f t="shared" si="5"/>
        <v>South AfricaSTI drugs</v>
      </c>
    </row>
    <row r="355" spans="1:10" x14ac:dyDescent="0.25">
      <c r="A355" t="s">
        <v>217</v>
      </c>
      <c r="B355" t="s">
        <v>218</v>
      </c>
      <c r="C355" t="str">
        <f>VLOOKUP(B355,'Country List'!$C$2:$G$126,5,FALSE)</f>
        <v>ESA</v>
      </c>
      <c r="D355" t="str">
        <f>VLOOKUP(B355,'Country List'!$C$2:$E$126,3,FALSE)</f>
        <v>Low income</v>
      </c>
      <c r="E355" t="s">
        <v>421</v>
      </c>
      <c r="F355" s="58">
        <v>0.2</v>
      </c>
      <c r="G355" s="48">
        <v>2024</v>
      </c>
      <c r="H355" t="s">
        <v>508</v>
      </c>
      <c r="J355" t="str">
        <f t="shared" si="5"/>
        <v>South SudanSTI drugs</v>
      </c>
    </row>
    <row r="356" spans="1:10" x14ac:dyDescent="0.25">
      <c r="A356" t="s">
        <v>219</v>
      </c>
      <c r="B356" t="s">
        <v>220</v>
      </c>
      <c r="C356" t="str">
        <f>VLOOKUP(B356,'Country List'!$C$2:$G$126,5,FALSE)</f>
        <v>AP</v>
      </c>
      <c r="D356" t="str">
        <f>VLOOKUP(B356,'Country List'!$C$2:$E$126,3,FALSE)</f>
        <v>Lower middle income</v>
      </c>
      <c r="E356" t="s">
        <v>421</v>
      </c>
      <c r="F356" s="58">
        <v>0.2</v>
      </c>
      <c r="G356" s="48">
        <v>2024</v>
      </c>
      <c r="H356" t="s">
        <v>508</v>
      </c>
      <c r="J356" t="str">
        <f t="shared" si="5"/>
        <v>Sri LankaSTI drugs</v>
      </c>
    </row>
    <row r="357" spans="1:10" x14ac:dyDescent="0.25">
      <c r="A357" t="s">
        <v>221</v>
      </c>
      <c r="B357" t="s">
        <v>222</v>
      </c>
      <c r="C357" t="str">
        <f>VLOOKUP(B357,'Country List'!$C$2:$G$126,5,FALSE)</f>
        <v>LAC</v>
      </c>
      <c r="D357" t="str">
        <f>VLOOKUP(B357,'Country List'!$C$2:$E$126,3,FALSE)</f>
        <v>Upper middle income</v>
      </c>
      <c r="E357" t="s">
        <v>421</v>
      </c>
      <c r="F357" s="58">
        <v>0.2</v>
      </c>
      <c r="G357" s="48">
        <v>2024</v>
      </c>
      <c r="H357" t="s">
        <v>508</v>
      </c>
      <c r="J357" t="str">
        <f t="shared" si="5"/>
        <v>St. LuciaSTI drugs</v>
      </c>
    </row>
    <row r="358" spans="1:10" x14ac:dyDescent="0.25">
      <c r="A358" t="s">
        <v>223</v>
      </c>
      <c r="B358" t="s">
        <v>224</v>
      </c>
      <c r="C358" t="str">
        <f>VLOOKUP(B358,'Country List'!$C$2:$G$126,5,FALSE)</f>
        <v>NAME</v>
      </c>
      <c r="D358" t="str">
        <f>VLOOKUP(B358,'Country List'!$C$2:$E$126,3,FALSE)</f>
        <v>Lower middle income</v>
      </c>
      <c r="E358" t="s">
        <v>421</v>
      </c>
      <c r="F358" s="58">
        <v>0.2</v>
      </c>
      <c r="G358" s="48">
        <v>2024</v>
      </c>
      <c r="H358" t="s">
        <v>508</v>
      </c>
      <c r="J358" t="str">
        <f t="shared" si="5"/>
        <v>SudanSTI drugs</v>
      </c>
    </row>
    <row r="359" spans="1:10" x14ac:dyDescent="0.25">
      <c r="A359" t="s">
        <v>225</v>
      </c>
      <c r="B359" t="s">
        <v>226</v>
      </c>
      <c r="C359" t="str">
        <f>VLOOKUP(B359,'Country List'!$C$2:$G$126,5,FALSE)</f>
        <v>LAC</v>
      </c>
      <c r="D359" t="str">
        <f>VLOOKUP(B359,'Country List'!$C$2:$E$126,3,FALSE)</f>
        <v>Upper middle income</v>
      </c>
      <c r="E359" t="s">
        <v>421</v>
      </c>
      <c r="F359" s="58">
        <v>0.2</v>
      </c>
      <c r="G359" s="48">
        <v>2024</v>
      </c>
      <c r="H359" t="s">
        <v>508</v>
      </c>
      <c r="J359" t="str">
        <f t="shared" si="5"/>
        <v>SurinameSTI drugs</v>
      </c>
    </row>
    <row r="360" spans="1:10" x14ac:dyDescent="0.25">
      <c r="A360" t="s">
        <v>229</v>
      </c>
      <c r="B360" t="s">
        <v>230</v>
      </c>
      <c r="C360" t="str">
        <f>VLOOKUP(B360,'Country List'!$C$2:$G$126,5,FALSE)</f>
        <v>NAME</v>
      </c>
      <c r="D360" t="str">
        <f>VLOOKUP(B360,'Country List'!$C$2:$E$126,3,FALSE)</f>
        <v>Lower middle income</v>
      </c>
      <c r="E360" t="s">
        <v>421</v>
      </c>
      <c r="F360" s="58">
        <v>0.2</v>
      </c>
      <c r="G360" s="48">
        <v>2024</v>
      </c>
      <c r="H360" t="s">
        <v>508</v>
      </c>
      <c r="J360" t="str">
        <f t="shared" si="5"/>
        <v>Syrian Arab RepublicSTI drugs</v>
      </c>
    </row>
    <row r="361" spans="1:10" x14ac:dyDescent="0.25">
      <c r="A361" t="s">
        <v>231</v>
      </c>
      <c r="B361" t="s">
        <v>232</v>
      </c>
      <c r="C361" t="str">
        <f>VLOOKUP(B361,'Country List'!$C$2:$G$126,5,FALSE)</f>
        <v>AP</v>
      </c>
      <c r="D361" t="str">
        <f>VLOOKUP(B361,'Country List'!$C$2:$E$126,3,FALSE)</f>
        <v>Lower middle income</v>
      </c>
      <c r="E361" t="s">
        <v>421</v>
      </c>
      <c r="F361" s="58">
        <v>0.2</v>
      </c>
      <c r="G361" s="48">
        <v>2024</v>
      </c>
      <c r="H361" t="s">
        <v>508</v>
      </c>
      <c r="J361" t="str">
        <f t="shared" si="5"/>
        <v>TajikistanSTI drugs</v>
      </c>
    </row>
    <row r="362" spans="1:10" x14ac:dyDescent="0.25">
      <c r="A362" t="s">
        <v>233</v>
      </c>
      <c r="B362" t="s">
        <v>234</v>
      </c>
      <c r="C362" t="str">
        <f>VLOOKUP(B362,'Country List'!$C$2:$G$126,5,FALSE)</f>
        <v>ESA</v>
      </c>
      <c r="D362" t="str">
        <f>VLOOKUP(B362,'Country List'!$C$2:$E$126,3,FALSE)</f>
        <v>Low income</v>
      </c>
      <c r="E362" t="s">
        <v>421</v>
      </c>
      <c r="F362" s="58">
        <v>0.2</v>
      </c>
      <c r="G362" s="48">
        <v>2024</v>
      </c>
      <c r="H362" t="s">
        <v>508</v>
      </c>
      <c r="J362" t="str">
        <f t="shared" si="5"/>
        <v>TanzaniaSTI drugs</v>
      </c>
    </row>
    <row r="363" spans="1:10" x14ac:dyDescent="0.25">
      <c r="A363" t="s">
        <v>235</v>
      </c>
      <c r="B363" t="s">
        <v>236</v>
      </c>
      <c r="C363" t="str">
        <f>VLOOKUP(B363,'Country List'!$C$2:$G$126,5,FALSE)</f>
        <v>AP</v>
      </c>
      <c r="D363" t="str">
        <f>VLOOKUP(B363,'Country List'!$C$2:$E$126,3,FALSE)</f>
        <v>Upper middle income</v>
      </c>
      <c r="E363" t="s">
        <v>421</v>
      </c>
      <c r="F363" s="58">
        <v>0.2</v>
      </c>
      <c r="G363" s="48">
        <v>2024</v>
      </c>
      <c r="H363" t="s">
        <v>508</v>
      </c>
      <c r="J363" t="str">
        <f t="shared" si="5"/>
        <v>ThailandSTI drugs</v>
      </c>
    </row>
    <row r="364" spans="1:10" x14ac:dyDescent="0.25">
      <c r="A364" t="s">
        <v>237</v>
      </c>
      <c r="B364" t="s">
        <v>238</v>
      </c>
      <c r="C364" t="str">
        <f>VLOOKUP(B364,'Country List'!$C$2:$G$126,5,FALSE)</f>
        <v>AP</v>
      </c>
      <c r="D364" t="str">
        <f>VLOOKUP(B364,'Country List'!$C$2:$E$126,3,FALSE)</f>
        <v>Lower middle income</v>
      </c>
      <c r="E364" t="s">
        <v>421</v>
      </c>
      <c r="F364" s="58">
        <v>0.2</v>
      </c>
      <c r="G364" s="48">
        <v>2024</v>
      </c>
      <c r="H364" t="s">
        <v>508</v>
      </c>
      <c r="J364" t="str">
        <f t="shared" si="5"/>
        <v>Timor-LesteSTI drugs</v>
      </c>
    </row>
    <row r="365" spans="1:10" x14ac:dyDescent="0.25">
      <c r="A365" t="s">
        <v>239</v>
      </c>
      <c r="B365" t="s">
        <v>240</v>
      </c>
      <c r="C365" t="str">
        <f>VLOOKUP(B365,'Country List'!$C$2:$G$126,5,FALSE)</f>
        <v>WCA</v>
      </c>
      <c r="D365" t="str">
        <f>VLOOKUP(B365,'Country List'!$C$2:$E$126,3,FALSE)</f>
        <v>Low income</v>
      </c>
      <c r="E365" t="s">
        <v>421</v>
      </c>
      <c r="F365" s="58">
        <v>0.2</v>
      </c>
      <c r="G365" s="48">
        <v>2024</v>
      </c>
      <c r="H365" t="s">
        <v>508</v>
      </c>
      <c r="J365" t="str">
        <f t="shared" si="5"/>
        <v>TogoSTI drugs</v>
      </c>
    </row>
    <row r="366" spans="1:10" x14ac:dyDescent="0.25">
      <c r="A366" t="s">
        <v>241</v>
      </c>
      <c r="B366" t="s">
        <v>242</v>
      </c>
      <c r="C366" t="str">
        <f>VLOOKUP(B366,'Country List'!$C$2:$G$126,5,FALSE)</f>
        <v>NAME</v>
      </c>
      <c r="D366" t="str">
        <f>VLOOKUP(B366,'Country List'!$C$2:$E$126,3,FALSE)</f>
        <v>Lower middle income</v>
      </c>
      <c r="E366" t="s">
        <v>421</v>
      </c>
      <c r="F366" s="58">
        <v>0.2</v>
      </c>
      <c r="G366" s="48">
        <v>2024</v>
      </c>
      <c r="H366" t="s">
        <v>508</v>
      </c>
      <c r="J366" t="str">
        <f t="shared" si="5"/>
        <v>TunisiaSTI drugs</v>
      </c>
    </row>
    <row r="367" spans="1:10" x14ac:dyDescent="0.25">
      <c r="A367" t="s">
        <v>243</v>
      </c>
      <c r="B367" t="s">
        <v>244</v>
      </c>
      <c r="C367" t="str">
        <f>VLOOKUP(B367,'Country List'!$C$2:$G$126,5,FALSE)</f>
        <v>WCENA</v>
      </c>
      <c r="D367" t="str">
        <f>VLOOKUP(B367,'Country List'!$C$2:$E$126,3,FALSE)</f>
        <v>Upper middle income</v>
      </c>
      <c r="E367" t="s">
        <v>421</v>
      </c>
      <c r="F367" s="58">
        <v>0.2</v>
      </c>
      <c r="G367" s="48">
        <v>2024</v>
      </c>
      <c r="H367" t="s">
        <v>508</v>
      </c>
      <c r="J367" t="str">
        <f t="shared" si="5"/>
        <v>TurkeySTI drugs</v>
      </c>
    </row>
    <row r="368" spans="1:10" x14ac:dyDescent="0.25">
      <c r="A368" t="s">
        <v>245</v>
      </c>
      <c r="B368" t="s">
        <v>246</v>
      </c>
      <c r="C368" t="str">
        <f>VLOOKUP(B368,'Country List'!$C$2:$G$126,5,FALSE)</f>
        <v>EECA</v>
      </c>
      <c r="D368" t="str">
        <f>VLOOKUP(B368,'Country List'!$C$2:$E$126,3,FALSE)</f>
        <v>Upper middle income</v>
      </c>
      <c r="E368" t="s">
        <v>421</v>
      </c>
      <c r="F368" s="58">
        <v>0.2</v>
      </c>
      <c r="G368" s="48">
        <v>2024</v>
      </c>
      <c r="H368" t="s">
        <v>508</v>
      </c>
      <c r="J368" t="str">
        <f t="shared" si="5"/>
        <v>TurkmenistanSTI drugs</v>
      </c>
    </row>
    <row r="369" spans="1:13" x14ac:dyDescent="0.25">
      <c r="A369" t="s">
        <v>247</v>
      </c>
      <c r="B369" t="s">
        <v>248</v>
      </c>
      <c r="C369" t="str">
        <f>VLOOKUP(B369,'Country List'!$C$2:$G$126,5,FALSE)</f>
        <v>ESA</v>
      </c>
      <c r="D369" t="str">
        <f>VLOOKUP(B369,'Country List'!$C$2:$E$126,3,FALSE)</f>
        <v>Low income</v>
      </c>
      <c r="E369" t="s">
        <v>421</v>
      </c>
      <c r="F369" s="58">
        <v>0.2</v>
      </c>
      <c r="G369" s="48">
        <v>2024</v>
      </c>
      <c r="H369" t="s">
        <v>508</v>
      </c>
      <c r="J369" t="str">
        <f t="shared" si="5"/>
        <v>UgandaSTI drugs</v>
      </c>
    </row>
    <row r="370" spans="1:13" x14ac:dyDescent="0.25">
      <c r="A370" t="s">
        <v>249</v>
      </c>
      <c r="B370" t="s">
        <v>250</v>
      </c>
      <c r="C370" t="str">
        <f>VLOOKUP(B370,'Country List'!$C$2:$G$126,5,FALSE)</f>
        <v>EECA</v>
      </c>
      <c r="D370" t="str">
        <f>VLOOKUP(B370,'Country List'!$C$2:$E$126,3,FALSE)</f>
        <v>Lower middle income</v>
      </c>
      <c r="E370" t="s">
        <v>421</v>
      </c>
      <c r="F370" s="58">
        <v>0.2</v>
      </c>
      <c r="G370" s="48">
        <v>2024</v>
      </c>
      <c r="H370" t="s">
        <v>508</v>
      </c>
      <c r="J370" t="str">
        <f t="shared" si="5"/>
        <v>UkraineSTI drugs</v>
      </c>
    </row>
    <row r="371" spans="1:13" x14ac:dyDescent="0.25">
      <c r="A371" t="s">
        <v>251</v>
      </c>
      <c r="B371" t="s">
        <v>252</v>
      </c>
      <c r="C371" t="str">
        <f>VLOOKUP(B371,'Country List'!$C$2:$G$126,5,FALSE)</f>
        <v>EECA</v>
      </c>
      <c r="D371" t="str">
        <f>VLOOKUP(B371,'Country List'!$C$2:$E$126,3,FALSE)</f>
        <v>Lower middle income</v>
      </c>
      <c r="E371" t="s">
        <v>421</v>
      </c>
      <c r="F371" s="58">
        <v>0.2</v>
      </c>
      <c r="G371" s="48">
        <v>2024</v>
      </c>
      <c r="H371" t="s">
        <v>508</v>
      </c>
      <c r="J371" t="str">
        <f t="shared" si="5"/>
        <v>UzbekistanSTI drugs</v>
      </c>
    </row>
    <row r="372" spans="1:13" x14ac:dyDescent="0.25">
      <c r="A372" t="s">
        <v>253</v>
      </c>
      <c r="B372" t="s">
        <v>254</v>
      </c>
      <c r="C372" t="str">
        <f>VLOOKUP(B372,'Country List'!$C$2:$G$126,5,FALSE)</f>
        <v>LAC</v>
      </c>
      <c r="D372" t="str">
        <f>VLOOKUP(B372,'Country List'!$C$2:$E$126,3,FALSE)</f>
        <v>Upper middle income</v>
      </c>
      <c r="E372" t="s">
        <v>421</v>
      </c>
      <c r="F372" s="58">
        <v>0.2</v>
      </c>
      <c r="G372" s="48">
        <v>2024</v>
      </c>
      <c r="H372" t="s">
        <v>508</v>
      </c>
      <c r="J372" t="str">
        <f t="shared" si="5"/>
        <v>Venezuela, RBSTI drugs</v>
      </c>
    </row>
    <row r="373" spans="1:13" x14ac:dyDescent="0.25">
      <c r="A373" t="s">
        <v>255</v>
      </c>
      <c r="B373" t="s">
        <v>256</v>
      </c>
      <c r="C373" t="str">
        <f>VLOOKUP(B373,'Country List'!$C$2:$G$126,5,FALSE)</f>
        <v>AP</v>
      </c>
      <c r="D373" t="str">
        <f>VLOOKUP(B373,'Country List'!$C$2:$E$126,3,FALSE)</f>
        <v>Lower middle income</v>
      </c>
      <c r="E373" t="s">
        <v>421</v>
      </c>
      <c r="F373" s="58">
        <v>0.2</v>
      </c>
      <c r="G373" s="48">
        <v>2024</v>
      </c>
      <c r="H373" t="s">
        <v>508</v>
      </c>
      <c r="J373" t="str">
        <f t="shared" si="5"/>
        <v>VietnamSTI drugs</v>
      </c>
    </row>
    <row r="374" spans="1:13" x14ac:dyDescent="0.25">
      <c r="A374" t="s">
        <v>257</v>
      </c>
      <c r="B374" t="s">
        <v>258</v>
      </c>
      <c r="C374" t="str">
        <f>VLOOKUP(B374,'Country List'!$C$2:$G$126,5,FALSE)</f>
        <v>NAME</v>
      </c>
      <c r="D374" t="str">
        <f>VLOOKUP(B374,'Country List'!$C$2:$E$126,3,FALSE)</f>
        <v>Lower middle income</v>
      </c>
      <c r="E374" t="s">
        <v>421</v>
      </c>
      <c r="F374" s="58">
        <v>0.2</v>
      </c>
      <c r="G374" s="48">
        <v>2024</v>
      </c>
      <c r="H374" t="s">
        <v>508</v>
      </c>
      <c r="J374" t="str">
        <f t="shared" si="5"/>
        <v>Yemen, Rep.STI drugs</v>
      </c>
    </row>
    <row r="375" spans="1:13" x14ac:dyDescent="0.25">
      <c r="A375" t="s">
        <v>259</v>
      </c>
      <c r="B375" t="s">
        <v>260</v>
      </c>
      <c r="C375" t="str">
        <f>VLOOKUP(B375,'Country List'!$C$2:$G$126,5,FALSE)</f>
        <v>ESA</v>
      </c>
      <c r="D375" t="str">
        <f>VLOOKUP(B375,'Country List'!$C$2:$E$126,3,FALSE)</f>
        <v>Lower middle income</v>
      </c>
      <c r="E375" t="s">
        <v>421</v>
      </c>
      <c r="F375" s="58">
        <v>0.2</v>
      </c>
      <c r="G375" s="48">
        <v>2024</v>
      </c>
      <c r="H375" t="s">
        <v>508</v>
      </c>
      <c r="J375" t="str">
        <f t="shared" si="5"/>
        <v>ZambiaSTI drugs</v>
      </c>
    </row>
    <row r="376" spans="1:13" x14ac:dyDescent="0.25">
      <c r="A376" t="s">
        <v>261</v>
      </c>
      <c r="B376" t="s">
        <v>262</v>
      </c>
      <c r="C376" t="str">
        <f>VLOOKUP(B376,'Country List'!$C$2:$G$126,5,FALSE)</f>
        <v>ESA</v>
      </c>
      <c r="D376" t="str">
        <f>VLOOKUP(B376,'Country List'!$C$2:$E$126,3,FALSE)</f>
        <v>Low income</v>
      </c>
      <c r="E376" t="s">
        <v>421</v>
      </c>
      <c r="F376" s="58">
        <v>0.2</v>
      </c>
      <c r="G376" s="48">
        <v>2024</v>
      </c>
      <c r="H376" t="s">
        <v>508</v>
      </c>
      <c r="J376" t="str">
        <f t="shared" si="5"/>
        <v>ZimbabweSTI drugs</v>
      </c>
    </row>
    <row r="377" spans="1:13" x14ac:dyDescent="0.25">
      <c r="A377" t="s">
        <v>4</v>
      </c>
      <c r="B377" t="s">
        <v>5</v>
      </c>
      <c r="C377" t="str">
        <f>VLOOKUP(B377,'Country List'!$C$2:$G$126,5,FALSE)</f>
        <v>AP</v>
      </c>
      <c r="D377" t="str">
        <f>VLOOKUP(B377,'Country List'!$C$2:$E$126,3,FALSE)</f>
        <v>Low income</v>
      </c>
      <c r="E377" t="s">
        <v>422</v>
      </c>
      <c r="F377" s="48">
        <f>IF(ISNA(VLOOKUP(A3,NSP!$E$3:$I$80,5,FALSE)),VLOOKUP(C3,NSP!$E$84:$I$90,5,FALSE),VLOOKUP(A3,NSP!$E$3:$I$80,5,FALSE))</f>
        <v>201.09317927692882</v>
      </c>
      <c r="G377" s="48">
        <v>2023</v>
      </c>
      <c r="H377" t="s">
        <v>399</v>
      </c>
      <c r="J377" t="str">
        <f t="shared" si="5"/>
        <v>AfghanistanNeedle and syringe programs</v>
      </c>
      <c r="M377" s="48"/>
    </row>
    <row r="378" spans="1:13" x14ac:dyDescent="0.25">
      <c r="A378" t="s">
        <v>8</v>
      </c>
      <c r="B378" t="s">
        <v>9</v>
      </c>
      <c r="C378" t="str">
        <f>VLOOKUP(B378,'Country List'!$C$2:$G$126,5,FALSE)</f>
        <v>EECA</v>
      </c>
      <c r="D378" t="str">
        <f>VLOOKUP(B378,'Country List'!$C$2:$E$126,3,FALSE)</f>
        <v>Upper middle income</v>
      </c>
      <c r="E378" t="s">
        <v>422</v>
      </c>
      <c r="F378" s="48">
        <f>IF(ISNA(VLOOKUP(A4,NSP!$E$3:$I$80,5,FALSE)),VLOOKUP(C4,NSP!$E$84:$I$90,5,FALSE),VLOOKUP(A4,NSP!$E$3:$I$80,5,FALSE))</f>
        <v>220.72499999999999</v>
      </c>
      <c r="G378" s="48">
        <v>2023</v>
      </c>
      <c r="H378" t="s">
        <v>399</v>
      </c>
      <c r="J378" t="str">
        <f t="shared" si="5"/>
        <v>AlbaniaNeedle and syringe programs</v>
      </c>
    </row>
    <row r="379" spans="1:13" x14ac:dyDescent="0.25">
      <c r="A379" t="s">
        <v>12</v>
      </c>
      <c r="B379" t="s">
        <v>13</v>
      </c>
      <c r="C379" t="str">
        <f>VLOOKUP(B379,'Country List'!$C$2:$G$126,5,FALSE)</f>
        <v>NAME</v>
      </c>
      <c r="D379" t="str">
        <f>VLOOKUP(B379,'Country List'!$C$2:$E$126,3,FALSE)</f>
        <v>Upper middle income</v>
      </c>
      <c r="E379" t="s">
        <v>422</v>
      </c>
      <c r="F379" s="48">
        <f>IF(ISNA(VLOOKUP(A5,NSP!$E$3:$I$80,5,FALSE)),VLOOKUP(C5,NSP!$E$84:$I$90,5,FALSE),VLOOKUP(A5,NSP!$E$3:$I$80,5,FALSE))</f>
        <v>155.78388998035362</v>
      </c>
      <c r="G379" s="48">
        <v>2023</v>
      </c>
      <c r="H379" t="s">
        <v>399</v>
      </c>
      <c r="J379" t="str">
        <f t="shared" si="5"/>
        <v>AlgeriaNeedle and syringe programs</v>
      </c>
    </row>
    <row r="380" spans="1:13" x14ac:dyDescent="0.25">
      <c r="A380" t="s">
        <v>16</v>
      </c>
      <c r="B380" t="s">
        <v>17</v>
      </c>
      <c r="C380" t="str">
        <f>VLOOKUP(B380,'Country List'!$C$2:$G$126,5,FALSE)</f>
        <v>ESA</v>
      </c>
      <c r="D380" t="str">
        <f>VLOOKUP(B380,'Country List'!$C$2:$E$126,3,FALSE)</f>
        <v>Lower middle income</v>
      </c>
      <c r="E380" t="s">
        <v>422</v>
      </c>
      <c r="F380" s="48">
        <f>IF(ISNA(VLOOKUP(A6,NSP!$E$3:$I$80,5,FALSE)),VLOOKUP(C6,NSP!$E$84:$I$90,5,FALSE),VLOOKUP(A6,NSP!$E$3:$I$80,5,FALSE))</f>
        <v>3162</v>
      </c>
      <c r="G380" s="48">
        <v>2023</v>
      </c>
      <c r="H380" t="s">
        <v>399</v>
      </c>
      <c r="J380" t="str">
        <f t="shared" si="5"/>
        <v>AngolaNeedle and syringe programs</v>
      </c>
    </row>
    <row r="381" spans="1:13" x14ac:dyDescent="0.25">
      <c r="A381" t="s">
        <v>21</v>
      </c>
      <c r="B381" t="s">
        <v>22</v>
      </c>
      <c r="C381" t="str">
        <f>VLOOKUP(B381,'Country List'!$C$2:$G$126,5,FALSE)</f>
        <v>LAC</v>
      </c>
      <c r="D381" t="str">
        <f>VLOOKUP(B381,'Country List'!$C$2:$E$126,3,FALSE)</f>
        <v>Upper middle income</v>
      </c>
      <c r="E381" t="s">
        <v>422</v>
      </c>
      <c r="F381" s="48">
        <f>IF(ISNA(VLOOKUP(A7,NSP!$E$3:$I$80,5,FALSE)),VLOOKUP(C7,NSP!$E$84:$I$90,5,FALSE),VLOOKUP(A7,NSP!$E$3:$I$80,5,FALSE))</f>
        <v>194</v>
      </c>
      <c r="G381" s="48">
        <v>2023</v>
      </c>
      <c r="H381" t="s">
        <v>399</v>
      </c>
      <c r="J381" t="str">
        <f t="shared" si="5"/>
        <v>ArgentinaNeedle and syringe programs</v>
      </c>
    </row>
    <row r="382" spans="1:13" x14ac:dyDescent="0.25">
      <c r="A382" t="s">
        <v>23</v>
      </c>
      <c r="B382" t="s">
        <v>24</v>
      </c>
      <c r="C382" t="str">
        <f>VLOOKUP(B382,'Country List'!$C$2:$G$126,5,FALSE)</f>
        <v>EECA</v>
      </c>
      <c r="D382" t="str">
        <f>VLOOKUP(B382,'Country List'!$C$2:$E$126,3,FALSE)</f>
        <v>Lower middle income</v>
      </c>
      <c r="E382" t="s">
        <v>422</v>
      </c>
      <c r="F382" s="48">
        <f>IF(ISNA(VLOOKUP(A8,NSP!$E$3:$I$80,5,FALSE)),VLOOKUP(C8,NSP!$E$84:$I$90,5,FALSE),VLOOKUP(A8,NSP!$E$3:$I$80,5,FALSE))</f>
        <v>282</v>
      </c>
      <c r="G382" s="48">
        <v>2023</v>
      </c>
      <c r="H382" t="s">
        <v>399</v>
      </c>
      <c r="J382" t="str">
        <f t="shared" si="5"/>
        <v>ArmeniaNeedle and syringe programs</v>
      </c>
    </row>
    <row r="383" spans="1:13" x14ac:dyDescent="0.25">
      <c r="A383" t="s">
        <v>25</v>
      </c>
      <c r="B383" t="s">
        <v>26</v>
      </c>
      <c r="C383" t="str">
        <f>VLOOKUP(B383,'Country List'!$C$2:$G$126,5,FALSE)</f>
        <v>EECA</v>
      </c>
      <c r="D383" t="str">
        <f>VLOOKUP(B383,'Country List'!$C$2:$E$126,3,FALSE)</f>
        <v>Upper middle income</v>
      </c>
      <c r="E383" t="s">
        <v>422</v>
      </c>
      <c r="F383" s="48">
        <f>IF(ISNA(VLOOKUP(A9,NSP!$E$3:$I$80,5,FALSE)),VLOOKUP(C9,NSP!$E$84:$I$90,5,FALSE),VLOOKUP(A9,NSP!$E$3:$I$80,5,FALSE))</f>
        <v>485.70675644299979</v>
      </c>
      <c r="G383" s="48">
        <v>2023</v>
      </c>
      <c r="H383" t="s">
        <v>399</v>
      </c>
      <c r="J383" t="str">
        <f t="shared" si="5"/>
        <v>AzerbaijanNeedle and syringe programs</v>
      </c>
    </row>
    <row r="384" spans="1:13" x14ac:dyDescent="0.25">
      <c r="A384" t="s">
        <v>27</v>
      </c>
      <c r="B384" t="s">
        <v>28</v>
      </c>
      <c r="C384" t="str">
        <f>VLOOKUP(B384,'Country List'!$C$2:$G$126,5,FALSE)</f>
        <v>AP</v>
      </c>
      <c r="D384" t="str">
        <f>VLOOKUP(B384,'Country List'!$C$2:$E$126,3,FALSE)</f>
        <v>Lower middle income</v>
      </c>
      <c r="E384" t="s">
        <v>422</v>
      </c>
      <c r="F384" s="48">
        <f>IF(ISNA(VLOOKUP(A10,NSP!$E$3:$I$80,5,FALSE)),VLOOKUP(C10,NSP!$E$84:$I$90,5,FALSE),VLOOKUP(A10,NSP!$E$3:$I$80,5,FALSE))</f>
        <v>332</v>
      </c>
      <c r="G384" s="48">
        <v>2023</v>
      </c>
      <c r="H384" t="s">
        <v>399</v>
      </c>
      <c r="J384" t="str">
        <f t="shared" si="5"/>
        <v>BangladeshNeedle and syringe programs</v>
      </c>
    </row>
    <row r="385" spans="1:10" x14ac:dyDescent="0.25">
      <c r="A385" t="s">
        <v>29</v>
      </c>
      <c r="B385" t="s">
        <v>30</v>
      </c>
      <c r="C385" t="str">
        <f>VLOOKUP(B385,'Country List'!$C$2:$G$126,5,FALSE)</f>
        <v>EECA</v>
      </c>
      <c r="D385" t="str">
        <f>VLOOKUP(B385,'Country List'!$C$2:$E$126,3,FALSE)</f>
        <v>Upper middle income</v>
      </c>
      <c r="E385" t="s">
        <v>422</v>
      </c>
      <c r="F385" s="48">
        <f>IF(ISNA(VLOOKUP(A11,NSP!$E$3:$I$80,5,FALSE)),VLOOKUP(C11,NSP!$E$84:$I$90,5,FALSE),VLOOKUP(A11,NSP!$E$3:$I$80,5,FALSE))</f>
        <v>3162</v>
      </c>
      <c r="G385" s="48">
        <v>2023</v>
      </c>
      <c r="H385" t="s">
        <v>399</v>
      </c>
      <c r="J385" t="str">
        <f t="shared" si="5"/>
        <v>BelarusNeedle and syringe programs</v>
      </c>
    </row>
    <row r="386" spans="1:10" x14ac:dyDescent="0.25">
      <c r="A386" t="s">
        <v>31</v>
      </c>
      <c r="B386" t="s">
        <v>32</v>
      </c>
      <c r="C386" t="str">
        <f>VLOOKUP(B386,'Country List'!$C$2:$G$126,5,FALSE)</f>
        <v>LAC</v>
      </c>
      <c r="D386" t="str">
        <f>VLOOKUP(B386,'Country List'!$C$2:$E$126,3,FALSE)</f>
        <v>Upper middle income</v>
      </c>
      <c r="E386" t="s">
        <v>422</v>
      </c>
      <c r="F386" s="48">
        <f>IF(ISNA(VLOOKUP(A12,NSP!$E$3:$I$80,5,FALSE)),VLOOKUP(C12,NSP!$E$84:$I$90,5,FALSE),VLOOKUP(A12,NSP!$E$3:$I$80,5,FALSE))</f>
        <v>155.78388998035362</v>
      </c>
      <c r="G386" s="48">
        <v>2023</v>
      </c>
      <c r="H386" t="s">
        <v>399</v>
      </c>
      <c r="J386" t="str">
        <f t="shared" si="5"/>
        <v>BelizeNeedle and syringe programs</v>
      </c>
    </row>
    <row r="387" spans="1:10" x14ac:dyDescent="0.25">
      <c r="A387" t="s">
        <v>33</v>
      </c>
      <c r="B387" t="s">
        <v>34</v>
      </c>
      <c r="C387" t="str">
        <f>VLOOKUP(B387,'Country List'!$C$2:$G$126,5,FALSE)</f>
        <v>WCA</v>
      </c>
      <c r="D387" t="str">
        <f>VLOOKUP(B387,'Country List'!$C$2:$E$126,3,FALSE)</f>
        <v>Low income</v>
      </c>
      <c r="E387" t="s">
        <v>422</v>
      </c>
      <c r="F387" s="48">
        <f>IF(ISNA(VLOOKUP(A13,NSP!$E$3:$I$80,5,FALSE)),VLOOKUP(C13,NSP!$E$84:$I$90,5,FALSE),VLOOKUP(A13,NSP!$E$3:$I$80,5,FALSE))</f>
        <v>485.70675644299979</v>
      </c>
      <c r="G387" s="48">
        <v>2023</v>
      </c>
      <c r="H387" t="s">
        <v>399</v>
      </c>
      <c r="J387" t="str">
        <f t="shared" ref="J387:J450" si="6">CONCATENATE(A387,E387)</f>
        <v>BeninNeedle and syringe programs</v>
      </c>
    </row>
    <row r="388" spans="1:10" x14ac:dyDescent="0.25">
      <c r="A388" t="s">
        <v>35</v>
      </c>
      <c r="B388" t="s">
        <v>36</v>
      </c>
      <c r="C388" t="str">
        <f>VLOOKUP(B388,'Country List'!$C$2:$G$126,5,FALSE)</f>
        <v>AP</v>
      </c>
      <c r="D388" t="str">
        <f>VLOOKUP(B388,'Country List'!$C$2:$E$126,3,FALSE)</f>
        <v>Lower middle income</v>
      </c>
      <c r="E388" t="s">
        <v>422</v>
      </c>
      <c r="F388" s="48">
        <f>IF(ISNA(VLOOKUP(A14,NSP!$E$3:$I$80,5,FALSE)),VLOOKUP(C14,NSP!$E$84:$I$90,5,FALSE),VLOOKUP(A14,NSP!$E$3:$I$80,5,FALSE))</f>
        <v>3162</v>
      </c>
      <c r="G388" s="48">
        <v>2023</v>
      </c>
      <c r="H388" t="s">
        <v>399</v>
      </c>
      <c r="J388" t="str">
        <f t="shared" si="6"/>
        <v>BhutanNeedle and syringe programs</v>
      </c>
    </row>
    <row r="389" spans="1:10" x14ac:dyDescent="0.25">
      <c r="A389" t="s">
        <v>37</v>
      </c>
      <c r="B389" t="s">
        <v>38</v>
      </c>
      <c r="C389" t="str">
        <f>VLOOKUP(B389,'Country List'!$C$2:$G$126,5,FALSE)</f>
        <v>LAC</v>
      </c>
      <c r="D389" t="str">
        <f>VLOOKUP(B389,'Country List'!$C$2:$E$126,3,FALSE)</f>
        <v>Lower middle income</v>
      </c>
      <c r="E389" t="s">
        <v>422</v>
      </c>
      <c r="F389" s="48">
        <f>IF(ISNA(VLOOKUP(A15,NSP!$E$3:$I$80,5,FALSE)),VLOOKUP(C15,NSP!$E$84:$I$90,5,FALSE),VLOOKUP(A15,NSP!$E$3:$I$80,5,FALSE))</f>
        <v>201.09317927692882</v>
      </c>
      <c r="G389" s="48">
        <v>2023</v>
      </c>
      <c r="H389" t="s">
        <v>399</v>
      </c>
      <c r="J389" t="str">
        <f t="shared" si="6"/>
        <v>BoliviaNeedle and syringe programs</v>
      </c>
    </row>
    <row r="390" spans="1:10" x14ac:dyDescent="0.25">
      <c r="A390" t="s">
        <v>39</v>
      </c>
      <c r="B390" t="s">
        <v>40</v>
      </c>
      <c r="C390" t="str">
        <f>VLOOKUP(B390,'Country List'!$C$2:$G$126,5,FALSE)</f>
        <v>EECA</v>
      </c>
      <c r="D390" t="str">
        <f>VLOOKUP(B390,'Country List'!$C$2:$E$126,3,FALSE)</f>
        <v>Upper middle income</v>
      </c>
      <c r="E390" t="s">
        <v>422</v>
      </c>
      <c r="F390" s="48">
        <f>IF(ISNA(VLOOKUP(A16,NSP!$E$3:$I$80,5,FALSE)),VLOOKUP(C16,NSP!$E$84:$I$90,5,FALSE),VLOOKUP(A16,NSP!$E$3:$I$80,5,FALSE))</f>
        <v>155.78388998035362</v>
      </c>
      <c r="G390" s="48">
        <v>2023</v>
      </c>
      <c r="H390" t="s">
        <v>399</v>
      </c>
      <c r="J390" t="str">
        <f t="shared" si="6"/>
        <v>Bosnia and HerzegovinaNeedle and syringe programs</v>
      </c>
    </row>
    <row r="391" spans="1:10" x14ac:dyDescent="0.25">
      <c r="A391" t="s">
        <v>41</v>
      </c>
      <c r="B391" t="s">
        <v>42</v>
      </c>
      <c r="C391" t="str">
        <f>VLOOKUP(B391,'Country List'!$C$2:$G$126,5,FALSE)</f>
        <v>ESA</v>
      </c>
      <c r="D391" t="str">
        <f>VLOOKUP(B391,'Country List'!$C$2:$E$126,3,FALSE)</f>
        <v>Upper middle income</v>
      </c>
      <c r="E391" t="s">
        <v>422</v>
      </c>
      <c r="F391" s="48">
        <f>IF(ISNA(VLOOKUP(A17,NSP!$E$3:$I$80,5,FALSE)),VLOOKUP(C17,NSP!$E$84:$I$90,5,FALSE),VLOOKUP(A17,NSP!$E$3:$I$80,5,FALSE))</f>
        <v>3162</v>
      </c>
      <c r="G391" s="48">
        <v>2023</v>
      </c>
      <c r="H391" t="s">
        <v>399</v>
      </c>
      <c r="J391" t="str">
        <f t="shared" si="6"/>
        <v>BotswanaNeedle and syringe programs</v>
      </c>
    </row>
    <row r="392" spans="1:10" x14ac:dyDescent="0.25">
      <c r="A392" t="s">
        <v>43</v>
      </c>
      <c r="B392" t="s">
        <v>44</v>
      </c>
      <c r="C392" t="str">
        <f>VLOOKUP(B392,'Country List'!$C$2:$G$126,5,FALSE)</f>
        <v>LAC</v>
      </c>
      <c r="D392" t="str">
        <f>VLOOKUP(B392,'Country List'!$C$2:$E$126,3,FALSE)</f>
        <v>Upper middle income</v>
      </c>
      <c r="E392" t="s">
        <v>422</v>
      </c>
      <c r="F392" s="48">
        <f>IF(ISNA(VLOOKUP(A18,NSP!$E$3:$I$80,5,FALSE)),VLOOKUP(C18,NSP!$E$84:$I$90,5,FALSE),VLOOKUP(A18,NSP!$E$3:$I$80,5,FALSE))</f>
        <v>246</v>
      </c>
      <c r="G392" s="48">
        <v>2023</v>
      </c>
      <c r="H392" t="s">
        <v>399</v>
      </c>
      <c r="J392" t="str">
        <f t="shared" si="6"/>
        <v>BrazilNeedle and syringe programs</v>
      </c>
    </row>
    <row r="393" spans="1:10" x14ac:dyDescent="0.25">
      <c r="A393" t="s">
        <v>45</v>
      </c>
      <c r="B393" t="s">
        <v>46</v>
      </c>
      <c r="C393" t="str">
        <f>VLOOKUP(B393,'Country List'!$C$2:$G$126,5,FALSE)</f>
        <v>WCENA</v>
      </c>
      <c r="D393" t="str">
        <f>VLOOKUP(B393,'Country List'!$C$2:$E$126,3,FALSE)</f>
        <v>Upper middle income</v>
      </c>
      <c r="E393" t="s">
        <v>422</v>
      </c>
      <c r="F393" s="48">
        <f>IF(ISNA(VLOOKUP(A19,NSP!$E$3:$I$80,5,FALSE)),VLOOKUP(C19,NSP!$E$84:$I$90,5,FALSE),VLOOKUP(A19,NSP!$E$3:$I$80,5,FALSE))</f>
        <v>155.78388998035362</v>
      </c>
      <c r="G393" s="48">
        <v>2023</v>
      </c>
      <c r="H393" t="s">
        <v>399</v>
      </c>
      <c r="J393" t="str">
        <f t="shared" si="6"/>
        <v>BulgariaNeedle and syringe programs</v>
      </c>
    </row>
    <row r="394" spans="1:10" x14ac:dyDescent="0.25">
      <c r="A394" t="s">
        <v>47</v>
      </c>
      <c r="B394" t="s">
        <v>48</v>
      </c>
      <c r="C394" t="str">
        <f>VLOOKUP(B394,'Country List'!$C$2:$G$126,5,FALSE)</f>
        <v>WCA</v>
      </c>
      <c r="D394" t="str">
        <f>VLOOKUP(B394,'Country List'!$C$2:$E$126,3,FALSE)</f>
        <v>Low income</v>
      </c>
      <c r="E394" t="s">
        <v>422</v>
      </c>
      <c r="F394" s="48">
        <f>IF(ISNA(VLOOKUP(A20,NSP!$E$3:$I$80,5,FALSE)),VLOOKUP(C20,NSP!$E$84:$I$90,5,FALSE),VLOOKUP(A20,NSP!$E$3:$I$80,5,FALSE))</f>
        <v>155.78388998035362</v>
      </c>
      <c r="G394" s="48">
        <v>2023</v>
      </c>
      <c r="H394" t="s">
        <v>399</v>
      </c>
      <c r="J394" t="str">
        <f t="shared" si="6"/>
        <v>Burkina FasoNeedle and syringe programs</v>
      </c>
    </row>
    <row r="395" spans="1:10" x14ac:dyDescent="0.25">
      <c r="A395" t="s">
        <v>49</v>
      </c>
      <c r="B395" t="s">
        <v>50</v>
      </c>
      <c r="C395" t="str">
        <f>VLOOKUP(B395,'Country List'!$C$2:$G$126,5,FALSE)</f>
        <v>WCA</v>
      </c>
      <c r="D395" t="str">
        <f>VLOOKUP(B395,'Country List'!$C$2:$E$126,3,FALSE)</f>
        <v>Low income</v>
      </c>
      <c r="E395" t="s">
        <v>422</v>
      </c>
      <c r="F395" s="48">
        <f>IF(ISNA(VLOOKUP(A21,NSP!$E$3:$I$80,5,FALSE)),VLOOKUP(C21,NSP!$E$84:$I$90,5,FALSE),VLOOKUP(A21,NSP!$E$3:$I$80,5,FALSE))</f>
        <v>155.78388998035362</v>
      </c>
      <c r="G395" s="48">
        <v>2023</v>
      </c>
      <c r="H395" t="s">
        <v>399</v>
      </c>
      <c r="J395" t="str">
        <f t="shared" si="6"/>
        <v>BurundiNeedle and syringe programs</v>
      </c>
    </row>
    <row r="396" spans="1:10" x14ac:dyDescent="0.25">
      <c r="A396" t="s">
        <v>51</v>
      </c>
      <c r="B396" t="s">
        <v>52</v>
      </c>
      <c r="C396" t="str">
        <f>VLOOKUP(B396,'Country List'!$C$2:$G$126,5,FALSE)</f>
        <v>WCA</v>
      </c>
      <c r="D396" t="str">
        <f>VLOOKUP(B396,'Country List'!$C$2:$E$126,3,FALSE)</f>
        <v>Lower middle income</v>
      </c>
      <c r="E396" t="s">
        <v>422</v>
      </c>
      <c r="F396" s="48">
        <f>IF(ISNA(VLOOKUP(A22,NSP!$E$3:$I$80,5,FALSE)),VLOOKUP(C22,NSP!$E$84:$I$90,5,FALSE),VLOOKUP(A22,NSP!$E$3:$I$80,5,FALSE))</f>
        <v>485.70675644299979</v>
      </c>
      <c r="G396" s="48">
        <v>2023</v>
      </c>
      <c r="H396" t="s">
        <v>399</v>
      </c>
      <c r="J396" t="str">
        <f t="shared" si="6"/>
        <v>Cabo VerdeNeedle and syringe programs</v>
      </c>
    </row>
    <row r="397" spans="1:10" x14ac:dyDescent="0.25">
      <c r="A397" t="s">
        <v>53</v>
      </c>
      <c r="B397" t="s">
        <v>54</v>
      </c>
      <c r="C397" t="str">
        <f>VLOOKUP(B397,'Country List'!$C$2:$G$126,5,FALSE)</f>
        <v>AP</v>
      </c>
      <c r="D397" t="str">
        <f>VLOOKUP(B397,'Country List'!$C$2:$E$126,3,FALSE)</f>
        <v>Lower middle income</v>
      </c>
      <c r="E397" t="s">
        <v>422</v>
      </c>
      <c r="F397" s="48">
        <f>IF(ISNA(VLOOKUP(A23,NSP!$E$3:$I$80,5,FALSE)),VLOOKUP(C23,NSP!$E$84:$I$90,5,FALSE),VLOOKUP(A23,NSP!$E$3:$I$80,5,FALSE))</f>
        <v>155.78388998035362</v>
      </c>
      <c r="G397" s="48">
        <v>2023</v>
      </c>
      <c r="H397" t="s">
        <v>399</v>
      </c>
      <c r="J397" t="str">
        <f t="shared" si="6"/>
        <v>CambodiaNeedle and syringe programs</v>
      </c>
    </row>
    <row r="398" spans="1:10" x14ac:dyDescent="0.25">
      <c r="A398" t="s">
        <v>55</v>
      </c>
      <c r="B398" t="s">
        <v>56</v>
      </c>
      <c r="C398" t="str">
        <f>VLOOKUP(B398,'Country List'!$C$2:$G$126,5,FALSE)</f>
        <v>WCA</v>
      </c>
      <c r="D398" t="str">
        <f>VLOOKUP(B398,'Country List'!$C$2:$E$126,3,FALSE)</f>
        <v>Lower middle income</v>
      </c>
      <c r="E398" t="s">
        <v>422</v>
      </c>
      <c r="F398" s="48">
        <f>IF(ISNA(VLOOKUP(A24,NSP!$E$3:$I$80,5,FALSE)),VLOOKUP(C24,NSP!$E$84:$I$90,5,FALSE),VLOOKUP(A24,NSP!$E$3:$I$80,5,FALSE))</f>
        <v>155.78388998035362</v>
      </c>
      <c r="G398" s="48">
        <v>2023</v>
      </c>
      <c r="H398" t="s">
        <v>399</v>
      </c>
      <c r="J398" t="str">
        <f t="shared" si="6"/>
        <v>CameroonNeedle and syringe programs</v>
      </c>
    </row>
    <row r="399" spans="1:10" x14ac:dyDescent="0.25">
      <c r="A399" t="s">
        <v>57</v>
      </c>
      <c r="B399" t="s">
        <v>58</v>
      </c>
      <c r="C399" t="str">
        <f>VLOOKUP(B399,'Country List'!$C$2:$G$126,5,FALSE)</f>
        <v>WCA</v>
      </c>
      <c r="D399" t="str">
        <f>VLOOKUP(B399,'Country List'!$C$2:$E$126,3,FALSE)</f>
        <v>Low income</v>
      </c>
      <c r="E399" t="s">
        <v>422</v>
      </c>
      <c r="F399" s="48">
        <f>IF(ISNA(VLOOKUP(A25,NSP!$E$3:$I$80,5,FALSE)),VLOOKUP(C25,NSP!$E$84:$I$90,5,FALSE),VLOOKUP(A25,NSP!$E$3:$I$80,5,FALSE))</f>
        <v>155.78388998035362</v>
      </c>
      <c r="G399" s="48">
        <v>2023</v>
      </c>
      <c r="H399" t="s">
        <v>399</v>
      </c>
      <c r="J399" t="str">
        <f t="shared" si="6"/>
        <v>Central African RepublicNeedle and syringe programs</v>
      </c>
    </row>
    <row r="400" spans="1:10" x14ac:dyDescent="0.25">
      <c r="A400" t="s">
        <v>59</v>
      </c>
      <c r="B400" t="s">
        <v>60</v>
      </c>
      <c r="C400" t="str">
        <f>VLOOKUP(B400,'Country List'!$C$2:$G$126,5,FALSE)</f>
        <v>WCA</v>
      </c>
      <c r="D400" t="str">
        <f>VLOOKUP(B400,'Country List'!$C$2:$E$126,3,FALSE)</f>
        <v>Low income</v>
      </c>
      <c r="E400" t="s">
        <v>422</v>
      </c>
      <c r="F400" s="48">
        <f>IF(ISNA(VLOOKUP(A26,NSP!$E$3:$I$80,5,FALSE)),VLOOKUP(C26,NSP!$E$84:$I$90,5,FALSE),VLOOKUP(A26,NSP!$E$3:$I$80,5,FALSE))</f>
        <v>92</v>
      </c>
      <c r="G400" s="48">
        <v>2023</v>
      </c>
      <c r="H400" t="s">
        <v>399</v>
      </c>
      <c r="J400" t="str">
        <f t="shared" si="6"/>
        <v>ChadNeedle and syringe programs</v>
      </c>
    </row>
    <row r="401" spans="1:10" x14ac:dyDescent="0.25">
      <c r="A401" t="s">
        <v>61</v>
      </c>
      <c r="B401" t="s">
        <v>62</v>
      </c>
      <c r="C401" t="str">
        <f>VLOOKUP(B401,'Country List'!$C$2:$G$126,5,FALSE)</f>
        <v>AP</v>
      </c>
      <c r="D401" t="str">
        <f>VLOOKUP(B401,'Country List'!$C$2:$E$126,3,FALSE)</f>
        <v>Upper middle income</v>
      </c>
      <c r="E401" t="s">
        <v>422</v>
      </c>
      <c r="F401" s="48">
        <f>IF(ISNA(VLOOKUP(A27,NSP!$E$3:$I$80,5,FALSE)),VLOOKUP(C27,NSP!$E$84:$I$90,5,FALSE),VLOOKUP(A27,NSP!$E$3:$I$80,5,FALSE))</f>
        <v>3162</v>
      </c>
      <c r="G401" s="48">
        <v>2023</v>
      </c>
      <c r="H401" t="s">
        <v>399</v>
      </c>
      <c r="J401" t="str">
        <f t="shared" si="6"/>
        <v>ChinaNeedle and syringe programs</v>
      </c>
    </row>
    <row r="402" spans="1:10" x14ac:dyDescent="0.25">
      <c r="A402" t="s">
        <v>63</v>
      </c>
      <c r="B402" t="s">
        <v>64</v>
      </c>
      <c r="C402" t="str">
        <f>VLOOKUP(B402,'Country List'!$C$2:$G$126,5,FALSE)</f>
        <v>LAC</v>
      </c>
      <c r="D402" t="str">
        <f>VLOOKUP(B402,'Country List'!$C$2:$E$126,3,FALSE)</f>
        <v>Upper middle income</v>
      </c>
      <c r="E402" t="s">
        <v>422</v>
      </c>
      <c r="F402" s="48">
        <f>IF(ISNA(VLOOKUP(A28,NSP!$E$3:$I$80,5,FALSE)),VLOOKUP(C28,NSP!$E$84:$I$90,5,FALSE),VLOOKUP(A28,NSP!$E$3:$I$80,5,FALSE))</f>
        <v>155.78388998035362</v>
      </c>
      <c r="G402" s="48">
        <v>2023</v>
      </c>
      <c r="H402" t="s">
        <v>399</v>
      </c>
      <c r="J402" t="str">
        <f t="shared" si="6"/>
        <v>ColombiaNeedle and syringe programs</v>
      </c>
    </row>
    <row r="403" spans="1:10" x14ac:dyDescent="0.25">
      <c r="A403" t="s">
        <v>65</v>
      </c>
      <c r="B403" t="s">
        <v>66</v>
      </c>
      <c r="C403" t="str">
        <f>VLOOKUP(B403,'Country List'!$C$2:$G$126,5,FALSE)</f>
        <v>ESA</v>
      </c>
      <c r="D403" t="str">
        <f>VLOOKUP(B403,'Country List'!$C$2:$E$126,3,FALSE)</f>
        <v>Low income</v>
      </c>
      <c r="E403" t="s">
        <v>422</v>
      </c>
      <c r="F403" s="48">
        <f>IF(ISNA(VLOOKUP(A29,NSP!$E$3:$I$80,5,FALSE)),VLOOKUP(C29,NSP!$E$84:$I$90,5,FALSE),VLOOKUP(A29,NSP!$E$3:$I$80,5,FALSE))</f>
        <v>155.78388998035362</v>
      </c>
      <c r="G403" s="48">
        <v>2023</v>
      </c>
      <c r="H403" t="s">
        <v>399</v>
      </c>
      <c r="J403" t="str">
        <f t="shared" si="6"/>
        <v>ComorosNeedle and syringe programs</v>
      </c>
    </row>
    <row r="404" spans="1:10" x14ac:dyDescent="0.25">
      <c r="A404" t="s">
        <v>67</v>
      </c>
      <c r="B404" t="s">
        <v>68</v>
      </c>
      <c r="C404" t="str">
        <f>VLOOKUP(B404,'Country List'!$C$2:$G$126,5,FALSE)</f>
        <v>WCA</v>
      </c>
      <c r="D404" t="str">
        <f>VLOOKUP(B404,'Country List'!$C$2:$E$126,3,FALSE)</f>
        <v>Low income</v>
      </c>
      <c r="E404" t="s">
        <v>422</v>
      </c>
      <c r="F404" s="48">
        <f>IF(ISNA(VLOOKUP(A30,NSP!$E$3:$I$80,5,FALSE)),VLOOKUP(C30,NSP!$E$84:$I$90,5,FALSE),VLOOKUP(A30,NSP!$E$3:$I$80,5,FALSE))</f>
        <v>155.78388998035362</v>
      </c>
      <c r="G404" s="48">
        <v>2023</v>
      </c>
      <c r="H404" t="s">
        <v>399</v>
      </c>
      <c r="J404" t="str">
        <f t="shared" si="6"/>
        <v>Congo, Dem. Rep.Needle and syringe programs</v>
      </c>
    </row>
    <row r="405" spans="1:10" x14ac:dyDescent="0.25">
      <c r="A405" t="s">
        <v>69</v>
      </c>
      <c r="B405" t="s">
        <v>70</v>
      </c>
      <c r="C405" t="str">
        <f>VLOOKUP(B405,'Country List'!$C$2:$G$126,5,FALSE)</f>
        <v>WCA</v>
      </c>
      <c r="D405" t="str">
        <f>VLOOKUP(B405,'Country List'!$C$2:$E$126,3,FALSE)</f>
        <v>Lower middle income</v>
      </c>
      <c r="E405" t="s">
        <v>422</v>
      </c>
      <c r="F405" s="48">
        <f>IF(ISNA(VLOOKUP(A31,NSP!$E$3:$I$80,5,FALSE)),VLOOKUP(C31,NSP!$E$84:$I$90,5,FALSE),VLOOKUP(A31,NSP!$E$3:$I$80,5,FALSE))</f>
        <v>3162</v>
      </c>
      <c r="G405" s="48">
        <v>2023</v>
      </c>
      <c r="H405" t="s">
        <v>399</v>
      </c>
      <c r="J405" t="str">
        <f t="shared" si="6"/>
        <v>Congo, Rep.Needle and syringe programs</v>
      </c>
    </row>
    <row r="406" spans="1:10" x14ac:dyDescent="0.25">
      <c r="A406" t="s">
        <v>71</v>
      </c>
      <c r="B406" t="s">
        <v>72</v>
      </c>
      <c r="C406" t="str">
        <f>VLOOKUP(B406,'Country List'!$C$2:$G$126,5,FALSE)</f>
        <v>LAC</v>
      </c>
      <c r="D406" t="str">
        <f>VLOOKUP(B406,'Country List'!$C$2:$E$126,3,FALSE)</f>
        <v>Upper middle income</v>
      </c>
      <c r="E406" t="s">
        <v>422</v>
      </c>
      <c r="F406" s="48">
        <f>IF(ISNA(VLOOKUP(A32,NSP!$E$3:$I$80,5,FALSE)),VLOOKUP(C32,NSP!$E$84:$I$90,5,FALSE),VLOOKUP(A32,NSP!$E$3:$I$80,5,FALSE))</f>
        <v>155.78388998035362</v>
      </c>
      <c r="G406" s="48">
        <v>2023</v>
      </c>
      <c r="H406" t="s">
        <v>399</v>
      </c>
      <c r="J406" t="str">
        <f t="shared" si="6"/>
        <v>Costa RicaNeedle and syringe programs</v>
      </c>
    </row>
    <row r="407" spans="1:10" x14ac:dyDescent="0.25">
      <c r="A407" t="s">
        <v>73</v>
      </c>
      <c r="B407" t="s">
        <v>74</v>
      </c>
      <c r="C407" t="str">
        <f>VLOOKUP(B407,'Country List'!$C$2:$G$126,5,FALSE)</f>
        <v>WCA</v>
      </c>
      <c r="D407" t="str">
        <f>VLOOKUP(B407,'Country List'!$C$2:$E$126,3,FALSE)</f>
        <v>Lower middle income</v>
      </c>
      <c r="E407" t="s">
        <v>422</v>
      </c>
      <c r="F407" s="48">
        <f>IF(ISNA(VLOOKUP(A33,NSP!$E$3:$I$80,5,FALSE)),VLOOKUP(C33,NSP!$E$84:$I$90,5,FALSE),VLOOKUP(A33,NSP!$E$3:$I$80,5,FALSE))</f>
        <v>818</v>
      </c>
      <c r="G407" s="48">
        <v>2023</v>
      </c>
      <c r="H407" t="s">
        <v>399</v>
      </c>
      <c r="J407" t="str">
        <f t="shared" si="6"/>
        <v>Côte d'IvoireNeedle and syringe programs</v>
      </c>
    </row>
    <row r="408" spans="1:10" x14ac:dyDescent="0.25">
      <c r="A408" t="s">
        <v>75</v>
      </c>
      <c r="B408" t="s">
        <v>76</v>
      </c>
      <c r="C408" t="str">
        <f>VLOOKUP(B408,'Country List'!$C$2:$G$126,5,FALSE)</f>
        <v>WCENA</v>
      </c>
      <c r="D408" t="str">
        <f>VLOOKUP(B408,'Country List'!$C$2:$E$126,3,FALSE)</f>
        <v>Upper middle income</v>
      </c>
      <c r="E408" t="s">
        <v>422</v>
      </c>
      <c r="F408" s="48">
        <f>IF(ISNA(VLOOKUP(A34,NSP!$E$3:$I$80,5,FALSE)),VLOOKUP(C34,NSP!$E$84:$I$90,5,FALSE),VLOOKUP(A34,NSP!$E$3:$I$80,5,FALSE))</f>
        <v>3162</v>
      </c>
      <c r="G408" s="48">
        <v>2023</v>
      </c>
      <c r="H408" t="s">
        <v>399</v>
      </c>
      <c r="J408" t="str">
        <f t="shared" si="6"/>
        <v>CroatiaNeedle and syringe programs</v>
      </c>
    </row>
    <row r="409" spans="1:10" x14ac:dyDescent="0.25">
      <c r="A409" t="s">
        <v>77</v>
      </c>
      <c r="B409" t="s">
        <v>78</v>
      </c>
      <c r="C409" t="str">
        <f>VLOOKUP(B409,'Country List'!$C$2:$G$126,5,FALSE)</f>
        <v>LAC</v>
      </c>
      <c r="D409" t="str">
        <f>VLOOKUP(B409,'Country List'!$C$2:$E$126,3,FALSE)</f>
        <v>Upper middle income</v>
      </c>
      <c r="E409" t="s">
        <v>422</v>
      </c>
      <c r="F409" s="48">
        <f>IF(ISNA(VLOOKUP(A35,NSP!$E$3:$I$80,5,FALSE)),VLOOKUP(C35,NSP!$E$84:$I$90,5,FALSE),VLOOKUP(A35,NSP!$E$3:$I$80,5,FALSE))</f>
        <v>220.72499999999999</v>
      </c>
      <c r="G409" s="48">
        <v>2023</v>
      </c>
      <c r="H409" t="s">
        <v>399</v>
      </c>
      <c r="J409" t="str">
        <f t="shared" si="6"/>
        <v>CubaNeedle and syringe programs</v>
      </c>
    </row>
    <row r="410" spans="1:10" x14ac:dyDescent="0.25">
      <c r="A410" t="s">
        <v>79</v>
      </c>
      <c r="B410" t="s">
        <v>80</v>
      </c>
      <c r="C410" t="str">
        <f>VLOOKUP(B410,'Country List'!$C$2:$G$126,5,FALSE)</f>
        <v>NAME</v>
      </c>
      <c r="D410" t="str">
        <f>VLOOKUP(B410,'Country List'!$C$2:$E$126,3,FALSE)</f>
        <v>Lower middle income</v>
      </c>
      <c r="E410" t="s">
        <v>422</v>
      </c>
      <c r="F410" s="48">
        <f>IF(ISNA(VLOOKUP(A36,NSP!$E$3:$I$80,5,FALSE)),VLOOKUP(C36,NSP!$E$84:$I$90,5,FALSE),VLOOKUP(A36,NSP!$E$3:$I$80,5,FALSE))</f>
        <v>3162</v>
      </c>
      <c r="G410" s="48">
        <v>2023</v>
      </c>
      <c r="H410" t="s">
        <v>399</v>
      </c>
      <c r="J410" t="str">
        <f t="shared" si="6"/>
        <v>DjiboutiNeedle and syringe programs</v>
      </c>
    </row>
    <row r="411" spans="1:10" x14ac:dyDescent="0.25">
      <c r="A411" t="s">
        <v>81</v>
      </c>
      <c r="B411" t="s">
        <v>82</v>
      </c>
      <c r="C411" t="str">
        <f>VLOOKUP(B411,'Country List'!$C$2:$G$126,5,FALSE)</f>
        <v>LAC</v>
      </c>
      <c r="D411" t="str">
        <f>VLOOKUP(B411,'Country List'!$C$2:$E$126,3,FALSE)</f>
        <v>Upper middle income</v>
      </c>
      <c r="E411" t="s">
        <v>422</v>
      </c>
      <c r="F411" s="48">
        <f>IF(ISNA(VLOOKUP(A37,NSP!$E$3:$I$80,5,FALSE)),VLOOKUP(C37,NSP!$E$84:$I$90,5,FALSE),VLOOKUP(A37,NSP!$E$3:$I$80,5,FALSE))</f>
        <v>3162</v>
      </c>
      <c r="G411" s="48">
        <v>2023</v>
      </c>
      <c r="H411" t="s">
        <v>399</v>
      </c>
      <c r="J411" t="str">
        <f t="shared" si="6"/>
        <v>Dominican RepublicNeedle and syringe programs</v>
      </c>
    </row>
    <row r="412" spans="1:10" x14ac:dyDescent="0.25">
      <c r="A412" t="s">
        <v>83</v>
      </c>
      <c r="B412" t="s">
        <v>84</v>
      </c>
      <c r="C412" t="str">
        <f>VLOOKUP(B412,'Country List'!$C$2:$G$126,5,FALSE)</f>
        <v>LAC</v>
      </c>
      <c r="D412" t="str">
        <f>VLOOKUP(B412,'Country List'!$C$2:$E$126,3,FALSE)</f>
        <v>Upper middle income</v>
      </c>
      <c r="E412" t="s">
        <v>422</v>
      </c>
      <c r="F412" s="48">
        <f>IF(ISNA(VLOOKUP(A38,NSP!$E$3:$I$80,5,FALSE)),VLOOKUP(C38,NSP!$E$84:$I$90,5,FALSE),VLOOKUP(A38,NSP!$E$3:$I$80,5,FALSE))</f>
        <v>220.72499999999999</v>
      </c>
      <c r="G412" s="48">
        <v>2023</v>
      </c>
      <c r="H412" t="s">
        <v>399</v>
      </c>
      <c r="J412" t="str">
        <f t="shared" si="6"/>
        <v>EcuadorNeedle and syringe programs</v>
      </c>
    </row>
    <row r="413" spans="1:10" x14ac:dyDescent="0.25">
      <c r="A413" t="s">
        <v>85</v>
      </c>
      <c r="B413" t="s">
        <v>86</v>
      </c>
      <c r="C413" t="str">
        <f>VLOOKUP(B413,'Country List'!$C$2:$G$126,5,FALSE)</f>
        <v>NAME</v>
      </c>
      <c r="D413" t="str">
        <f>VLOOKUP(B413,'Country List'!$C$2:$E$126,3,FALSE)</f>
        <v>Lower middle income</v>
      </c>
      <c r="E413" t="s">
        <v>422</v>
      </c>
      <c r="F413" s="48">
        <f>IF(ISNA(VLOOKUP(A39,NSP!$E$3:$I$80,5,FALSE)),VLOOKUP(C39,NSP!$E$84:$I$90,5,FALSE),VLOOKUP(A39,NSP!$E$3:$I$80,5,FALSE))</f>
        <v>3162</v>
      </c>
      <c r="G413" s="48">
        <v>2023</v>
      </c>
      <c r="H413" t="s">
        <v>399</v>
      </c>
      <c r="J413" t="str">
        <f t="shared" si="6"/>
        <v>Egypt, Arab Rep.Needle and syringe programs</v>
      </c>
    </row>
    <row r="414" spans="1:10" x14ac:dyDescent="0.25">
      <c r="A414" t="s">
        <v>87</v>
      </c>
      <c r="B414" t="s">
        <v>88</v>
      </c>
      <c r="C414" t="str">
        <f>VLOOKUP(B414,'Country List'!$C$2:$G$126,5,FALSE)</f>
        <v>LAC</v>
      </c>
      <c r="D414" t="str">
        <f>VLOOKUP(B414,'Country List'!$C$2:$E$126,3,FALSE)</f>
        <v>Lower middle income</v>
      </c>
      <c r="E414" t="s">
        <v>422</v>
      </c>
      <c r="F414" s="48">
        <f>IF(ISNA(VLOOKUP(A40,NSP!$E$3:$I$80,5,FALSE)),VLOOKUP(C40,NSP!$E$84:$I$90,5,FALSE),VLOOKUP(A40,NSP!$E$3:$I$80,5,FALSE))</f>
        <v>155.78388998035362</v>
      </c>
      <c r="G414" s="48">
        <v>2023</v>
      </c>
      <c r="H414" t="s">
        <v>399</v>
      </c>
      <c r="J414" t="str">
        <f t="shared" si="6"/>
        <v>El SalvadorNeedle and syringe programs</v>
      </c>
    </row>
    <row r="415" spans="1:10" x14ac:dyDescent="0.25">
      <c r="A415" t="s">
        <v>89</v>
      </c>
      <c r="B415" t="s">
        <v>90</v>
      </c>
      <c r="C415" t="str">
        <f>VLOOKUP(B415,'Country List'!$C$2:$G$126,5,FALSE)</f>
        <v>WCA</v>
      </c>
      <c r="D415" t="str">
        <f>VLOOKUP(B415,'Country List'!$C$2:$E$126,3,FALSE)</f>
        <v>Upper middle income</v>
      </c>
      <c r="E415" t="s">
        <v>422</v>
      </c>
      <c r="F415" s="48">
        <f>IF(ISNA(VLOOKUP(A41,NSP!$E$3:$I$80,5,FALSE)),VLOOKUP(C41,NSP!$E$84:$I$90,5,FALSE),VLOOKUP(A41,NSP!$E$3:$I$80,5,FALSE))</f>
        <v>155.78388998035362</v>
      </c>
      <c r="G415" s="48">
        <v>2023</v>
      </c>
      <c r="H415" t="s">
        <v>399</v>
      </c>
      <c r="J415" t="str">
        <f t="shared" si="6"/>
        <v>Equatorial GuineaNeedle and syringe programs</v>
      </c>
    </row>
    <row r="416" spans="1:10" x14ac:dyDescent="0.25">
      <c r="A416" t="s">
        <v>91</v>
      </c>
      <c r="B416" t="s">
        <v>92</v>
      </c>
      <c r="C416" t="str">
        <f>VLOOKUP(B416,'Country List'!$C$2:$G$126,5,FALSE)</f>
        <v>ESA</v>
      </c>
      <c r="D416" t="str">
        <f>VLOOKUP(B416,'Country List'!$C$2:$E$126,3,FALSE)</f>
        <v>Low income</v>
      </c>
      <c r="E416" t="s">
        <v>422</v>
      </c>
      <c r="F416" s="48">
        <f>IF(ISNA(VLOOKUP(A42,NSP!$E$3:$I$80,5,FALSE)),VLOOKUP(C42,NSP!$E$84:$I$90,5,FALSE),VLOOKUP(A42,NSP!$E$3:$I$80,5,FALSE))</f>
        <v>155.78388998035362</v>
      </c>
      <c r="G416" s="48">
        <v>2023</v>
      </c>
      <c r="H416" t="s">
        <v>399</v>
      </c>
      <c r="J416" t="str">
        <f t="shared" si="6"/>
        <v>EritreaNeedle and syringe programs</v>
      </c>
    </row>
    <row r="417" spans="1:10" x14ac:dyDescent="0.25">
      <c r="A417" t="s">
        <v>267</v>
      </c>
      <c r="B417" t="s">
        <v>228</v>
      </c>
      <c r="C417" t="str">
        <f>VLOOKUP(B417,'Country List'!$C$2:$G$126,5,FALSE)</f>
        <v>ESA</v>
      </c>
      <c r="D417" t="str">
        <f>VLOOKUP(B417,'Country List'!$C$2:$E$126,3,FALSE)</f>
        <v>Lower middle income</v>
      </c>
      <c r="E417" t="s">
        <v>422</v>
      </c>
      <c r="F417" s="48">
        <f>IF(ISNA(VLOOKUP(A43,NSP!$E$3:$I$80,5,FALSE)),VLOOKUP(C43,NSP!$E$84:$I$90,5,FALSE),VLOOKUP(A43,NSP!$E$3:$I$80,5,FALSE))</f>
        <v>155.78388998035362</v>
      </c>
      <c r="G417" s="48">
        <v>2023</v>
      </c>
      <c r="H417" t="s">
        <v>399</v>
      </c>
      <c r="J417" t="str">
        <f t="shared" si="6"/>
        <v>EswatiniNeedle and syringe programs</v>
      </c>
    </row>
    <row r="418" spans="1:10" x14ac:dyDescent="0.25">
      <c r="A418" t="s">
        <v>93</v>
      </c>
      <c r="B418" t="s">
        <v>94</v>
      </c>
      <c r="C418" t="str">
        <f>VLOOKUP(B418,'Country List'!$C$2:$G$126,5,FALSE)</f>
        <v>ESA</v>
      </c>
      <c r="D418" t="str">
        <f>VLOOKUP(B418,'Country List'!$C$2:$E$126,3,FALSE)</f>
        <v>Low income</v>
      </c>
      <c r="E418" t="s">
        <v>422</v>
      </c>
      <c r="F418" s="48">
        <f>IF(ISNA(VLOOKUP(A44,NSP!$E$3:$I$80,5,FALSE)),VLOOKUP(C44,NSP!$E$84:$I$90,5,FALSE),VLOOKUP(A44,NSP!$E$3:$I$80,5,FALSE))</f>
        <v>485.70675644299979</v>
      </c>
      <c r="G418" s="48">
        <v>2023</v>
      </c>
      <c r="H418" t="s">
        <v>399</v>
      </c>
      <c r="J418" t="str">
        <f t="shared" si="6"/>
        <v>EthiopiaNeedle and syringe programs</v>
      </c>
    </row>
    <row r="419" spans="1:10" x14ac:dyDescent="0.25">
      <c r="A419" t="s">
        <v>95</v>
      </c>
      <c r="B419" t="s">
        <v>96</v>
      </c>
      <c r="C419" t="str">
        <f>VLOOKUP(B419,'Country List'!$C$2:$G$126,5,FALSE)</f>
        <v>AP</v>
      </c>
      <c r="D419" t="str">
        <f>VLOOKUP(B419,'Country List'!$C$2:$E$126,3,FALSE)</f>
        <v>Upper middle income</v>
      </c>
      <c r="E419" t="s">
        <v>422</v>
      </c>
      <c r="F419" s="48">
        <f>IF(ISNA(VLOOKUP(A45,NSP!$E$3:$I$80,5,FALSE)),VLOOKUP(C45,NSP!$E$84:$I$90,5,FALSE),VLOOKUP(A45,NSP!$E$3:$I$80,5,FALSE))</f>
        <v>155.78388998035362</v>
      </c>
      <c r="G419" s="48">
        <v>2023</v>
      </c>
      <c r="H419" t="s">
        <v>399</v>
      </c>
      <c r="J419" t="str">
        <f t="shared" si="6"/>
        <v>FijiNeedle and syringe programs</v>
      </c>
    </row>
    <row r="420" spans="1:10" x14ac:dyDescent="0.25">
      <c r="A420" t="s">
        <v>97</v>
      </c>
      <c r="B420" t="s">
        <v>98</v>
      </c>
      <c r="C420" t="str">
        <f>VLOOKUP(B420,'Country List'!$C$2:$G$126,5,FALSE)</f>
        <v>WCA</v>
      </c>
      <c r="D420" t="str">
        <f>VLOOKUP(B420,'Country List'!$C$2:$E$126,3,FALSE)</f>
        <v>Upper middle income</v>
      </c>
      <c r="E420" t="s">
        <v>422</v>
      </c>
      <c r="F420" s="48">
        <f>IF(ISNA(VLOOKUP(A46,NSP!$E$3:$I$80,5,FALSE)),VLOOKUP(C46,NSP!$E$84:$I$90,5,FALSE),VLOOKUP(A46,NSP!$E$3:$I$80,5,FALSE))</f>
        <v>155.78388998035362</v>
      </c>
      <c r="G420" s="48">
        <v>2023</v>
      </c>
      <c r="H420" t="s">
        <v>399</v>
      </c>
      <c r="J420" t="str">
        <f t="shared" si="6"/>
        <v>GabonNeedle and syringe programs</v>
      </c>
    </row>
    <row r="421" spans="1:10" x14ac:dyDescent="0.25">
      <c r="A421" t="s">
        <v>99</v>
      </c>
      <c r="B421" t="s">
        <v>100</v>
      </c>
      <c r="C421" t="str">
        <f>VLOOKUP(B421,'Country List'!$C$2:$G$126,5,FALSE)</f>
        <v>WCA</v>
      </c>
      <c r="D421" t="str">
        <f>VLOOKUP(B421,'Country List'!$C$2:$E$126,3,FALSE)</f>
        <v>Low income</v>
      </c>
      <c r="E421" t="s">
        <v>422</v>
      </c>
      <c r="F421" s="48">
        <f>IF(ISNA(VLOOKUP(A47,NSP!$E$3:$I$80,5,FALSE)),VLOOKUP(C47,NSP!$E$84:$I$90,5,FALSE),VLOOKUP(A47,NSP!$E$3:$I$80,5,FALSE))</f>
        <v>194</v>
      </c>
      <c r="G421" s="48">
        <v>2023</v>
      </c>
      <c r="H421" t="s">
        <v>399</v>
      </c>
      <c r="J421" t="str">
        <f t="shared" si="6"/>
        <v>Gambia, TheNeedle and syringe programs</v>
      </c>
    </row>
    <row r="422" spans="1:10" x14ac:dyDescent="0.25">
      <c r="A422" t="s">
        <v>101</v>
      </c>
      <c r="B422" t="s">
        <v>102</v>
      </c>
      <c r="C422" t="str">
        <f>VLOOKUP(B422,'Country List'!$C$2:$G$126,5,FALSE)</f>
        <v>EECA</v>
      </c>
      <c r="D422" t="str">
        <f>VLOOKUP(B422,'Country List'!$C$2:$E$126,3,FALSE)</f>
        <v>Lower middle income</v>
      </c>
      <c r="E422" t="s">
        <v>422</v>
      </c>
      <c r="F422" s="48">
        <f>IF(ISNA(VLOOKUP(A48,NSP!$E$3:$I$80,5,FALSE)),VLOOKUP(C48,NSP!$E$84:$I$90,5,FALSE),VLOOKUP(A48,NSP!$E$3:$I$80,5,FALSE))</f>
        <v>155.78388998035362</v>
      </c>
      <c r="G422" s="48">
        <v>2023</v>
      </c>
      <c r="H422" t="s">
        <v>399</v>
      </c>
      <c r="J422" t="str">
        <f t="shared" si="6"/>
        <v>GeorgiaNeedle and syringe programs</v>
      </c>
    </row>
    <row r="423" spans="1:10" x14ac:dyDescent="0.25">
      <c r="A423" t="s">
        <v>103</v>
      </c>
      <c r="B423" t="s">
        <v>104</v>
      </c>
      <c r="C423" t="str">
        <f>VLOOKUP(B423,'Country List'!$C$2:$G$126,5,FALSE)</f>
        <v>WCA</v>
      </c>
      <c r="D423" t="str">
        <f>VLOOKUP(B423,'Country List'!$C$2:$E$126,3,FALSE)</f>
        <v>Lower middle income</v>
      </c>
      <c r="E423" t="s">
        <v>422</v>
      </c>
      <c r="F423" s="48">
        <f>IF(ISNA(VLOOKUP(A49,NSP!$E$3:$I$80,5,FALSE)),VLOOKUP(C49,NSP!$E$84:$I$90,5,FALSE),VLOOKUP(A49,NSP!$E$3:$I$80,5,FALSE))</f>
        <v>3162</v>
      </c>
      <c r="G423" s="48">
        <v>2023</v>
      </c>
      <c r="H423" t="s">
        <v>399</v>
      </c>
      <c r="J423" t="str">
        <f t="shared" si="6"/>
        <v>GhanaNeedle and syringe programs</v>
      </c>
    </row>
    <row r="424" spans="1:10" x14ac:dyDescent="0.25">
      <c r="A424" t="s">
        <v>105</v>
      </c>
      <c r="B424" t="s">
        <v>106</v>
      </c>
      <c r="C424" t="str">
        <f>VLOOKUP(B424,'Country List'!$C$2:$G$126,5,FALSE)</f>
        <v>LAC</v>
      </c>
      <c r="D424" t="str">
        <f>VLOOKUP(B424,'Country List'!$C$2:$E$126,3,FALSE)</f>
        <v>Lower middle income</v>
      </c>
      <c r="E424" t="s">
        <v>422</v>
      </c>
      <c r="F424" s="48">
        <f>IF(ISNA(VLOOKUP(A50,NSP!$E$3:$I$80,5,FALSE)),VLOOKUP(C50,NSP!$E$84:$I$90,5,FALSE),VLOOKUP(A50,NSP!$E$3:$I$80,5,FALSE))</f>
        <v>155.78388998035362</v>
      </c>
      <c r="G424" s="48">
        <v>2023</v>
      </c>
      <c r="H424" t="s">
        <v>399</v>
      </c>
      <c r="J424" t="str">
        <f t="shared" si="6"/>
        <v>GuatemalaNeedle and syringe programs</v>
      </c>
    </row>
    <row r="425" spans="1:10" x14ac:dyDescent="0.25">
      <c r="A425" t="s">
        <v>107</v>
      </c>
      <c r="B425" t="s">
        <v>108</v>
      </c>
      <c r="C425" t="str">
        <f>VLOOKUP(B425,'Country List'!$C$2:$G$126,5,FALSE)</f>
        <v>WCA</v>
      </c>
      <c r="D425" t="str">
        <f>VLOOKUP(B425,'Country List'!$C$2:$E$126,3,FALSE)</f>
        <v>Low income</v>
      </c>
      <c r="E425" t="s">
        <v>422</v>
      </c>
      <c r="F425" s="48">
        <f>IF(ISNA(VLOOKUP(A51,NSP!$E$3:$I$80,5,FALSE)),VLOOKUP(C51,NSP!$E$84:$I$90,5,FALSE),VLOOKUP(A51,NSP!$E$3:$I$80,5,FALSE))</f>
        <v>155.78388998035362</v>
      </c>
      <c r="G425" s="48">
        <v>2023</v>
      </c>
      <c r="H425" t="s">
        <v>399</v>
      </c>
      <c r="J425" t="str">
        <f t="shared" si="6"/>
        <v>GuineaNeedle and syringe programs</v>
      </c>
    </row>
    <row r="426" spans="1:10" x14ac:dyDescent="0.25">
      <c r="A426" t="s">
        <v>109</v>
      </c>
      <c r="B426" t="s">
        <v>110</v>
      </c>
      <c r="C426" t="str">
        <f>VLOOKUP(B426,'Country List'!$C$2:$G$126,5,FALSE)</f>
        <v>WCA</v>
      </c>
      <c r="D426" t="str">
        <f>VLOOKUP(B426,'Country List'!$C$2:$E$126,3,FALSE)</f>
        <v>Low income</v>
      </c>
      <c r="E426" t="s">
        <v>422</v>
      </c>
      <c r="F426" s="48">
        <f>IF(ISNA(VLOOKUP(A52,NSP!$E$3:$I$80,5,FALSE)),VLOOKUP(C52,NSP!$E$84:$I$90,5,FALSE),VLOOKUP(A52,NSP!$E$3:$I$80,5,FALSE))</f>
        <v>3162</v>
      </c>
      <c r="G426" s="48">
        <v>2023</v>
      </c>
      <c r="H426" t="s">
        <v>399</v>
      </c>
      <c r="J426" t="str">
        <f t="shared" si="6"/>
        <v>Guinea-BissauNeedle and syringe programs</v>
      </c>
    </row>
    <row r="427" spans="1:10" x14ac:dyDescent="0.25">
      <c r="A427" t="s">
        <v>111</v>
      </c>
      <c r="B427" t="s">
        <v>112</v>
      </c>
      <c r="C427" t="str">
        <f>VLOOKUP(B427,'Country List'!$C$2:$G$126,5,FALSE)</f>
        <v>LAC</v>
      </c>
      <c r="D427" t="str">
        <f>VLOOKUP(B427,'Country List'!$C$2:$E$126,3,FALSE)</f>
        <v>Upper middle income</v>
      </c>
      <c r="E427" t="s">
        <v>422</v>
      </c>
      <c r="F427" s="48">
        <f>IF(ISNA(VLOOKUP(A53,NSP!$E$3:$I$80,5,FALSE)),VLOOKUP(C53,NSP!$E$84:$I$90,5,FALSE),VLOOKUP(A53,NSP!$E$3:$I$80,5,FALSE))</f>
        <v>3162</v>
      </c>
      <c r="G427" s="48">
        <v>2023</v>
      </c>
      <c r="H427" t="s">
        <v>399</v>
      </c>
      <c r="J427" t="str">
        <f t="shared" si="6"/>
        <v>GuyanaNeedle and syringe programs</v>
      </c>
    </row>
    <row r="428" spans="1:10" x14ac:dyDescent="0.25">
      <c r="A428" t="s">
        <v>113</v>
      </c>
      <c r="B428" t="s">
        <v>114</v>
      </c>
      <c r="C428" t="str">
        <f>VLOOKUP(B428,'Country List'!$C$2:$G$126,5,FALSE)</f>
        <v>LAC</v>
      </c>
      <c r="D428" t="str">
        <f>VLOOKUP(B428,'Country List'!$C$2:$E$126,3,FALSE)</f>
        <v>Low income</v>
      </c>
      <c r="E428" t="s">
        <v>422</v>
      </c>
      <c r="F428" s="48">
        <f>IF(ISNA(VLOOKUP(A54,NSP!$E$3:$I$80,5,FALSE)),VLOOKUP(C54,NSP!$E$84:$I$90,5,FALSE),VLOOKUP(A54,NSP!$E$3:$I$80,5,FALSE))</f>
        <v>3162</v>
      </c>
      <c r="G428" s="48">
        <v>2023</v>
      </c>
      <c r="H428" t="s">
        <v>399</v>
      </c>
      <c r="J428" t="str">
        <f t="shared" si="6"/>
        <v>HaitiNeedle and syringe programs</v>
      </c>
    </row>
    <row r="429" spans="1:10" x14ac:dyDescent="0.25">
      <c r="A429" t="s">
        <v>115</v>
      </c>
      <c r="B429" t="s">
        <v>116</v>
      </c>
      <c r="C429" t="str">
        <f>VLOOKUP(B429,'Country List'!$C$2:$G$126,5,FALSE)</f>
        <v>LAC</v>
      </c>
      <c r="D429" t="str">
        <f>VLOOKUP(B429,'Country List'!$C$2:$E$126,3,FALSE)</f>
        <v>Lower middle income</v>
      </c>
      <c r="E429" t="s">
        <v>422</v>
      </c>
      <c r="F429" s="48">
        <f>IF(ISNA(VLOOKUP(A55,NSP!$E$3:$I$80,5,FALSE)),VLOOKUP(C55,NSP!$E$84:$I$90,5,FALSE),VLOOKUP(A55,NSP!$E$3:$I$80,5,FALSE))</f>
        <v>162</v>
      </c>
      <c r="G429" s="48">
        <v>2023</v>
      </c>
      <c r="H429" t="s">
        <v>399</v>
      </c>
      <c r="J429" t="str">
        <f t="shared" si="6"/>
        <v>HondurasNeedle and syringe programs</v>
      </c>
    </row>
    <row r="430" spans="1:10" x14ac:dyDescent="0.25">
      <c r="A430" t="s">
        <v>117</v>
      </c>
      <c r="B430" t="s">
        <v>118</v>
      </c>
      <c r="C430" t="str">
        <f>VLOOKUP(B430,'Country List'!$C$2:$G$126,5,FALSE)</f>
        <v>AP</v>
      </c>
      <c r="D430" t="str">
        <f>VLOOKUP(B430,'Country List'!$C$2:$E$126,3,FALSE)</f>
        <v>Lower middle income</v>
      </c>
      <c r="E430" t="s">
        <v>422</v>
      </c>
      <c r="F430" s="48">
        <f>IF(ISNA(VLOOKUP(A56,NSP!$E$3:$I$80,5,FALSE)),VLOOKUP(C56,NSP!$E$84:$I$90,5,FALSE),VLOOKUP(A56,NSP!$E$3:$I$80,5,FALSE))</f>
        <v>234</v>
      </c>
      <c r="G430" s="48">
        <v>2023</v>
      </c>
      <c r="H430" t="s">
        <v>399</v>
      </c>
      <c r="J430" t="str">
        <f t="shared" si="6"/>
        <v>IndiaNeedle and syringe programs</v>
      </c>
    </row>
    <row r="431" spans="1:10" x14ac:dyDescent="0.25">
      <c r="A431" t="s">
        <v>119</v>
      </c>
      <c r="B431" t="s">
        <v>120</v>
      </c>
      <c r="C431" t="str">
        <f>VLOOKUP(B431,'Country List'!$C$2:$G$126,5,FALSE)</f>
        <v>AP</v>
      </c>
      <c r="D431" t="str">
        <f>VLOOKUP(B431,'Country List'!$C$2:$E$126,3,FALSE)</f>
        <v>Lower middle income</v>
      </c>
      <c r="E431" t="s">
        <v>422</v>
      </c>
      <c r="F431" s="59">
        <f>0.14*200*(1+0.2)</f>
        <v>33.6</v>
      </c>
      <c r="G431" s="48">
        <v>2023</v>
      </c>
      <c r="H431" t="s">
        <v>517</v>
      </c>
      <c r="J431" t="str">
        <f t="shared" si="6"/>
        <v>IndonesiaNeedle and syringe programs</v>
      </c>
    </row>
    <row r="432" spans="1:10" x14ac:dyDescent="0.25">
      <c r="A432" t="s">
        <v>121</v>
      </c>
      <c r="B432" t="s">
        <v>122</v>
      </c>
      <c r="C432" t="str">
        <f>VLOOKUP(B432,'Country List'!$C$2:$G$126,5,FALSE)</f>
        <v>NAME</v>
      </c>
      <c r="D432" t="str">
        <f>VLOOKUP(B432,'Country List'!$C$2:$E$126,3,FALSE)</f>
        <v>Upper middle income</v>
      </c>
      <c r="E432" t="s">
        <v>422</v>
      </c>
      <c r="F432" s="48">
        <f>IF(ISNA(VLOOKUP(A58,NSP!$E$3:$I$80,5,FALSE)),VLOOKUP(C58,NSP!$E$84:$I$90,5,FALSE),VLOOKUP(A58,NSP!$E$3:$I$80,5,FALSE))</f>
        <v>220.72499999999999</v>
      </c>
      <c r="G432" s="48">
        <v>2023</v>
      </c>
      <c r="H432" t="s">
        <v>399</v>
      </c>
      <c r="J432" t="str">
        <f t="shared" si="6"/>
        <v>Iran, Islamic Rep.Needle and syringe programs</v>
      </c>
    </row>
    <row r="433" spans="1:10" x14ac:dyDescent="0.25">
      <c r="A433" t="s">
        <v>123</v>
      </c>
      <c r="B433" t="s">
        <v>124</v>
      </c>
      <c r="C433" t="str">
        <f>VLOOKUP(B433,'Country List'!$C$2:$G$126,5,FALSE)</f>
        <v>NAME</v>
      </c>
      <c r="D433" t="str">
        <f>VLOOKUP(B433,'Country List'!$C$2:$E$126,3,FALSE)</f>
        <v>Upper middle income</v>
      </c>
      <c r="E433" t="s">
        <v>422</v>
      </c>
      <c r="F433" s="48">
        <f>IF(ISNA(VLOOKUP(A59,NSP!$E$3:$I$80,5,FALSE)),VLOOKUP(C59,NSP!$E$84:$I$90,5,FALSE),VLOOKUP(A59,NSP!$E$3:$I$80,5,FALSE))</f>
        <v>3162</v>
      </c>
      <c r="G433" s="48">
        <v>2023</v>
      </c>
      <c r="H433" t="s">
        <v>399</v>
      </c>
      <c r="J433" t="str">
        <f t="shared" si="6"/>
        <v>IraqNeedle and syringe programs</v>
      </c>
    </row>
    <row r="434" spans="1:10" x14ac:dyDescent="0.25">
      <c r="A434" t="s">
        <v>125</v>
      </c>
      <c r="B434" t="s">
        <v>126</v>
      </c>
      <c r="C434" t="str">
        <f>VLOOKUP(B434,'Country List'!$C$2:$G$126,5,FALSE)</f>
        <v>LAC</v>
      </c>
      <c r="D434" t="str">
        <f>VLOOKUP(B434,'Country List'!$C$2:$E$126,3,FALSE)</f>
        <v>Upper middle income</v>
      </c>
      <c r="E434" t="s">
        <v>422</v>
      </c>
      <c r="F434" s="48">
        <f>IF(ISNA(VLOOKUP(A60,NSP!$E$3:$I$80,5,FALSE)),VLOOKUP(C60,NSP!$E$84:$I$90,5,FALSE),VLOOKUP(A60,NSP!$E$3:$I$80,5,FALSE))</f>
        <v>220.72499999999999</v>
      </c>
      <c r="G434" s="48">
        <v>2023</v>
      </c>
      <c r="H434" t="s">
        <v>399</v>
      </c>
      <c r="J434" t="str">
        <f t="shared" si="6"/>
        <v>JamaicaNeedle and syringe programs</v>
      </c>
    </row>
    <row r="435" spans="1:10" x14ac:dyDescent="0.25">
      <c r="A435" t="s">
        <v>127</v>
      </c>
      <c r="B435" t="s">
        <v>128</v>
      </c>
      <c r="C435" t="str">
        <f>VLOOKUP(B435,'Country List'!$C$2:$G$126,5,FALSE)</f>
        <v>NAME</v>
      </c>
      <c r="D435" t="str">
        <f>VLOOKUP(B435,'Country List'!$C$2:$E$126,3,FALSE)</f>
        <v>Lower middle income</v>
      </c>
      <c r="E435" t="s">
        <v>422</v>
      </c>
      <c r="F435" s="48">
        <f>IF(ISNA(VLOOKUP(A61,NSP!$E$3:$I$80,5,FALSE)),VLOOKUP(C61,NSP!$E$84:$I$90,5,FALSE),VLOOKUP(A61,NSP!$E$3:$I$80,5,FALSE))</f>
        <v>686</v>
      </c>
      <c r="G435" s="48">
        <v>2023</v>
      </c>
      <c r="H435" t="s">
        <v>399</v>
      </c>
      <c r="J435" t="str">
        <f t="shared" si="6"/>
        <v>JordanNeedle and syringe programs</v>
      </c>
    </row>
    <row r="436" spans="1:10" x14ac:dyDescent="0.25">
      <c r="A436" t="s">
        <v>129</v>
      </c>
      <c r="B436" t="s">
        <v>130</v>
      </c>
      <c r="C436" t="str">
        <f>VLOOKUP(B436,'Country List'!$C$2:$G$126,5,FALSE)</f>
        <v>EECA</v>
      </c>
      <c r="D436" t="str">
        <f>VLOOKUP(B436,'Country List'!$C$2:$E$126,3,FALSE)</f>
        <v>Upper middle income</v>
      </c>
      <c r="E436" t="s">
        <v>422</v>
      </c>
      <c r="F436" s="48">
        <f>IF(ISNA(VLOOKUP(A62,NSP!$E$3:$I$80,5,FALSE)),VLOOKUP(C62,NSP!$E$84:$I$90,5,FALSE),VLOOKUP(A62,NSP!$E$3:$I$80,5,FALSE))</f>
        <v>96</v>
      </c>
      <c r="G436" s="48">
        <v>2023</v>
      </c>
      <c r="H436" t="s">
        <v>399</v>
      </c>
      <c r="J436" t="str">
        <f t="shared" si="6"/>
        <v>KazakhstanNeedle and syringe programs</v>
      </c>
    </row>
    <row r="437" spans="1:10" x14ac:dyDescent="0.25">
      <c r="A437" t="s">
        <v>131</v>
      </c>
      <c r="B437" t="s">
        <v>132</v>
      </c>
      <c r="C437" t="str">
        <f>VLOOKUP(B437,'Country List'!$C$2:$G$126,5,FALSE)</f>
        <v>ESA</v>
      </c>
      <c r="D437" t="str">
        <f>VLOOKUP(B437,'Country List'!$C$2:$E$126,3,FALSE)</f>
        <v>Lower middle income</v>
      </c>
      <c r="E437" t="s">
        <v>422</v>
      </c>
      <c r="F437" s="48">
        <f>IF(ISNA(VLOOKUP(A63,NSP!$E$3:$I$80,5,FALSE)),VLOOKUP(C63,NSP!$E$84:$I$90,5,FALSE),VLOOKUP(A63,NSP!$E$3:$I$80,5,FALSE))</f>
        <v>485.70675644299979</v>
      </c>
      <c r="G437" s="48">
        <v>2023</v>
      </c>
      <c r="H437" t="s">
        <v>399</v>
      </c>
      <c r="J437" t="str">
        <f t="shared" si="6"/>
        <v>KenyaNeedle and syringe programs</v>
      </c>
    </row>
    <row r="438" spans="1:10" x14ac:dyDescent="0.25">
      <c r="A438" t="s">
        <v>133</v>
      </c>
      <c r="B438" t="s">
        <v>134</v>
      </c>
      <c r="C438" t="str">
        <f>VLOOKUP(B438,'Country List'!$C$2:$G$126,5,FALSE)</f>
        <v>AP</v>
      </c>
      <c r="D438" t="str">
        <f>VLOOKUP(B438,'Country List'!$C$2:$E$126,3,FALSE)</f>
        <v>Low income</v>
      </c>
      <c r="E438" t="s">
        <v>422</v>
      </c>
      <c r="F438" s="48">
        <f>IF(ISNA(VLOOKUP(A64,NSP!$E$3:$I$80,5,FALSE)),VLOOKUP(C64,NSP!$E$84:$I$90,5,FALSE),VLOOKUP(A64,NSP!$E$3:$I$80,5,FALSE))</f>
        <v>201.09317927692882</v>
      </c>
      <c r="G438" s="48">
        <v>2023</v>
      </c>
      <c r="H438" t="s">
        <v>399</v>
      </c>
      <c r="J438" t="str">
        <f t="shared" si="6"/>
        <v>Korea, Dem. People's Rep.Needle and syringe programs</v>
      </c>
    </row>
    <row r="439" spans="1:10" x14ac:dyDescent="0.25">
      <c r="A439" t="s">
        <v>135</v>
      </c>
      <c r="B439" t="s">
        <v>136</v>
      </c>
      <c r="C439" t="str">
        <f>VLOOKUP(B439,'Country List'!$C$2:$G$126,5,FALSE)</f>
        <v>EECA</v>
      </c>
      <c r="D439" t="str">
        <f>VLOOKUP(B439,'Country List'!$C$2:$E$126,3,FALSE)</f>
        <v>Lower middle income</v>
      </c>
      <c r="E439" t="s">
        <v>422</v>
      </c>
      <c r="F439" s="48">
        <f>IF(ISNA(VLOOKUP(A65,NSP!$E$3:$I$80,5,FALSE)),VLOOKUP(C65,NSP!$E$84:$I$90,5,FALSE),VLOOKUP(A65,NSP!$E$3:$I$80,5,FALSE))</f>
        <v>485.70675644299979</v>
      </c>
      <c r="G439" s="48">
        <v>2023</v>
      </c>
      <c r="H439" t="s">
        <v>399</v>
      </c>
      <c r="J439" t="str">
        <f t="shared" si="6"/>
        <v>Kyrgyz RepublicNeedle and syringe programs</v>
      </c>
    </row>
    <row r="440" spans="1:10" x14ac:dyDescent="0.25">
      <c r="A440" t="s">
        <v>137</v>
      </c>
      <c r="B440" t="s">
        <v>138</v>
      </c>
      <c r="C440" t="str">
        <f>VLOOKUP(B440,'Country List'!$C$2:$G$126,5,FALSE)</f>
        <v>AP</v>
      </c>
      <c r="D440" t="str">
        <f>VLOOKUP(B440,'Country List'!$C$2:$E$126,3,FALSE)</f>
        <v>Lower middle income</v>
      </c>
      <c r="E440" t="s">
        <v>422</v>
      </c>
      <c r="F440" s="48">
        <f>IF(ISNA(VLOOKUP(A66,NSP!$E$3:$I$80,5,FALSE)),VLOOKUP(C66,NSP!$E$84:$I$90,5,FALSE),VLOOKUP(A66,NSP!$E$3:$I$80,5,FALSE))</f>
        <v>220.72499999999999</v>
      </c>
      <c r="G440" s="48">
        <v>2023</v>
      </c>
      <c r="H440" t="s">
        <v>399</v>
      </c>
      <c r="J440" t="str">
        <f t="shared" si="6"/>
        <v>Lao PDRNeedle and syringe programs</v>
      </c>
    </row>
    <row r="441" spans="1:10" x14ac:dyDescent="0.25">
      <c r="A441" t="s">
        <v>139</v>
      </c>
      <c r="B441" t="s">
        <v>140</v>
      </c>
      <c r="C441" t="str">
        <f>VLOOKUP(B441,'Country List'!$C$2:$G$126,5,FALSE)</f>
        <v>NAME</v>
      </c>
      <c r="D441" t="str">
        <f>VLOOKUP(B441,'Country List'!$C$2:$E$126,3,FALSE)</f>
        <v>Upper middle income</v>
      </c>
      <c r="E441" t="s">
        <v>422</v>
      </c>
      <c r="F441" s="48">
        <f>IF(ISNA(VLOOKUP(A67,NSP!$E$3:$I$80,5,FALSE)),VLOOKUP(C67,NSP!$E$84:$I$90,5,FALSE),VLOOKUP(A67,NSP!$E$3:$I$80,5,FALSE))</f>
        <v>155.78388998035362</v>
      </c>
      <c r="G441" s="48">
        <v>2023</v>
      </c>
      <c r="H441" t="s">
        <v>399</v>
      </c>
      <c r="J441" t="str">
        <f t="shared" si="6"/>
        <v>LebanonNeedle and syringe programs</v>
      </c>
    </row>
    <row r="442" spans="1:10" x14ac:dyDescent="0.25">
      <c r="A442" t="s">
        <v>141</v>
      </c>
      <c r="B442" t="s">
        <v>142</v>
      </c>
      <c r="C442" t="str">
        <f>VLOOKUP(B442,'Country List'!$C$2:$G$126,5,FALSE)</f>
        <v>ESA</v>
      </c>
      <c r="D442" t="str">
        <f>VLOOKUP(B442,'Country List'!$C$2:$E$126,3,FALSE)</f>
        <v>Lower middle income</v>
      </c>
      <c r="E442" t="s">
        <v>422</v>
      </c>
      <c r="F442" s="48">
        <f>IF(ISNA(VLOOKUP(A68,NSP!$E$3:$I$80,5,FALSE)),VLOOKUP(C68,NSP!$E$84:$I$90,5,FALSE),VLOOKUP(A68,NSP!$E$3:$I$80,5,FALSE))</f>
        <v>155.78388998035362</v>
      </c>
      <c r="G442" s="48">
        <v>2023</v>
      </c>
      <c r="H442" t="s">
        <v>399</v>
      </c>
      <c r="J442" t="str">
        <f t="shared" si="6"/>
        <v>LesothoNeedle and syringe programs</v>
      </c>
    </row>
    <row r="443" spans="1:10" x14ac:dyDescent="0.25">
      <c r="A443" t="s">
        <v>143</v>
      </c>
      <c r="B443" t="s">
        <v>144</v>
      </c>
      <c r="C443" t="str">
        <f>VLOOKUP(B443,'Country List'!$C$2:$G$126,5,FALSE)</f>
        <v>WCA</v>
      </c>
      <c r="D443" t="str">
        <f>VLOOKUP(B443,'Country List'!$C$2:$E$126,3,FALSE)</f>
        <v>Low income</v>
      </c>
      <c r="E443" t="s">
        <v>422</v>
      </c>
      <c r="F443" s="48">
        <f>IF(ISNA(VLOOKUP(A69,NSP!$E$3:$I$80,5,FALSE)),VLOOKUP(C69,NSP!$E$84:$I$90,5,FALSE),VLOOKUP(A69,NSP!$E$3:$I$80,5,FALSE))</f>
        <v>1384</v>
      </c>
      <c r="G443" s="48">
        <v>2023</v>
      </c>
      <c r="H443" t="s">
        <v>399</v>
      </c>
      <c r="J443" t="str">
        <f t="shared" si="6"/>
        <v>LiberiaNeedle and syringe programs</v>
      </c>
    </row>
    <row r="444" spans="1:10" x14ac:dyDescent="0.25">
      <c r="A444" t="s">
        <v>145</v>
      </c>
      <c r="B444" t="s">
        <v>146</v>
      </c>
      <c r="C444" t="str">
        <f>VLOOKUP(B444,'Country List'!$C$2:$G$126,5,FALSE)</f>
        <v>NAME</v>
      </c>
      <c r="D444" t="str">
        <f>VLOOKUP(B444,'Country List'!$C$2:$E$126,3,FALSE)</f>
        <v>Upper middle income</v>
      </c>
      <c r="E444" t="s">
        <v>422</v>
      </c>
      <c r="F444" s="48">
        <f>IF(ISNA(VLOOKUP(A70,NSP!$E$3:$I$80,5,FALSE)),VLOOKUP(C70,NSP!$E$84:$I$90,5,FALSE),VLOOKUP(A70,NSP!$E$3:$I$80,5,FALSE))</f>
        <v>201.09317927692882</v>
      </c>
      <c r="G444" s="48">
        <v>2023</v>
      </c>
      <c r="H444" t="s">
        <v>399</v>
      </c>
      <c r="J444" t="str">
        <f t="shared" si="6"/>
        <v>LibyaNeedle and syringe programs</v>
      </c>
    </row>
    <row r="445" spans="1:10" x14ac:dyDescent="0.25">
      <c r="A445" t="s">
        <v>147</v>
      </c>
      <c r="B445" t="s">
        <v>148</v>
      </c>
      <c r="C445" t="str">
        <f>VLOOKUP(B445,'Country List'!$C$2:$G$126,5,FALSE)</f>
        <v>EECA</v>
      </c>
      <c r="D445" t="str">
        <f>VLOOKUP(B445,'Country List'!$C$2:$E$126,3,FALSE)</f>
        <v>Upper middle income</v>
      </c>
      <c r="E445" t="s">
        <v>422</v>
      </c>
      <c r="F445" s="48">
        <f>IF(ISNA(VLOOKUP(A71,NSP!$E$3:$I$80,5,FALSE)),VLOOKUP(C71,NSP!$E$84:$I$90,5,FALSE),VLOOKUP(A71,NSP!$E$3:$I$80,5,FALSE))</f>
        <v>312</v>
      </c>
      <c r="G445" s="48">
        <v>2023</v>
      </c>
      <c r="H445" t="s">
        <v>399</v>
      </c>
      <c r="J445" t="str">
        <f t="shared" si="6"/>
        <v>Macedonia, FYRNeedle and syringe programs</v>
      </c>
    </row>
    <row r="446" spans="1:10" x14ac:dyDescent="0.25">
      <c r="A446" t="s">
        <v>149</v>
      </c>
      <c r="B446" t="s">
        <v>150</v>
      </c>
      <c r="C446" t="str">
        <f>VLOOKUP(B446,'Country List'!$C$2:$G$126,5,FALSE)</f>
        <v>ESA</v>
      </c>
      <c r="D446" t="str">
        <f>VLOOKUP(B446,'Country List'!$C$2:$E$126,3,FALSE)</f>
        <v>Low income</v>
      </c>
      <c r="E446" t="s">
        <v>422</v>
      </c>
      <c r="F446" s="48">
        <f>IF(ISNA(VLOOKUP(A72,NSP!$E$3:$I$80,5,FALSE)),VLOOKUP(C72,NSP!$E$84:$I$90,5,FALSE),VLOOKUP(A72,NSP!$E$3:$I$80,5,FALSE))</f>
        <v>155.78388998035362</v>
      </c>
      <c r="G446" s="48">
        <v>2023</v>
      </c>
      <c r="H446" t="s">
        <v>399</v>
      </c>
      <c r="J446" t="str">
        <f t="shared" si="6"/>
        <v>MadagascarNeedle and syringe programs</v>
      </c>
    </row>
    <row r="447" spans="1:10" x14ac:dyDescent="0.25">
      <c r="A447" t="s">
        <v>151</v>
      </c>
      <c r="B447" t="s">
        <v>152</v>
      </c>
      <c r="C447" t="str">
        <f>VLOOKUP(B447,'Country List'!$C$2:$G$126,5,FALSE)</f>
        <v>ESA</v>
      </c>
      <c r="D447" t="str">
        <f>VLOOKUP(B447,'Country List'!$C$2:$E$126,3,FALSE)</f>
        <v>Low income</v>
      </c>
      <c r="E447" t="s">
        <v>422</v>
      </c>
      <c r="F447" s="48">
        <f>IF(ISNA(VLOOKUP(A73,NSP!$E$3:$I$80,5,FALSE)),VLOOKUP(C73,NSP!$E$84:$I$90,5,FALSE),VLOOKUP(A73,NSP!$E$3:$I$80,5,FALSE))</f>
        <v>485.70675644299979</v>
      </c>
      <c r="G447" s="48">
        <v>2023</v>
      </c>
      <c r="H447" t="s">
        <v>399</v>
      </c>
      <c r="J447" t="str">
        <f t="shared" si="6"/>
        <v>MalawiNeedle and syringe programs</v>
      </c>
    </row>
    <row r="448" spans="1:10" x14ac:dyDescent="0.25">
      <c r="A448" t="s">
        <v>153</v>
      </c>
      <c r="B448" t="s">
        <v>154</v>
      </c>
      <c r="C448" t="str">
        <f>VLOOKUP(B448,'Country List'!$C$2:$G$126,5,FALSE)</f>
        <v>AP</v>
      </c>
      <c r="D448" t="str">
        <f>VLOOKUP(B448,'Country List'!$C$2:$E$126,3,FALSE)</f>
        <v>Upper middle income</v>
      </c>
      <c r="E448" t="s">
        <v>422</v>
      </c>
      <c r="F448" s="48">
        <f>IF(ISNA(VLOOKUP(A74,NSP!$E$3:$I$80,5,FALSE)),VLOOKUP(C74,NSP!$E$84:$I$90,5,FALSE),VLOOKUP(A74,NSP!$E$3:$I$80,5,FALSE))</f>
        <v>496</v>
      </c>
      <c r="G448" s="48">
        <v>2023</v>
      </c>
      <c r="H448" t="s">
        <v>399</v>
      </c>
      <c r="J448" t="str">
        <f t="shared" si="6"/>
        <v>MalaysiaNeedle and syringe programs</v>
      </c>
    </row>
    <row r="449" spans="1:10" x14ac:dyDescent="0.25">
      <c r="A449" t="s">
        <v>155</v>
      </c>
      <c r="B449" t="s">
        <v>156</v>
      </c>
      <c r="C449" t="str">
        <f>VLOOKUP(B449,'Country List'!$C$2:$G$126,5,FALSE)</f>
        <v>AP</v>
      </c>
      <c r="D449" t="str">
        <f>VLOOKUP(B449,'Country List'!$C$2:$E$126,3,FALSE)</f>
        <v>Upper middle income</v>
      </c>
      <c r="E449" t="s">
        <v>422</v>
      </c>
      <c r="F449" s="48">
        <f>IF(ISNA(VLOOKUP(A75,NSP!$E$3:$I$80,5,FALSE)),VLOOKUP(C75,NSP!$E$84:$I$90,5,FALSE),VLOOKUP(A75,NSP!$E$3:$I$80,5,FALSE))</f>
        <v>155.78388998035362</v>
      </c>
      <c r="G449" s="48">
        <v>2023</v>
      </c>
      <c r="H449" t="s">
        <v>399</v>
      </c>
      <c r="J449" t="str">
        <f t="shared" si="6"/>
        <v>MaldivesNeedle and syringe programs</v>
      </c>
    </row>
    <row r="450" spans="1:10" x14ac:dyDescent="0.25">
      <c r="A450" t="s">
        <v>157</v>
      </c>
      <c r="B450" t="s">
        <v>158</v>
      </c>
      <c r="C450" t="str">
        <f>VLOOKUP(B450,'Country List'!$C$2:$G$126,5,FALSE)</f>
        <v>WCA</v>
      </c>
      <c r="D450" t="str">
        <f>VLOOKUP(B450,'Country List'!$C$2:$E$126,3,FALSE)</f>
        <v>Low income</v>
      </c>
      <c r="E450" t="s">
        <v>422</v>
      </c>
      <c r="F450" s="48">
        <f>IF(ISNA(VLOOKUP(A76,NSP!$E$3:$I$80,5,FALSE)),VLOOKUP(C76,NSP!$E$84:$I$90,5,FALSE),VLOOKUP(A76,NSP!$E$3:$I$80,5,FALSE))</f>
        <v>155.78388998035362</v>
      </c>
      <c r="G450" s="48">
        <v>2023</v>
      </c>
      <c r="H450" t="s">
        <v>399</v>
      </c>
      <c r="J450" t="str">
        <f t="shared" si="6"/>
        <v>MaliNeedle and syringe programs</v>
      </c>
    </row>
    <row r="451" spans="1:10" x14ac:dyDescent="0.25">
      <c r="A451" t="s">
        <v>159</v>
      </c>
      <c r="B451" t="s">
        <v>160</v>
      </c>
      <c r="C451" t="str">
        <f>VLOOKUP(B451,'Country List'!$C$2:$G$126,5,FALSE)</f>
        <v>WCA</v>
      </c>
      <c r="D451" t="str">
        <f>VLOOKUP(B451,'Country List'!$C$2:$E$126,3,FALSE)</f>
        <v>Lower middle income</v>
      </c>
      <c r="E451" t="s">
        <v>422</v>
      </c>
      <c r="F451" s="48">
        <f>IF(ISNA(VLOOKUP(A77,NSP!$E$3:$I$80,5,FALSE)),VLOOKUP(C77,NSP!$E$84:$I$90,5,FALSE),VLOOKUP(A77,NSP!$E$3:$I$80,5,FALSE))</f>
        <v>780</v>
      </c>
      <c r="G451" s="48">
        <v>2023</v>
      </c>
      <c r="H451" t="s">
        <v>399</v>
      </c>
      <c r="J451" t="str">
        <f t="shared" ref="J451:J514" si="7">CONCATENATE(A451,E451)</f>
        <v>MauritaniaNeedle and syringe programs</v>
      </c>
    </row>
    <row r="452" spans="1:10" x14ac:dyDescent="0.25">
      <c r="A452" t="s">
        <v>161</v>
      </c>
      <c r="B452" t="s">
        <v>162</v>
      </c>
      <c r="C452" t="str">
        <f>VLOOKUP(B452,'Country List'!$C$2:$G$126,5,FALSE)</f>
        <v>ESA</v>
      </c>
      <c r="D452" t="str">
        <f>VLOOKUP(B452,'Country List'!$C$2:$E$126,3,FALSE)</f>
        <v>Upper middle income</v>
      </c>
      <c r="E452" t="s">
        <v>422</v>
      </c>
      <c r="F452" s="48">
        <f>IF(ISNA(VLOOKUP(A78,NSP!$E$3:$I$80,5,FALSE)),VLOOKUP(C78,NSP!$E$84:$I$90,5,FALSE),VLOOKUP(A78,NSP!$E$3:$I$80,5,FALSE))</f>
        <v>186</v>
      </c>
      <c r="G452" s="48">
        <v>2023</v>
      </c>
      <c r="H452" t="s">
        <v>399</v>
      </c>
      <c r="J452" t="str">
        <f t="shared" si="7"/>
        <v>MauritiusNeedle and syringe programs</v>
      </c>
    </row>
    <row r="453" spans="1:10" x14ac:dyDescent="0.25">
      <c r="A453" t="s">
        <v>163</v>
      </c>
      <c r="B453" t="s">
        <v>164</v>
      </c>
      <c r="C453" t="str">
        <f>VLOOKUP(B453,'Country List'!$C$2:$G$126,5,FALSE)</f>
        <v>LAC</v>
      </c>
      <c r="D453" t="str">
        <f>VLOOKUP(B453,'Country List'!$C$2:$E$126,3,FALSE)</f>
        <v>Upper middle income</v>
      </c>
      <c r="E453" t="s">
        <v>422</v>
      </c>
      <c r="F453" s="48">
        <f>IF(ISNA(VLOOKUP(A79,NSP!$E$3:$I$80,5,FALSE)),VLOOKUP(C79,NSP!$E$84:$I$90,5,FALSE),VLOOKUP(A79,NSP!$E$3:$I$80,5,FALSE))</f>
        <v>280</v>
      </c>
      <c r="G453" s="48">
        <v>2023</v>
      </c>
      <c r="H453" t="s">
        <v>399</v>
      </c>
      <c r="J453" t="str">
        <f t="shared" si="7"/>
        <v>MexicoNeedle and syringe programs</v>
      </c>
    </row>
    <row r="454" spans="1:10" x14ac:dyDescent="0.25">
      <c r="A454" t="s">
        <v>165</v>
      </c>
      <c r="B454" t="s">
        <v>166</v>
      </c>
      <c r="C454" t="str">
        <f>VLOOKUP(B454,'Country List'!$C$2:$G$126,5,FALSE)</f>
        <v>EECA</v>
      </c>
      <c r="D454" t="str">
        <f>VLOOKUP(B454,'Country List'!$C$2:$E$126,3,FALSE)</f>
        <v>Lower middle income</v>
      </c>
      <c r="E454" t="s">
        <v>422</v>
      </c>
      <c r="F454" s="48">
        <f>IF(ISNA(VLOOKUP(A80,NSP!$E$3:$I$80,5,FALSE)),VLOOKUP(C80,NSP!$E$84:$I$90,5,FALSE),VLOOKUP(A80,NSP!$E$3:$I$80,5,FALSE))</f>
        <v>485.70675644299979</v>
      </c>
      <c r="G454" s="48">
        <v>2023</v>
      </c>
      <c r="H454" t="s">
        <v>399</v>
      </c>
      <c r="J454" t="str">
        <f t="shared" si="7"/>
        <v>MoldovaNeedle and syringe programs</v>
      </c>
    </row>
    <row r="455" spans="1:10" x14ac:dyDescent="0.25">
      <c r="A455" t="s">
        <v>167</v>
      </c>
      <c r="B455" t="s">
        <v>168</v>
      </c>
      <c r="C455" t="str">
        <f>VLOOKUP(B455,'Country List'!$C$2:$G$126,5,FALSE)</f>
        <v>AP</v>
      </c>
      <c r="D455" t="str">
        <f>VLOOKUP(B455,'Country List'!$C$2:$E$126,3,FALSE)</f>
        <v>Lower middle income</v>
      </c>
      <c r="E455" t="s">
        <v>422</v>
      </c>
      <c r="F455" s="48">
        <f>IF(ISNA(VLOOKUP(A81,NSP!$E$3:$I$80,5,FALSE)),VLOOKUP(C81,NSP!$E$84:$I$90,5,FALSE),VLOOKUP(A81,NSP!$E$3:$I$80,5,FALSE))</f>
        <v>201.09317927692882</v>
      </c>
      <c r="G455" s="48">
        <v>2023</v>
      </c>
      <c r="H455" t="s">
        <v>399</v>
      </c>
      <c r="J455" t="str">
        <f t="shared" si="7"/>
        <v>MongoliaNeedle and syringe programs</v>
      </c>
    </row>
    <row r="456" spans="1:10" x14ac:dyDescent="0.25">
      <c r="A456" t="s">
        <v>169</v>
      </c>
      <c r="B456" t="s">
        <v>170</v>
      </c>
      <c r="C456" t="str">
        <f>VLOOKUP(B456,'Country List'!$C$2:$G$126,5,FALSE)</f>
        <v>EECA</v>
      </c>
      <c r="D456" t="str">
        <f>VLOOKUP(B456,'Country List'!$C$2:$E$126,3,FALSE)</f>
        <v>Upper middle income</v>
      </c>
      <c r="E456" t="s">
        <v>422</v>
      </c>
      <c r="F456" s="48">
        <f>IF(ISNA(VLOOKUP(A82,NSP!$E$3:$I$80,5,FALSE)),VLOOKUP(C82,NSP!$E$84:$I$90,5,FALSE),VLOOKUP(A82,NSP!$E$3:$I$80,5,FALSE))</f>
        <v>220.72499999999999</v>
      </c>
      <c r="G456" s="48">
        <v>2023</v>
      </c>
      <c r="H456" t="s">
        <v>399</v>
      </c>
      <c r="J456" t="str">
        <f t="shared" si="7"/>
        <v>MontenegroNeedle and syringe programs</v>
      </c>
    </row>
    <row r="457" spans="1:10" x14ac:dyDescent="0.25">
      <c r="A457" t="s">
        <v>171</v>
      </c>
      <c r="B457" t="s">
        <v>172</v>
      </c>
      <c r="C457" t="str">
        <f>VLOOKUP(B457,'Country List'!$C$2:$G$126,5,FALSE)</f>
        <v>NAME</v>
      </c>
      <c r="D457" t="str">
        <f>VLOOKUP(B457,'Country List'!$C$2:$E$126,3,FALSE)</f>
        <v>Lower middle income</v>
      </c>
      <c r="E457" t="s">
        <v>422</v>
      </c>
      <c r="F457" s="48">
        <f>IF(ISNA(VLOOKUP(A83,NSP!$E$3:$I$80,5,FALSE)),VLOOKUP(C83,NSP!$E$84:$I$90,5,FALSE),VLOOKUP(A83,NSP!$E$3:$I$80,5,FALSE))</f>
        <v>230</v>
      </c>
      <c r="G457" s="48">
        <v>2023</v>
      </c>
      <c r="H457" t="s">
        <v>399</v>
      </c>
      <c r="J457" t="str">
        <f t="shared" si="7"/>
        <v>MoroccoNeedle and syringe programs</v>
      </c>
    </row>
    <row r="458" spans="1:10" x14ac:dyDescent="0.25">
      <c r="A458" t="s">
        <v>173</v>
      </c>
      <c r="B458" t="s">
        <v>174</v>
      </c>
      <c r="C458" t="str">
        <f>VLOOKUP(B458,'Country List'!$C$2:$G$126,5,FALSE)</f>
        <v>ESA</v>
      </c>
      <c r="D458" t="str">
        <f>VLOOKUP(B458,'Country List'!$C$2:$E$126,3,FALSE)</f>
        <v>Low income</v>
      </c>
      <c r="E458" t="s">
        <v>422</v>
      </c>
      <c r="F458" s="48">
        <f>IF(ISNA(VLOOKUP(A84,NSP!$E$3:$I$80,5,FALSE)),VLOOKUP(C84,NSP!$E$84:$I$90,5,FALSE),VLOOKUP(A84,NSP!$E$3:$I$80,5,FALSE))</f>
        <v>18</v>
      </c>
      <c r="G458" s="48">
        <v>2023</v>
      </c>
      <c r="H458" t="s">
        <v>399</v>
      </c>
      <c r="J458" t="str">
        <f t="shared" si="7"/>
        <v>MozambiqueNeedle and syringe programs</v>
      </c>
    </row>
    <row r="459" spans="1:10" x14ac:dyDescent="0.25">
      <c r="A459" t="s">
        <v>175</v>
      </c>
      <c r="B459" t="s">
        <v>176</v>
      </c>
      <c r="C459" t="str">
        <f>VLOOKUP(B459,'Country List'!$C$2:$G$126,5,FALSE)</f>
        <v>AP</v>
      </c>
      <c r="D459" t="str">
        <f>VLOOKUP(B459,'Country List'!$C$2:$E$126,3,FALSE)</f>
        <v>Lower middle income</v>
      </c>
      <c r="E459" t="s">
        <v>422</v>
      </c>
      <c r="F459" s="48">
        <f>IF(ISNA(VLOOKUP(A85,NSP!$E$3:$I$80,5,FALSE)),VLOOKUP(C85,NSP!$E$84:$I$90,5,FALSE),VLOOKUP(A85,NSP!$E$3:$I$80,5,FALSE))</f>
        <v>155.78388998035362</v>
      </c>
      <c r="G459" s="48">
        <v>2023</v>
      </c>
      <c r="H459" t="s">
        <v>399</v>
      </c>
      <c r="J459" t="str">
        <f t="shared" si="7"/>
        <v>MyanmarNeedle and syringe programs</v>
      </c>
    </row>
    <row r="460" spans="1:10" x14ac:dyDescent="0.25">
      <c r="A460" t="s">
        <v>177</v>
      </c>
      <c r="B460" t="s">
        <v>178</v>
      </c>
      <c r="C460" t="str">
        <f>VLOOKUP(B460,'Country List'!$C$2:$G$126,5,FALSE)</f>
        <v>ESA</v>
      </c>
      <c r="D460" t="str">
        <f>VLOOKUP(B460,'Country List'!$C$2:$E$126,3,FALSE)</f>
        <v>Upper middle income</v>
      </c>
      <c r="E460" t="s">
        <v>422</v>
      </c>
      <c r="F460" s="48">
        <f>IF(ISNA(VLOOKUP(A86,NSP!$E$3:$I$80,5,FALSE)),VLOOKUP(C86,NSP!$E$84:$I$90,5,FALSE),VLOOKUP(A86,NSP!$E$3:$I$80,5,FALSE))</f>
        <v>90</v>
      </c>
      <c r="G460" s="48">
        <v>2023</v>
      </c>
      <c r="H460" t="s">
        <v>399</v>
      </c>
      <c r="J460" t="str">
        <f t="shared" si="7"/>
        <v>NamibiaNeedle and syringe programs</v>
      </c>
    </row>
    <row r="461" spans="1:10" x14ac:dyDescent="0.25">
      <c r="A461" t="s">
        <v>179</v>
      </c>
      <c r="B461" t="s">
        <v>180</v>
      </c>
      <c r="C461" t="str">
        <f>VLOOKUP(B461,'Country List'!$C$2:$G$126,5,FALSE)</f>
        <v>AP</v>
      </c>
      <c r="D461" t="str">
        <f>VLOOKUP(B461,'Country List'!$C$2:$E$126,3,FALSE)</f>
        <v>Low income</v>
      </c>
      <c r="E461" t="s">
        <v>422</v>
      </c>
      <c r="F461" s="48">
        <f>IF(ISNA(VLOOKUP(A87,NSP!$E$3:$I$80,5,FALSE)),VLOOKUP(C87,NSP!$E$84:$I$90,5,FALSE),VLOOKUP(A87,NSP!$E$3:$I$80,5,FALSE))</f>
        <v>3162</v>
      </c>
      <c r="G461" s="48">
        <v>2023</v>
      </c>
      <c r="H461" t="s">
        <v>399</v>
      </c>
      <c r="J461" t="str">
        <f t="shared" si="7"/>
        <v>NepalNeedle and syringe programs</v>
      </c>
    </row>
    <row r="462" spans="1:10" x14ac:dyDescent="0.25">
      <c r="A462" t="s">
        <v>181</v>
      </c>
      <c r="B462" t="s">
        <v>182</v>
      </c>
      <c r="C462" t="str">
        <f>VLOOKUP(B462,'Country List'!$C$2:$G$126,5,FALSE)</f>
        <v>LAC</v>
      </c>
      <c r="D462" t="str">
        <f>VLOOKUP(B462,'Country List'!$C$2:$E$126,3,FALSE)</f>
        <v>Lower middle income</v>
      </c>
      <c r="E462" t="s">
        <v>422</v>
      </c>
      <c r="F462" s="48">
        <f>IF(ISNA(VLOOKUP(A88,NSP!$E$3:$I$80,5,FALSE)),VLOOKUP(C88,NSP!$E$84:$I$90,5,FALSE),VLOOKUP(A88,NSP!$E$3:$I$80,5,FALSE))</f>
        <v>155.78388998035362</v>
      </c>
      <c r="G462" s="48">
        <v>2023</v>
      </c>
      <c r="H462" t="s">
        <v>399</v>
      </c>
      <c r="J462" t="str">
        <f t="shared" si="7"/>
        <v>NicaraguaNeedle and syringe programs</v>
      </c>
    </row>
    <row r="463" spans="1:10" x14ac:dyDescent="0.25">
      <c r="A463" t="s">
        <v>183</v>
      </c>
      <c r="B463" t="s">
        <v>184</v>
      </c>
      <c r="C463" t="str">
        <f>VLOOKUP(B463,'Country List'!$C$2:$G$126,5,FALSE)</f>
        <v>WCA</v>
      </c>
      <c r="D463" t="str">
        <f>VLOOKUP(B463,'Country List'!$C$2:$E$126,3,FALSE)</f>
        <v>Low income</v>
      </c>
      <c r="E463" t="s">
        <v>422</v>
      </c>
      <c r="F463" s="48">
        <f>IF(ISNA(VLOOKUP(A89,NSP!$E$3:$I$80,5,FALSE)),VLOOKUP(C89,NSP!$E$84:$I$90,5,FALSE),VLOOKUP(A89,NSP!$E$3:$I$80,5,FALSE))</f>
        <v>155.78388998035362</v>
      </c>
      <c r="G463" s="48">
        <v>2023</v>
      </c>
      <c r="H463" t="s">
        <v>399</v>
      </c>
      <c r="J463" t="str">
        <f t="shared" si="7"/>
        <v>NigerNeedle and syringe programs</v>
      </c>
    </row>
    <row r="464" spans="1:10" x14ac:dyDescent="0.25">
      <c r="A464" t="s">
        <v>185</v>
      </c>
      <c r="B464" t="s">
        <v>186</v>
      </c>
      <c r="C464" t="str">
        <f>VLOOKUP(B464,'Country List'!$C$2:$G$126,5,FALSE)</f>
        <v>WCA</v>
      </c>
      <c r="D464" t="str">
        <f>VLOOKUP(B464,'Country List'!$C$2:$E$126,3,FALSE)</f>
        <v>Lower middle income</v>
      </c>
      <c r="E464" t="s">
        <v>422</v>
      </c>
      <c r="F464" s="48">
        <f>IF(ISNA(VLOOKUP(A90,NSP!$E$3:$I$80,5,FALSE)),VLOOKUP(C90,NSP!$E$84:$I$90,5,FALSE),VLOOKUP(A90,NSP!$E$3:$I$80,5,FALSE))</f>
        <v>258</v>
      </c>
      <c r="G464" s="48">
        <v>2023</v>
      </c>
      <c r="H464" t="s">
        <v>399</v>
      </c>
      <c r="J464" t="str">
        <f t="shared" si="7"/>
        <v>NigeriaNeedle and syringe programs</v>
      </c>
    </row>
    <row r="465" spans="1:10" x14ac:dyDescent="0.25">
      <c r="A465" t="s">
        <v>187</v>
      </c>
      <c r="B465" t="s">
        <v>188</v>
      </c>
      <c r="C465" t="str">
        <f>VLOOKUP(B465,'Country List'!$C$2:$G$126,5,FALSE)</f>
        <v>AP</v>
      </c>
      <c r="D465" t="str">
        <f>VLOOKUP(B465,'Country List'!$C$2:$E$126,3,FALSE)</f>
        <v>Lower middle income</v>
      </c>
      <c r="E465" t="s">
        <v>422</v>
      </c>
      <c r="F465" s="48">
        <f>IF(ISNA(VLOOKUP(A91,NSP!$E$3:$I$80,5,FALSE)),VLOOKUP(C91,NSP!$E$84:$I$90,5,FALSE),VLOOKUP(A91,NSP!$E$3:$I$80,5,FALSE))</f>
        <v>3162</v>
      </c>
      <c r="G465" s="48">
        <v>2023</v>
      </c>
      <c r="H465" t="s">
        <v>399</v>
      </c>
      <c r="J465" t="str">
        <f t="shared" si="7"/>
        <v>PakistanNeedle and syringe programs</v>
      </c>
    </row>
    <row r="466" spans="1:10" x14ac:dyDescent="0.25">
      <c r="A466" t="s">
        <v>189</v>
      </c>
      <c r="B466" t="s">
        <v>190</v>
      </c>
      <c r="C466" t="str">
        <f>VLOOKUP(B466,'Country List'!$C$2:$G$126,5,FALSE)</f>
        <v>LAC</v>
      </c>
      <c r="D466" t="str">
        <f>VLOOKUP(B466,'Country List'!$C$2:$E$126,3,FALSE)</f>
        <v>Upper middle income</v>
      </c>
      <c r="E466" t="s">
        <v>422</v>
      </c>
      <c r="F466" s="48">
        <f>IF(ISNA(VLOOKUP(A92,NSP!$E$3:$I$80,5,FALSE)),VLOOKUP(C92,NSP!$E$84:$I$90,5,FALSE),VLOOKUP(A92,NSP!$E$3:$I$80,5,FALSE))</f>
        <v>485.70675644299979</v>
      </c>
      <c r="G466" s="48">
        <v>2023</v>
      </c>
      <c r="H466" t="s">
        <v>399</v>
      </c>
      <c r="J466" t="str">
        <f t="shared" si="7"/>
        <v>PanamaNeedle and syringe programs</v>
      </c>
    </row>
    <row r="467" spans="1:10" x14ac:dyDescent="0.25">
      <c r="A467" t="s">
        <v>191</v>
      </c>
      <c r="B467" t="s">
        <v>192</v>
      </c>
      <c r="C467" t="str">
        <f>VLOOKUP(B467,'Country List'!$C$2:$G$126,5,FALSE)</f>
        <v>AP</v>
      </c>
      <c r="D467" t="str">
        <f>VLOOKUP(B467,'Country List'!$C$2:$E$126,3,FALSE)</f>
        <v>Lower middle income</v>
      </c>
      <c r="E467" t="s">
        <v>422</v>
      </c>
      <c r="F467" s="48">
        <f>IF(ISNA(VLOOKUP(A93,NSP!$E$3:$I$80,5,FALSE)),VLOOKUP(C93,NSP!$E$84:$I$90,5,FALSE),VLOOKUP(A93,NSP!$E$3:$I$80,5,FALSE))</f>
        <v>3162</v>
      </c>
      <c r="G467" s="48">
        <v>2023</v>
      </c>
      <c r="H467" t="s">
        <v>399</v>
      </c>
      <c r="J467" t="str">
        <f t="shared" si="7"/>
        <v>Papua New GuineaNeedle and syringe programs</v>
      </c>
    </row>
    <row r="468" spans="1:10" x14ac:dyDescent="0.25">
      <c r="A468" t="s">
        <v>193</v>
      </c>
      <c r="B468" t="s">
        <v>194</v>
      </c>
      <c r="C468" t="str">
        <f>VLOOKUP(B468,'Country List'!$C$2:$G$126,5,FALSE)</f>
        <v>LAC</v>
      </c>
      <c r="D468" t="str">
        <f>VLOOKUP(B468,'Country List'!$C$2:$E$126,3,FALSE)</f>
        <v>Upper middle income</v>
      </c>
      <c r="E468" t="s">
        <v>422</v>
      </c>
      <c r="F468" s="48">
        <f>IF(ISNA(VLOOKUP(A94,NSP!$E$3:$I$80,5,FALSE)),VLOOKUP(C94,NSP!$E$84:$I$90,5,FALSE),VLOOKUP(A94,NSP!$E$3:$I$80,5,FALSE))</f>
        <v>3162</v>
      </c>
      <c r="G468" s="48">
        <v>2023</v>
      </c>
      <c r="H468" t="s">
        <v>399</v>
      </c>
      <c r="J468" t="str">
        <f t="shared" si="7"/>
        <v>ParaguayNeedle and syringe programs</v>
      </c>
    </row>
    <row r="469" spans="1:10" x14ac:dyDescent="0.25">
      <c r="A469" t="s">
        <v>195</v>
      </c>
      <c r="B469" t="s">
        <v>196</v>
      </c>
      <c r="C469" t="str">
        <f>VLOOKUP(B469,'Country List'!$C$2:$G$126,5,FALSE)</f>
        <v>LAC</v>
      </c>
      <c r="D469" t="str">
        <f>VLOOKUP(B469,'Country List'!$C$2:$E$126,3,FALSE)</f>
        <v>Upper middle income</v>
      </c>
      <c r="E469" t="s">
        <v>422</v>
      </c>
      <c r="F469" s="48">
        <f>IF(ISNA(VLOOKUP(A95,NSP!$E$3:$I$80,5,FALSE)),VLOOKUP(C95,NSP!$E$84:$I$90,5,FALSE),VLOOKUP(A95,NSP!$E$3:$I$80,5,FALSE))</f>
        <v>1960</v>
      </c>
      <c r="G469" s="48">
        <v>2023</v>
      </c>
      <c r="H469" t="s">
        <v>399</v>
      </c>
      <c r="J469" t="str">
        <f t="shared" si="7"/>
        <v>PeruNeedle and syringe programs</v>
      </c>
    </row>
    <row r="470" spans="1:10" x14ac:dyDescent="0.25">
      <c r="A470" t="s">
        <v>197</v>
      </c>
      <c r="B470" t="s">
        <v>198</v>
      </c>
      <c r="C470" t="str">
        <f>VLOOKUP(B470,'Country List'!$C$2:$G$126,5,FALSE)</f>
        <v>AP</v>
      </c>
      <c r="D470" t="str">
        <f>VLOOKUP(B470,'Country List'!$C$2:$E$126,3,FALSE)</f>
        <v>Lower middle income</v>
      </c>
      <c r="E470" t="s">
        <v>422</v>
      </c>
      <c r="F470" s="48">
        <f>IF(ISNA(VLOOKUP(A96,NSP!$E$3:$I$80,5,FALSE)),VLOOKUP(C96,NSP!$E$84:$I$90,5,FALSE),VLOOKUP(A96,NSP!$E$3:$I$80,5,FALSE))</f>
        <v>278</v>
      </c>
      <c r="G470" s="48">
        <v>2023</v>
      </c>
      <c r="H470" t="s">
        <v>399</v>
      </c>
      <c r="J470" t="str">
        <f t="shared" si="7"/>
        <v>PhilippinesNeedle and syringe programs</v>
      </c>
    </row>
    <row r="471" spans="1:10" x14ac:dyDescent="0.25">
      <c r="A471" t="s">
        <v>199</v>
      </c>
      <c r="B471" t="s">
        <v>200</v>
      </c>
      <c r="C471" t="str">
        <f>VLOOKUP(B471,'Country List'!$C$2:$G$126,5,FALSE)</f>
        <v>WCENA</v>
      </c>
      <c r="D471" t="str">
        <f>VLOOKUP(B471,'Country List'!$C$2:$E$126,3,FALSE)</f>
        <v>Upper middle income</v>
      </c>
      <c r="E471" t="s">
        <v>422</v>
      </c>
      <c r="F471" s="48">
        <f>IF(ISNA(VLOOKUP(A97,NSP!$E$3:$I$80,5,FALSE)),VLOOKUP(C97,NSP!$E$84:$I$90,5,FALSE),VLOOKUP(A97,NSP!$E$3:$I$80,5,FALSE))</f>
        <v>162</v>
      </c>
      <c r="G471" s="48">
        <v>2023</v>
      </c>
      <c r="H471" t="s">
        <v>399</v>
      </c>
      <c r="J471" t="str">
        <f t="shared" si="7"/>
        <v>RomaniaNeedle and syringe programs</v>
      </c>
    </row>
    <row r="472" spans="1:10" x14ac:dyDescent="0.25">
      <c r="A472" t="s">
        <v>201</v>
      </c>
      <c r="B472" t="s">
        <v>202</v>
      </c>
      <c r="C472" t="str">
        <f>VLOOKUP(B472,'Country List'!$C$2:$G$126,5,FALSE)</f>
        <v>EECA</v>
      </c>
      <c r="D472" t="str">
        <f>VLOOKUP(B472,'Country List'!$C$2:$E$126,3,FALSE)</f>
        <v>Upper middle income</v>
      </c>
      <c r="E472" t="s">
        <v>422</v>
      </c>
      <c r="F472" s="48">
        <f>IF(ISNA(VLOOKUP(A98,NSP!$E$3:$I$80,5,FALSE)),VLOOKUP(C98,NSP!$E$84:$I$90,5,FALSE),VLOOKUP(A98,NSP!$E$3:$I$80,5,FALSE))</f>
        <v>300</v>
      </c>
      <c r="G472" s="48">
        <v>2023</v>
      </c>
      <c r="H472" t="s">
        <v>399</v>
      </c>
      <c r="J472" t="str">
        <f t="shared" si="7"/>
        <v>Russian FederationNeedle and syringe programs</v>
      </c>
    </row>
    <row r="473" spans="1:10" x14ac:dyDescent="0.25">
      <c r="A473" t="s">
        <v>203</v>
      </c>
      <c r="B473" t="s">
        <v>204</v>
      </c>
      <c r="C473" t="str">
        <f>VLOOKUP(B473,'Country List'!$C$2:$G$126,5,FALSE)</f>
        <v>ESA</v>
      </c>
      <c r="D473" t="str">
        <f>VLOOKUP(B473,'Country List'!$C$2:$E$126,3,FALSE)</f>
        <v>Low income</v>
      </c>
      <c r="E473" t="s">
        <v>422</v>
      </c>
      <c r="F473" s="48">
        <f>IF(ISNA(VLOOKUP(A99,NSP!$E$3:$I$80,5,FALSE)),VLOOKUP(C99,NSP!$E$84:$I$90,5,FALSE),VLOOKUP(A99,NSP!$E$3:$I$80,5,FALSE))</f>
        <v>155.78388998035362</v>
      </c>
      <c r="G473" s="48">
        <v>2023</v>
      </c>
      <c r="H473" t="s">
        <v>399</v>
      </c>
      <c r="J473" t="str">
        <f t="shared" si="7"/>
        <v>RwandaNeedle and syringe programs</v>
      </c>
    </row>
    <row r="474" spans="1:10" x14ac:dyDescent="0.25">
      <c r="A474" t="s">
        <v>205</v>
      </c>
      <c r="B474" t="s">
        <v>206</v>
      </c>
      <c r="C474" t="str">
        <f>VLOOKUP(B474,'Country List'!$C$2:$G$126,5,FALSE)</f>
        <v>WCA</v>
      </c>
      <c r="D474" t="str">
        <f>VLOOKUP(B474,'Country List'!$C$2:$E$126,3,FALSE)</f>
        <v>Lower middle income</v>
      </c>
      <c r="E474" t="s">
        <v>422</v>
      </c>
      <c r="F474" s="48">
        <f>IF(ISNA(VLOOKUP(A100,NSP!$E$3:$I$80,5,FALSE)),VLOOKUP(C100,NSP!$E$84:$I$90,5,FALSE),VLOOKUP(A100,NSP!$E$3:$I$80,5,FALSE))</f>
        <v>155.78388998035362</v>
      </c>
      <c r="G474" s="48">
        <v>2023</v>
      </c>
      <c r="H474" t="s">
        <v>399</v>
      </c>
      <c r="J474" t="str">
        <f t="shared" si="7"/>
        <v>São Tomé and PrincipeNeedle and syringe programs</v>
      </c>
    </row>
    <row r="475" spans="1:10" x14ac:dyDescent="0.25">
      <c r="A475" t="s">
        <v>207</v>
      </c>
      <c r="B475" t="s">
        <v>208</v>
      </c>
      <c r="C475" t="str">
        <f>VLOOKUP(B475,'Country List'!$C$2:$G$126,5,FALSE)</f>
        <v>WCA</v>
      </c>
      <c r="D475" t="str">
        <f>VLOOKUP(B475,'Country List'!$C$2:$E$126,3,FALSE)</f>
        <v>Low income</v>
      </c>
      <c r="E475" t="s">
        <v>422</v>
      </c>
      <c r="F475" s="48">
        <f>IF(ISNA(VLOOKUP(A101,NSP!$E$3:$I$80,5,FALSE)),VLOOKUP(C101,NSP!$E$84:$I$90,5,FALSE),VLOOKUP(A101,NSP!$E$3:$I$80,5,FALSE))</f>
        <v>706.71295371295366</v>
      </c>
      <c r="G475" s="48">
        <v>2023</v>
      </c>
      <c r="H475" t="s">
        <v>399</v>
      </c>
      <c r="J475" t="str">
        <f t="shared" si="7"/>
        <v>SenegalNeedle and syringe programs</v>
      </c>
    </row>
    <row r="476" spans="1:10" x14ac:dyDescent="0.25">
      <c r="A476" t="s">
        <v>209</v>
      </c>
      <c r="B476" t="s">
        <v>210</v>
      </c>
      <c r="C476" t="str">
        <f>VLOOKUP(B476,'Country List'!$C$2:$G$126,5,FALSE)</f>
        <v>WCENA</v>
      </c>
      <c r="D476" t="str">
        <f>VLOOKUP(B476,'Country List'!$C$2:$E$126,3,FALSE)</f>
        <v>Upper middle income</v>
      </c>
      <c r="E476" t="s">
        <v>422</v>
      </c>
      <c r="F476" s="48">
        <f>IF(ISNA(VLOOKUP(A102,NSP!$E$3:$I$80,5,FALSE)),VLOOKUP(C102,NSP!$E$84:$I$90,5,FALSE),VLOOKUP(A102,NSP!$E$3:$I$80,5,FALSE))</f>
        <v>68</v>
      </c>
      <c r="G476" s="48">
        <v>2023</v>
      </c>
      <c r="H476" t="s">
        <v>399</v>
      </c>
      <c r="J476" t="str">
        <f t="shared" si="7"/>
        <v>SerbiaNeedle and syringe programs</v>
      </c>
    </row>
    <row r="477" spans="1:10" x14ac:dyDescent="0.25">
      <c r="A477" t="s">
        <v>211</v>
      </c>
      <c r="B477" t="s">
        <v>212</v>
      </c>
      <c r="C477" t="str">
        <f>VLOOKUP(B477,'Country List'!$C$2:$G$126,5,FALSE)</f>
        <v>WCA</v>
      </c>
      <c r="D477" t="str">
        <f>VLOOKUP(B477,'Country List'!$C$2:$E$126,3,FALSE)</f>
        <v>Low income</v>
      </c>
      <c r="E477" t="s">
        <v>422</v>
      </c>
      <c r="F477" s="48">
        <f>IF(ISNA(VLOOKUP(A103,NSP!$E$3:$I$80,5,FALSE)),VLOOKUP(C103,NSP!$E$84:$I$90,5,FALSE),VLOOKUP(A103,NSP!$E$3:$I$80,5,FALSE))</f>
        <v>220.72499999999999</v>
      </c>
      <c r="G477" s="48">
        <v>2023</v>
      </c>
      <c r="H477" t="s">
        <v>399</v>
      </c>
      <c r="J477" t="str">
        <f t="shared" si="7"/>
        <v>Sierra LeoneNeedle and syringe programs</v>
      </c>
    </row>
    <row r="478" spans="1:10" x14ac:dyDescent="0.25">
      <c r="A478" t="s">
        <v>213</v>
      </c>
      <c r="B478" t="s">
        <v>214</v>
      </c>
      <c r="C478" t="str">
        <f>VLOOKUP(B478,'Country List'!$C$2:$G$126,5,FALSE)</f>
        <v>NAME</v>
      </c>
      <c r="D478" t="str">
        <f>VLOOKUP(B478,'Country List'!$C$2:$E$126,3,FALSE)</f>
        <v>Low income</v>
      </c>
      <c r="E478" t="s">
        <v>422</v>
      </c>
      <c r="F478" s="48">
        <f>IF(ISNA(VLOOKUP(A104,NSP!$E$3:$I$80,5,FALSE)),VLOOKUP(C104,NSP!$E$84:$I$90,5,FALSE),VLOOKUP(A104,NSP!$E$3:$I$80,5,FALSE))</f>
        <v>36</v>
      </c>
      <c r="G478" s="48">
        <v>2023</v>
      </c>
      <c r="H478" t="s">
        <v>399</v>
      </c>
      <c r="J478" t="str">
        <f t="shared" si="7"/>
        <v>SomaliaNeedle and syringe programs</v>
      </c>
    </row>
    <row r="479" spans="1:10" x14ac:dyDescent="0.25">
      <c r="A479" t="s">
        <v>215</v>
      </c>
      <c r="B479" t="s">
        <v>216</v>
      </c>
      <c r="C479" t="str">
        <f>VLOOKUP(B479,'Country List'!$C$2:$G$126,5,FALSE)</f>
        <v>ESA</v>
      </c>
      <c r="D479" t="str">
        <f>VLOOKUP(B479,'Country List'!$C$2:$E$126,3,FALSE)</f>
        <v>Upper middle income</v>
      </c>
      <c r="E479" t="s">
        <v>422</v>
      </c>
      <c r="F479" s="48">
        <f>IF(ISNA(VLOOKUP(A105,NSP!$E$3:$I$80,5,FALSE)),VLOOKUP(C105,NSP!$E$84:$I$90,5,FALSE),VLOOKUP(A105,NSP!$E$3:$I$80,5,FALSE))</f>
        <v>155.78388998035362</v>
      </c>
      <c r="G479" s="48">
        <v>2023</v>
      </c>
      <c r="H479" t="s">
        <v>399</v>
      </c>
      <c r="J479" t="str">
        <f t="shared" si="7"/>
        <v>South AfricaNeedle and syringe programs</v>
      </c>
    </row>
    <row r="480" spans="1:10" x14ac:dyDescent="0.25">
      <c r="A480" t="s">
        <v>217</v>
      </c>
      <c r="B480" t="s">
        <v>218</v>
      </c>
      <c r="C480" t="str">
        <f>VLOOKUP(B480,'Country List'!$C$2:$G$126,5,FALSE)</f>
        <v>ESA</v>
      </c>
      <c r="D480" t="str">
        <f>VLOOKUP(B480,'Country List'!$C$2:$E$126,3,FALSE)</f>
        <v>Low income</v>
      </c>
      <c r="E480" t="s">
        <v>422</v>
      </c>
      <c r="F480" s="48">
        <f>IF(ISNA(VLOOKUP(A106,NSP!$E$3:$I$80,5,FALSE)),VLOOKUP(C106,NSP!$E$84:$I$90,5,FALSE),VLOOKUP(A106,NSP!$E$3:$I$80,5,FALSE))</f>
        <v>1616</v>
      </c>
      <c r="G480" s="48">
        <v>2023</v>
      </c>
      <c r="H480" t="s">
        <v>399</v>
      </c>
      <c r="J480" t="str">
        <f t="shared" si="7"/>
        <v>South SudanNeedle and syringe programs</v>
      </c>
    </row>
    <row r="481" spans="1:10" x14ac:dyDescent="0.25">
      <c r="A481" t="s">
        <v>219</v>
      </c>
      <c r="B481" t="s">
        <v>220</v>
      </c>
      <c r="C481" t="str">
        <f>VLOOKUP(B481,'Country List'!$C$2:$G$126,5,FALSE)</f>
        <v>AP</v>
      </c>
      <c r="D481" t="str">
        <f>VLOOKUP(B481,'Country List'!$C$2:$E$126,3,FALSE)</f>
        <v>Lower middle income</v>
      </c>
      <c r="E481" t="s">
        <v>422</v>
      </c>
      <c r="F481" s="48">
        <f>IF(ISNA(VLOOKUP(A107,NSP!$E$3:$I$80,5,FALSE)),VLOOKUP(C107,NSP!$E$84:$I$90,5,FALSE),VLOOKUP(A107,NSP!$E$3:$I$80,5,FALSE))</f>
        <v>3162</v>
      </c>
      <c r="G481" s="48">
        <v>2023</v>
      </c>
      <c r="H481" t="s">
        <v>399</v>
      </c>
      <c r="J481" t="str">
        <f t="shared" si="7"/>
        <v>Sri LankaNeedle and syringe programs</v>
      </c>
    </row>
    <row r="482" spans="1:10" x14ac:dyDescent="0.25">
      <c r="A482" t="s">
        <v>221</v>
      </c>
      <c r="B482" t="s">
        <v>222</v>
      </c>
      <c r="C482" t="str">
        <f>VLOOKUP(B482,'Country List'!$C$2:$G$126,5,FALSE)</f>
        <v>LAC</v>
      </c>
      <c r="D482" t="str">
        <f>VLOOKUP(B482,'Country List'!$C$2:$E$126,3,FALSE)</f>
        <v>Upper middle income</v>
      </c>
      <c r="E482" t="s">
        <v>422</v>
      </c>
      <c r="F482" s="48">
        <f>IF(ISNA(VLOOKUP(A108,NSP!$E$3:$I$80,5,FALSE)),VLOOKUP(C108,NSP!$E$84:$I$90,5,FALSE),VLOOKUP(A108,NSP!$E$3:$I$80,5,FALSE))</f>
        <v>220.72499999999999</v>
      </c>
      <c r="G482" s="48">
        <v>2023</v>
      </c>
      <c r="H482" t="s">
        <v>399</v>
      </c>
      <c r="J482" t="str">
        <f t="shared" si="7"/>
        <v>St. LuciaNeedle and syringe programs</v>
      </c>
    </row>
    <row r="483" spans="1:10" x14ac:dyDescent="0.25">
      <c r="A483" t="s">
        <v>223</v>
      </c>
      <c r="B483" t="s">
        <v>224</v>
      </c>
      <c r="C483" t="str">
        <f>VLOOKUP(B483,'Country List'!$C$2:$G$126,5,FALSE)</f>
        <v>NAME</v>
      </c>
      <c r="D483" t="str">
        <f>VLOOKUP(B483,'Country List'!$C$2:$E$126,3,FALSE)</f>
        <v>Lower middle income</v>
      </c>
      <c r="E483" t="s">
        <v>422</v>
      </c>
      <c r="F483" s="48">
        <f>IF(ISNA(VLOOKUP(A109,NSP!$E$3:$I$80,5,FALSE)),VLOOKUP(C109,NSP!$E$84:$I$90,5,FALSE),VLOOKUP(A109,NSP!$E$3:$I$80,5,FALSE))</f>
        <v>3162</v>
      </c>
      <c r="G483" s="48">
        <v>2023</v>
      </c>
      <c r="H483" t="s">
        <v>399</v>
      </c>
      <c r="J483" t="str">
        <f t="shared" si="7"/>
        <v>SudanNeedle and syringe programs</v>
      </c>
    </row>
    <row r="484" spans="1:10" x14ac:dyDescent="0.25">
      <c r="A484" t="s">
        <v>225</v>
      </c>
      <c r="B484" t="s">
        <v>226</v>
      </c>
      <c r="C484" t="str">
        <f>VLOOKUP(B484,'Country List'!$C$2:$G$126,5,FALSE)</f>
        <v>LAC</v>
      </c>
      <c r="D484" t="str">
        <f>VLOOKUP(B484,'Country List'!$C$2:$E$126,3,FALSE)</f>
        <v>Upper middle income</v>
      </c>
      <c r="E484" t="s">
        <v>422</v>
      </c>
      <c r="F484" s="48">
        <f>IF(ISNA(VLOOKUP(A110,NSP!$E$3:$I$80,5,FALSE)),VLOOKUP(C110,NSP!$E$84:$I$90,5,FALSE),VLOOKUP(A110,NSP!$E$3:$I$80,5,FALSE))</f>
        <v>220.72499999999999</v>
      </c>
      <c r="G484" s="48">
        <v>2023</v>
      </c>
      <c r="H484" t="s">
        <v>399</v>
      </c>
      <c r="J484" t="str">
        <f t="shared" si="7"/>
        <v>SurinameNeedle and syringe programs</v>
      </c>
    </row>
    <row r="485" spans="1:10" x14ac:dyDescent="0.25">
      <c r="A485" t="s">
        <v>229</v>
      </c>
      <c r="B485" t="s">
        <v>230</v>
      </c>
      <c r="C485" t="str">
        <f>VLOOKUP(B485,'Country List'!$C$2:$G$126,5,FALSE)</f>
        <v>NAME</v>
      </c>
      <c r="D485" t="str">
        <f>VLOOKUP(B485,'Country List'!$C$2:$E$126,3,FALSE)</f>
        <v>Lower middle income</v>
      </c>
      <c r="E485" t="s">
        <v>422</v>
      </c>
      <c r="F485" s="48">
        <f>IF(ISNA(VLOOKUP(A111,NSP!$E$3:$I$80,5,FALSE)),VLOOKUP(C111,NSP!$E$84:$I$90,5,FALSE),VLOOKUP(A111,NSP!$E$3:$I$80,5,FALSE))</f>
        <v>100</v>
      </c>
      <c r="G485" s="48">
        <v>2023</v>
      </c>
      <c r="H485" t="s">
        <v>399</v>
      </c>
      <c r="J485" t="str">
        <f t="shared" si="7"/>
        <v>Syrian Arab RepublicNeedle and syringe programs</v>
      </c>
    </row>
    <row r="486" spans="1:10" x14ac:dyDescent="0.25">
      <c r="A486" t="s">
        <v>231</v>
      </c>
      <c r="B486" t="s">
        <v>232</v>
      </c>
      <c r="C486" t="str">
        <f>VLOOKUP(B486,'Country List'!$C$2:$G$126,5,FALSE)</f>
        <v>AP</v>
      </c>
      <c r="D486" t="str">
        <f>VLOOKUP(B486,'Country List'!$C$2:$E$126,3,FALSE)</f>
        <v>Lower middle income</v>
      </c>
      <c r="E486" t="s">
        <v>422</v>
      </c>
      <c r="F486" s="48">
        <f>IF(ISNA(VLOOKUP(A112,NSP!$E$3:$I$80,5,FALSE)),VLOOKUP(C112,NSP!$E$84:$I$90,5,FALSE),VLOOKUP(A112,NSP!$E$3:$I$80,5,FALSE))</f>
        <v>150</v>
      </c>
      <c r="G486" s="48">
        <v>2023</v>
      </c>
      <c r="H486" t="s">
        <v>399</v>
      </c>
      <c r="J486" t="str">
        <f t="shared" si="7"/>
        <v>TajikistanNeedle and syringe programs</v>
      </c>
    </row>
    <row r="487" spans="1:10" x14ac:dyDescent="0.25">
      <c r="A487" t="s">
        <v>233</v>
      </c>
      <c r="B487" t="s">
        <v>234</v>
      </c>
      <c r="C487" t="str">
        <f>VLOOKUP(B487,'Country List'!$C$2:$G$126,5,FALSE)</f>
        <v>ESA</v>
      </c>
      <c r="D487" t="str">
        <f>VLOOKUP(B487,'Country List'!$C$2:$E$126,3,FALSE)</f>
        <v>Low income</v>
      </c>
      <c r="E487" t="s">
        <v>422</v>
      </c>
      <c r="F487" s="48">
        <f>IF(ISNA(VLOOKUP(A113,NSP!$E$3:$I$80,5,FALSE)),VLOOKUP(C113,NSP!$E$84:$I$90,5,FALSE),VLOOKUP(A113,NSP!$E$3:$I$80,5,FALSE))</f>
        <v>546</v>
      </c>
      <c r="G487" s="48">
        <v>2023</v>
      </c>
      <c r="H487" t="s">
        <v>399</v>
      </c>
      <c r="J487" t="str">
        <f t="shared" si="7"/>
        <v>TanzaniaNeedle and syringe programs</v>
      </c>
    </row>
    <row r="488" spans="1:10" x14ac:dyDescent="0.25">
      <c r="A488" t="s">
        <v>235</v>
      </c>
      <c r="B488" t="s">
        <v>236</v>
      </c>
      <c r="C488" t="str">
        <f>VLOOKUP(B488,'Country List'!$C$2:$G$126,5,FALSE)</f>
        <v>AP</v>
      </c>
      <c r="D488" t="str">
        <f>VLOOKUP(B488,'Country List'!$C$2:$E$126,3,FALSE)</f>
        <v>Upper middle income</v>
      </c>
      <c r="E488" t="s">
        <v>422</v>
      </c>
      <c r="F488" s="48">
        <f>IF(ISNA(VLOOKUP(A114,NSP!$E$3:$I$80,5,FALSE)),VLOOKUP(C114,NSP!$E$84:$I$90,5,FALSE),VLOOKUP(A114,NSP!$E$3:$I$80,5,FALSE))</f>
        <v>485.70675644299979</v>
      </c>
      <c r="G488" s="48">
        <v>2023</v>
      </c>
      <c r="H488" t="s">
        <v>399</v>
      </c>
      <c r="J488" t="str">
        <f t="shared" si="7"/>
        <v>ThailandNeedle and syringe programs</v>
      </c>
    </row>
    <row r="489" spans="1:10" x14ac:dyDescent="0.25">
      <c r="A489" t="s">
        <v>237</v>
      </c>
      <c r="B489" t="s">
        <v>238</v>
      </c>
      <c r="C489" t="str">
        <f>VLOOKUP(B489,'Country List'!$C$2:$G$126,5,FALSE)</f>
        <v>AP</v>
      </c>
      <c r="D489" t="str">
        <f>VLOOKUP(B489,'Country List'!$C$2:$E$126,3,FALSE)</f>
        <v>Lower middle income</v>
      </c>
      <c r="E489" t="s">
        <v>422</v>
      </c>
      <c r="F489" s="48">
        <f>IF(ISNA(VLOOKUP(A115,NSP!$E$3:$I$80,5,FALSE)),VLOOKUP(C115,NSP!$E$84:$I$90,5,FALSE),VLOOKUP(A115,NSP!$E$3:$I$80,5,FALSE))</f>
        <v>524</v>
      </c>
      <c r="G489" s="48">
        <v>2023</v>
      </c>
      <c r="H489" t="s">
        <v>399</v>
      </c>
      <c r="J489" t="str">
        <f t="shared" si="7"/>
        <v>Timor-LesteNeedle and syringe programs</v>
      </c>
    </row>
    <row r="490" spans="1:10" x14ac:dyDescent="0.25">
      <c r="A490" t="s">
        <v>239</v>
      </c>
      <c r="B490" t="s">
        <v>240</v>
      </c>
      <c r="C490" t="str">
        <f>VLOOKUP(B490,'Country List'!$C$2:$G$126,5,FALSE)</f>
        <v>WCA</v>
      </c>
      <c r="D490" t="str">
        <f>VLOOKUP(B490,'Country List'!$C$2:$E$126,3,FALSE)</f>
        <v>Low income</v>
      </c>
      <c r="E490" t="s">
        <v>422</v>
      </c>
      <c r="F490" s="48">
        <f>IF(ISNA(VLOOKUP(A116,NSP!$E$3:$I$80,5,FALSE)),VLOOKUP(C116,NSP!$E$84:$I$90,5,FALSE),VLOOKUP(A116,NSP!$E$3:$I$80,5,FALSE))</f>
        <v>220.72499999999999</v>
      </c>
      <c r="G490" s="48">
        <v>2023</v>
      </c>
      <c r="H490" t="s">
        <v>399</v>
      </c>
      <c r="J490" t="str">
        <f t="shared" si="7"/>
        <v>TogoNeedle and syringe programs</v>
      </c>
    </row>
    <row r="491" spans="1:10" x14ac:dyDescent="0.25">
      <c r="A491" t="s">
        <v>241</v>
      </c>
      <c r="B491" t="s">
        <v>242</v>
      </c>
      <c r="C491" t="str">
        <f>VLOOKUP(B491,'Country List'!$C$2:$G$126,5,FALSE)</f>
        <v>NAME</v>
      </c>
      <c r="D491" t="str">
        <f>VLOOKUP(B491,'Country List'!$C$2:$E$126,3,FALSE)</f>
        <v>Lower middle income</v>
      </c>
      <c r="E491" t="s">
        <v>422</v>
      </c>
      <c r="F491" s="48">
        <f>IF(ISNA(VLOOKUP(A117,NSP!$E$3:$I$80,5,FALSE)),VLOOKUP(C117,NSP!$E$84:$I$90,5,FALSE),VLOOKUP(A117,NSP!$E$3:$I$80,5,FALSE))</f>
        <v>706.71295371295366</v>
      </c>
      <c r="G491" s="48">
        <v>2023</v>
      </c>
      <c r="H491" t="s">
        <v>399</v>
      </c>
      <c r="J491" t="str">
        <f t="shared" si="7"/>
        <v>TunisiaNeedle and syringe programs</v>
      </c>
    </row>
    <row r="492" spans="1:10" x14ac:dyDescent="0.25">
      <c r="A492" t="s">
        <v>243</v>
      </c>
      <c r="B492" t="s">
        <v>244</v>
      </c>
      <c r="C492" t="str">
        <f>VLOOKUP(B492,'Country List'!$C$2:$G$126,5,FALSE)</f>
        <v>WCENA</v>
      </c>
      <c r="D492" t="str">
        <f>VLOOKUP(B492,'Country List'!$C$2:$E$126,3,FALSE)</f>
        <v>Upper middle income</v>
      </c>
      <c r="E492" t="s">
        <v>422</v>
      </c>
      <c r="F492" s="48">
        <f>IF(ISNA(VLOOKUP(A118,NSP!$E$3:$I$80,5,FALSE)),VLOOKUP(C118,NSP!$E$84:$I$90,5,FALSE),VLOOKUP(A118,NSP!$E$3:$I$80,5,FALSE))</f>
        <v>201.09317927692882</v>
      </c>
      <c r="G492" s="48">
        <v>2023</v>
      </c>
      <c r="H492" t="s">
        <v>399</v>
      </c>
      <c r="J492" t="str">
        <f t="shared" si="7"/>
        <v>TurkeyNeedle and syringe programs</v>
      </c>
    </row>
    <row r="493" spans="1:10" x14ac:dyDescent="0.25">
      <c r="A493" t="s">
        <v>245</v>
      </c>
      <c r="B493" t="s">
        <v>246</v>
      </c>
      <c r="C493" t="str">
        <f>VLOOKUP(B493,'Country List'!$C$2:$G$126,5,FALSE)</f>
        <v>EECA</v>
      </c>
      <c r="D493" t="str">
        <f>VLOOKUP(B493,'Country List'!$C$2:$E$126,3,FALSE)</f>
        <v>Upper middle income</v>
      </c>
      <c r="E493" t="s">
        <v>422</v>
      </c>
      <c r="F493" s="48">
        <f>IF(ISNA(VLOOKUP(A119,NSP!$E$3:$I$80,5,FALSE)),VLOOKUP(C119,NSP!$E$84:$I$90,5,FALSE),VLOOKUP(A119,NSP!$E$3:$I$80,5,FALSE))</f>
        <v>155.78388998035362</v>
      </c>
      <c r="G493" s="48">
        <v>2023</v>
      </c>
      <c r="H493" t="s">
        <v>399</v>
      </c>
      <c r="J493" t="str">
        <f t="shared" si="7"/>
        <v>TurkmenistanNeedle and syringe programs</v>
      </c>
    </row>
    <row r="494" spans="1:10" x14ac:dyDescent="0.25">
      <c r="A494" t="s">
        <v>247</v>
      </c>
      <c r="B494" t="s">
        <v>248</v>
      </c>
      <c r="C494" t="str">
        <f>VLOOKUP(B494,'Country List'!$C$2:$G$126,5,FALSE)</f>
        <v>ESA</v>
      </c>
      <c r="D494" t="str">
        <f>VLOOKUP(B494,'Country List'!$C$2:$E$126,3,FALSE)</f>
        <v>Low income</v>
      </c>
      <c r="E494" t="s">
        <v>422</v>
      </c>
      <c r="F494" s="48">
        <f>IF(ISNA(VLOOKUP(A120,NSP!$E$3:$I$80,5,FALSE)),VLOOKUP(C120,NSP!$E$84:$I$90,5,FALSE),VLOOKUP(A120,NSP!$E$3:$I$80,5,FALSE))</f>
        <v>246</v>
      </c>
      <c r="G494" s="48">
        <v>2023</v>
      </c>
      <c r="H494" t="s">
        <v>399</v>
      </c>
      <c r="J494" t="str">
        <f t="shared" si="7"/>
        <v>UgandaNeedle and syringe programs</v>
      </c>
    </row>
    <row r="495" spans="1:10" x14ac:dyDescent="0.25">
      <c r="A495" t="s">
        <v>249</v>
      </c>
      <c r="B495" t="s">
        <v>250</v>
      </c>
      <c r="C495" t="str">
        <f>VLOOKUP(B495,'Country List'!$C$2:$G$126,5,FALSE)</f>
        <v>EECA</v>
      </c>
      <c r="D495" t="str">
        <f>VLOOKUP(B495,'Country List'!$C$2:$E$126,3,FALSE)</f>
        <v>Lower middle income</v>
      </c>
      <c r="E495" t="s">
        <v>422</v>
      </c>
      <c r="F495" s="48">
        <f>IF(ISNA(VLOOKUP(A121,NSP!$E$3:$I$80,5,FALSE)),VLOOKUP(C121,NSP!$E$84:$I$90,5,FALSE),VLOOKUP(A121,NSP!$E$3:$I$80,5,FALSE))</f>
        <v>206</v>
      </c>
      <c r="G495" s="48">
        <v>2023</v>
      </c>
      <c r="H495" t="s">
        <v>399</v>
      </c>
      <c r="J495" t="str">
        <f t="shared" si="7"/>
        <v>UkraineNeedle and syringe programs</v>
      </c>
    </row>
    <row r="496" spans="1:10" x14ac:dyDescent="0.25">
      <c r="A496" t="s">
        <v>251</v>
      </c>
      <c r="B496" t="s">
        <v>252</v>
      </c>
      <c r="C496" t="str">
        <f>VLOOKUP(B496,'Country List'!$C$2:$G$126,5,FALSE)</f>
        <v>EECA</v>
      </c>
      <c r="D496" t="str">
        <f>VLOOKUP(B496,'Country List'!$C$2:$E$126,3,FALSE)</f>
        <v>Lower middle income</v>
      </c>
      <c r="E496" t="s">
        <v>422</v>
      </c>
      <c r="F496" s="48">
        <f>IF(ISNA(VLOOKUP(A122,NSP!$E$3:$I$80,5,FALSE)),VLOOKUP(C122,NSP!$E$84:$I$90,5,FALSE),VLOOKUP(A122,NSP!$E$3:$I$80,5,FALSE))</f>
        <v>3162</v>
      </c>
      <c r="G496" s="48">
        <v>2023</v>
      </c>
      <c r="H496" t="s">
        <v>399</v>
      </c>
      <c r="J496" t="str">
        <f t="shared" si="7"/>
        <v>UzbekistanNeedle and syringe programs</v>
      </c>
    </row>
    <row r="497" spans="1:10" x14ac:dyDescent="0.25">
      <c r="A497" t="s">
        <v>253</v>
      </c>
      <c r="B497" t="s">
        <v>254</v>
      </c>
      <c r="C497" t="str">
        <f>VLOOKUP(B497,'Country List'!$C$2:$G$126,5,FALSE)</f>
        <v>LAC</v>
      </c>
      <c r="D497" t="str">
        <f>VLOOKUP(B497,'Country List'!$C$2:$E$126,3,FALSE)</f>
        <v>Upper middle income</v>
      </c>
      <c r="E497" t="s">
        <v>422</v>
      </c>
      <c r="F497" s="48">
        <f>IF(ISNA(VLOOKUP(A123,NSP!$E$3:$I$80,5,FALSE)),VLOOKUP(C123,NSP!$E$84:$I$90,5,FALSE),VLOOKUP(A123,NSP!$E$3:$I$80,5,FALSE))</f>
        <v>106</v>
      </c>
      <c r="G497" s="48">
        <v>2023</v>
      </c>
      <c r="H497" t="s">
        <v>399</v>
      </c>
      <c r="J497" t="str">
        <f t="shared" si="7"/>
        <v>Venezuela, RBNeedle and syringe programs</v>
      </c>
    </row>
    <row r="498" spans="1:10" x14ac:dyDescent="0.25">
      <c r="A498" t="s">
        <v>255</v>
      </c>
      <c r="B498" t="s">
        <v>256</v>
      </c>
      <c r="C498" t="str">
        <f>VLOOKUP(B498,'Country List'!$C$2:$G$126,5,FALSE)</f>
        <v>AP</v>
      </c>
      <c r="D498" t="str">
        <f>VLOOKUP(B498,'Country List'!$C$2:$E$126,3,FALSE)</f>
        <v>Lower middle income</v>
      </c>
      <c r="E498" t="s">
        <v>422</v>
      </c>
      <c r="F498" s="59">
        <f>121482/23787*(1+0.2)</f>
        <v>6.1284903518728724</v>
      </c>
      <c r="G498" s="48">
        <v>2024</v>
      </c>
      <c r="H498" t="s">
        <v>521</v>
      </c>
      <c r="J498" t="str">
        <f t="shared" si="7"/>
        <v>VietnamNeedle and syringe programs</v>
      </c>
    </row>
    <row r="499" spans="1:10" x14ac:dyDescent="0.25">
      <c r="A499" t="s">
        <v>257</v>
      </c>
      <c r="B499" t="s">
        <v>258</v>
      </c>
      <c r="C499" t="str">
        <f>VLOOKUP(B499,'Country List'!$C$2:$G$126,5,FALSE)</f>
        <v>NAME</v>
      </c>
      <c r="D499" t="str">
        <f>VLOOKUP(B499,'Country List'!$C$2:$E$126,3,FALSE)</f>
        <v>Lower middle income</v>
      </c>
      <c r="E499" t="s">
        <v>422</v>
      </c>
      <c r="F499" s="48">
        <f>IF(ISNA(VLOOKUP(A125,NSP!$E$3:$I$80,5,FALSE)),VLOOKUP(C125,NSP!$E$84:$I$90,5,FALSE),VLOOKUP(A125,NSP!$E$3:$I$80,5,FALSE))</f>
        <v>155.78388998035362</v>
      </c>
      <c r="G499" s="48">
        <v>2023</v>
      </c>
      <c r="H499" t="s">
        <v>399</v>
      </c>
      <c r="J499" t="str">
        <f t="shared" si="7"/>
        <v>Yemen, Rep.Needle and syringe programs</v>
      </c>
    </row>
    <row r="500" spans="1:10" x14ac:dyDescent="0.25">
      <c r="A500" t="s">
        <v>259</v>
      </c>
      <c r="B500" t="s">
        <v>260</v>
      </c>
      <c r="C500" t="str">
        <f>VLOOKUP(B500,'Country List'!$C$2:$G$126,5,FALSE)</f>
        <v>ESA</v>
      </c>
      <c r="D500" t="str">
        <f>VLOOKUP(B500,'Country List'!$C$2:$E$126,3,FALSE)</f>
        <v>Lower middle income</v>
      </c>
      <c r="E500" t="s">
        <v>422</v>
      </c>
      <c r="F500" s="48">
        <f>IF(ISNA(VLOOKUP(A126,NSP!$E$3:$I$80,5,FALSE)),VLOOKUP(C126,NSP!$E$84:$I$90,5,FALSE),VLOOKUP(A126,NSP!$E$3:$I$80,5,FALSE))</f>
        <v>155.78388998035362</v>
      </c>
      <c r="G500" s="48">
        <v>2023</v>
      </c>
      <c r="H500" t="s">
        <v>399</v>
      </c>
      <c r="J500" t="str">
        <f t="shared" si="7"/>
        <v>ZambiaNeedle and syringe programs</v>
      </c>
    </row>
    <row r="501" spans="1:10" x14ac:dyDescent="0.25">
      <c r="A501" t="s">
        <v>261</v>
      </c>
      <c r="B501" t="s">
        <v>262</v>
      </c>
      <c r="C501" t="str">
        <f>VLOOKUP(B501,'Country List'!$C$2:$G$126,5,FALSE)</f>
        <v>ESA</v>
      </c>
      <c r="D501" t="str">
        <f>VLOOKUP(B501,'Country List'!$C$2:$E$126,3,FALSE)</f>
        <v>Low income</v>
      </c>
      <c r="E501" t="s">
        <v>422</v>
      </c>
      <c r="F501" s="48">
        <f>IF(ISNA(VLOOKUP(A127,NSP!$E$3:$I$80,5,FALSE)),VLOOKUP(C127,NSP!$E$84:$I$90,5,FALSE),VLOOKUP(A127,NSP!$E$3:$I$80,5,FALSE))</f>
        <v>485.70675644299979</v>
      </c>
      <c r="G501" s="48">
        <v>2023</v>
      </c>
      <c r="H501" t="s">
        <v>399</v>
      </c>
      <c r="J501" t="str">
        <f t="shared" si="7"/>
        <v>ZimbabweNeedle and syringe programs</v>
      </c>
    </row>
    <row r="502" spans="1:10" x14ac:dyDescent="0.25">
      <c r="A502" t="s">
        <v>4</v>
      </c>
      <c r="B502" t="s">
        <v>5</v>
      </c>
      <c r="C502" t="str">
        <f>VLOOKUP(B502,'Country List'!$C$2:$G$126,5,FALSE)</f>
        <v>AP</v>
      </c>
      <c r="D502" t="str">
        <f>VLOOKUP(B502,'Country List'!$C$2:$E$126,3,FALSE)</f>
        <v>Low income</v>
      </c>
      <c r="E502" t="s">
        <v>423</v>
      </c>
      <c r="F502" s="48">
        <f>VLOOKUP(A3,OAMT!$A$2:$B$211,2,FALSE)</f>
        <v>110.5</v>
      </c>
      <c r="G502" s="48">
        <v>2024</v>
      </c>
      <c r="H502" t="s">
        <v>374</v>
      </c>
      <c r="J502" t="str">
        <f t="shared" si="7"/>
        <v>AfghanistanOAMT</v>
      </c>
    </row>
    <row r="503" spans="1:10" x14ac:dyDescent="0.25">
      <c r="A503" t="s">
        <v>8</v>
      </c>
      <c r="B503" t="s">
        <v>9</v>
      </c>
      <c r="C503" t="str">
        <f>VLOOKUP(B503,'Country List'!$C$2:$G$126,5,FALSE)</f>
        <v>EECA</v>
      </c>
      <c r="D503" t="str">
        <f>VLOOKUP(B503,'Country List'!$C$2:$E$126,3,FALSE)</f>
        <v>Upper middle income</v>
      </c>
      <c r="E503" t="s">
        <v>423</v>
      </c>
      <c r="F503" s="48">
        <f>VLOOKUP(A4,OAMT!$A$2:$B$211,2,FALSE)</f>
        <v>79.88</v>
      </c>
      <c r="G503" s="48">
        <v>2024</v>
      </c>
      <c r="H503" t="s">
        <v>374</v>
      </c>
      <c r="J503" t="str">
        <f t="shared" si="7"/>
        <v>AlbaniaOAMT</v>
      </c>
    </row>
    <row r="504" spans="1:10" x14ac:dyDescent="0.25">
      <c r="A504" t="s">
        <v>12</v>
      </c>
      <c r="B504" t="s">
        <v>13</v>
      </c>
      <c r="C504" t="str">
        <f>VLOOKUP(B504,'Country List'!$C$2:$G$126,5,FALSE)</f>
        <v>NAME</v>
      </c>
      <c r="D504" t="str">
        <f>VLOOKUP(B504,'Country List'!$C$2:$E$126,3,FALSE)</f>
        <v>Upper middle income</v>
      </c>
      <c r="E504" t="s">
        <v>423</v>
      </c>
      <c r="F504" s="48">
        <f>VLOOKUP(A5,OAMT!$A$2:$B$211,2,FALSE)</f>
        <v>44.55</v>
      </c>
      <c r="G504" s="48">
        <v>2024</v>
      </c>
      <c r="H504" t="s">
        <v>374</v>
      </c>
      <c r="J504" t="str">
        <f t="shared" si="7"/>
        <v>AlgeriaOAMT</v>
      </c>
    </row>
    <row r="505" spans="1:10" x14ac:dyDescent="0.25">
      <c r="A505" t="s">
        <v>16</v>
      </c>
      <c r="B505" t="s">
        <v>17</v>
      </c>
      <c r="C505" t="str">
        <f>VLOOKUP(B505,'Country List'!$C$2:$G$126,5,FALSE)</f>
        <v>ESA</v>
      </c>
      <c r="D505" t="str">
        <f>VLOOKUP(B505,'Country List'!$C$2:$E$126,3,FALSE)</f>
        <v>Lower middle income</v>
      </c>
      <c r="E505" t="s">
        <v>423</v>
      </c>
      <c r="F505" s="48">
        <f>VLOOKUP(A6,OAMT!$A$2:$B$211,2,FALSE)</f>
        <v>152.72</v>
      </c>
      <c r="G505" s="48">
        <v>2024</v>
      </c>
      <c r="H505" t="s">
        <v>374</v>
      </c>
      <c r="J505" t="str">
        <f t="shared" si="7"/>
        <v>AngolaOAMT</v>
      </c>
    </row>
    <row r="506" spans="1:10" x14ac:dyDescent="0.25">
      <c r="A506" t="s">
        <v>21</v>
      </c>
      <c r="B506" t="s">
        <v>22</v>
      </c>
      <c r="C506" t="str">
        <f>VLOOKUP(B506,'Country List'!$C$2:$G$126,5,FALSE)</f>
        <v>LAC</v>
      </c>
      <c r="D506" t="str">
        <f>VLOOKUP(B506,'Country List'!$C$2:$E$126,3,FALSE)</f>
        <v>Upper middle income</v>
      </c>
      <c r="E506" t="s">
        <v>423</v>
      </c>
      <c r="F506" s="48">
        <f>VLOOKUP(A7,OAMT!$A$2:$B$211,2,FALSE)</f>
        <v>98.13</v>
      </c>
      <c r="G506" s="48">
        <v>2024</v>
      </c>
      <c r="H506" t="s">
        <v>374</v>
      </c>
      <c r="J506" t="str">
        <f t="shared" si="7"/>
        <v>ArgentinaOAMT</v>
      </c>
    </row>
    <row r="507" spans="1:10" x14ac:dyDescent="0.25">
      <c r="A507" t="s">
        <v>23</v>
      </c>
      <c r="B507" t="s">
        <v>24</v>
      </c>
      <c r="C507" t="str">
        <f>VLOOKUP(B507,'Country List'!$C$2:$G$126,5,FALSE)</f>
        <v>EECA</v>
      </c>
      <c r="D507" t="str">
        <f>VLOOKUP(B507,'Country List'!$C$2:$E$126,3,FALSE)</f>
        <v>Lower middle income</v>
      </c>
      <c r="E507" t="s">
        <v>423</v>
      </c>
      <c r="F507" s="48">
        <f>VLOOKUP(A8,OAMT!$A$2:$B$211,2,FALSE)</f>
        <v>93.9</v>
      </c>
      <c r="G507" s="48">
        <v>2024</v>
      </c>
      <c r="H507" t="s">
        <v>374</v>
      </c>
      <c r="J507" t="str">
        <f t="shared" si="7"/>
        <v>ArmeniaOAMT</v>
      </c>
    </row>
    <row r="508" spans="1:10" x14ac:dyDescent="0.25">
      <c r="A508" t="s">
        <v>25</v>
      </c>
      <c r="B508" t="s">
        <v>26</v>
      </c>
      <c r="C508" t="str">
        <f>VLOOKUP(B508,'Country List'!$C$2:$G$126,5,FALSE)</f>
        <v>EECA</v>
      </c>
      <c r="D508" t="str">
        <f>VLOOKUP(B508,'Country List'!$C$2:$E$126,3,FALSE)</f>
        <v>Upper middle income</v>
      </c>
      <c r="E508" t="s">
        <v>423</v>
      </c>
      <c r="F508" s="48">
        <f>VLOOKUP(A9,OAMT!$A$2:$B$211,2,FALSE)</f>
        <v>60.17</v>
      </c>
      <c r="G508" s="48">
        <v>2024</v>
      </c>
      <c r="H508" t="s">
        <v>374</v>
      </c>
      <c r="J508" t="str">
        <f t="shared" si="7"/>
        <v>AzerbaijanOAMT</v>
      </c>
    </row>
    <row r="509" spans="1:10" x14ac:dyDescent="0.25">
      <c r="A509" t="s">
        <v>27</v>
      </c>
      <c r="B509" t="s">
        <v>28</v>
      </c>
      <c r="C509" t="str">
        <f>VLOOKUP(B509,'Country List'!$C$2:$G$126,5,FALSE)</f>
        <v>AP</v>
      </c>
      <c r="D509" t="str">
        <f>VLOOKUP(B509,'Country List'!$C$2:$E$126,3,FALSE)</f>
        <v>Lower middle income</v>
      </c>
      <c r="E509" t="s">
        <v>423</v>
      </c>
      <c r="F509" s="48">
        <f>VLOOKUP(A10,OAMT!$A$2:$B$211,2,FALSE)</f>
        <v>127.26</v>
      </c>
      <c r="G509" s="48">
        <v>2024</v>
      </c>
      <c r="H509" t="s">
        <v>374</v>
      </c>
      <c r="J509" t="str">
        <f t="shared" si="7"/>
        <v>BangladeshOAMT</v>
      </c>
    </row>
    <row r="510" spans="1:10" x14ac:dyDescent="0.25">
      <c r="A510" t="s">
        <v>29</v>
      </c>
      <c r="B510" t="s">
        <v>30</v>
      </c>
      <c r="C510" t="str">
        <f>VLOOKUP(B510,'Country List'!$C$2:$G$126,5,FALSE)</f>
        <v>EECA</v>
      </c>
      <c r="D510" t="str">
        <f>VLOOKUP(B510,'Country List'!$C$2:$E$126,3,FALSE)</f>
        <v>Upper middle income</v>
      </c>
      <c r="E510" t="s">
        <v>423</v>
      </c>
      <c r="F510" s="48">
        <f>VLOOKUP(A11,OAMT!$A$2:$B$211,2,FALSE)</f>
        <v>108.22</v>
      </c>
      <c r="G510" s="48">
        <v>2024</v>
      </c>
      <c r="H510" t="s">
        <v>374</v>
      </c>
      <c r="J510" t="str">
        <f t="shared" si="7"/>
        <v>BelarusOAMT</v>
      </c>
    </row>
    <row r="511" spans="1:10" x14ac:dyDescent="0.25">
      <c r="A511" t="s">
        <v>31</v>
      </c>
      <c r="B511" t="s">
        <v>32</v>
      </c>
      <c r="C511" t="str">
        <f>VLOOKUP(B511,'Country List'!$C$2:$G$126,5,FALSE)</f>
        <v>LAC</v>
      </c>
      <c r="D511" t="str">
        <f>VLOOKUP(B511,'Country List'!$C$2:$E$126,3,FALSE)</f>
        <v>Upper middle income</v>
      </c>
      <c r="E511" t="s">
        <v>423</v>
      </c>
      <c r="F511" s="48">
        <f>VLOOKUP(A12,OAMT!$A$2:$B$211,2,FALSE)</f>
        <v>39.950000000000003</v>
      </c>
      <c r="G511" s="48">
        <v>2024</v>
      </c>
      <c r="H511" t="s">
        <v>374</v>
      </c>
      <c r="J511" t="str">
        <f t="shared" si="7"/>
        <v>BelizeOAMT</v>
      </c>
    </row>
    <row r="512" spans="1:10" x14ac:dyDescent="0.25">
      <c r="A512" t="s">
        <v>33</v>
      </c>
      <c r="B512" t="s">
        <v>34</v>
      </c>
      <c r="C512" t="str">
        <f>VLOOKUP(B512,'Country List'!$C$2:$G$126,5,FALSE)</f>
        <v>WCA</v>
      </c>
      <c r="D512" t="str">
        <f>VLOOKUP(B512,'Country List'!$C$2:$E$126,3,FALSE)</f>
        <v>Low income</v>
      </c>
      <c r="E512" t="s">
        <v>423</v>
      </c>
      <c r="F512" s="48">
        <f>VLOOKUP(A13,OAMT!$A$2:$B$211,2,FALSE)</f>
        <v>76.989999999999995</v>
      </c>
      <c r="G512" s="48">
        <v>2024</v>
      </c>
      <c r="H512" t="s">
        <v>374</v>
      </c>
      <c r="J512" t="str">
        <f t="shared" si="7"/>
        <v>BeninOAMT</v>
      </c>
    </row>
    <row r="513" spans="1:10" x14ac:dyDescent="0.25">
      <c r="A513" t="s">
        <v>35</v>
      </c>
      <c r="B513" t="s">
        <v>36</v>
      </c>
      <c r="C513" t="str">
        <f>VLOOKUP(B513,'Country List'!$C$2:$G$126,5,FALSE)</f>
        <v>AP</v>
      </c>
      <c r="D513" t="str">
        <f>VLOOKUP(B513,'Country List'!$C$2:$E$126,3,FALSE)</f>
        <v>Lower middle income</v>
      </c>
      <c r="E513" t="s">
        <v>423</v>
      </c>
      <c r="F513" s="48">
        <f>VLOOKUP(A14,OAMT!$A$2:$B$211,2,FALSE)</f>
        <v>75.09</v>
      </c>
      <c r="G513" s="48">
        <v>2024</v>
      </c>
      <c r="H513" t="s">
        <v>374</v>
      </c>
      <c r="J513" t="str">
        <f t="shared" si="7"/>
        <v>BhutanOAMT</v>
      </c>
    </row>
    <row r="514" spans="1:10" x14ac:dyDescent="0.25">
      <c r="A514" t="s">
        <v>37</v>
      </c>
      <c r="B514" t="s">
        <v>38</v>
      </c>
      <c r="C514" t="str">
        <f>VLOOKUP(B514,'Country List'!$C$2:$G$126,5,FALSE)</f>
        <v>LAC</v>
      </c>
      <c r="D514" t="str">
        <f>VLOOKUP(B514,'Country List'!$C$2:$E$126,3,FALSE)</f>
        <v>Lower middle income</v>
      </c>
      <c r="E514" t="s">
        <v>423</v>
      </c>
      <c r="F514" s="48">
        <f>VLOOKUP(A15,OAMT!$A$2:$B$211,2,FALSE)</f>
        <v>121.12</v>
      </c>
      <c r="G514" s="48">
        <v>2024</v>
      </c>
      <c r="H514" t="s">
        <v>374</v>
      </c>
      <c r="J514" t="str">
        <f t="shared" si="7"/>
        <v>BoliviaOAMT</v>
      </c>
    </row>
    <row r="515" spans="1:10" x14ac:dyDescent="0.25">
      <c r="A515" t="s">
        <v>39</v>
      </c>
      <c r="B515" t="s">
        <v>40</v>
      </c>
      <c r="C515" t="str">
        <f>VLOOKUP(B515,'Country List'!$C$2:$G$126,5,FALSE)</f>
        <v>EECA</v>
      </c>
      <c r="D515" t="str">
        <f>VLOOKUP(B515,'Country List'!$C$2:$E$126,3,FALSE)</f>
        <v>Upper middle income</v>
      </c>
      <c r="E515" t="s">
        <v>423</v>
      </c>
      <c r="F515" s="48">
        <f>VLOOKUP(A16,OAMT!$A$2:$B$211,2,FALSE)</f>
        <v>118.06</v>
      </c>
      <c r="G515" s="48">
        <v>2024</v>
      </c>
      <c r="H515" t="s">
        <v>374</v>
      </c>
      <c r="J515" t="str">
        <f t="shared" ref="J515:J578" si="8">CONCATENATE(A515,E515)</f>
        <v>Bosnia and HerzegovinaOAMT</v>
      </c>
    </row>
    <row r="516" spans="1:10" x14ac:dyDescent="0.25">
      <c r="A516" t="s">
        <v>41</v>
      </c>
      <c r="B516" t="s">
        <v>42</v>
      </c>
      <c r="C516" t="str">
        <f>VLOOKUP(B516,'Country List'!$C$2:$G$126,5,FALSE)</f>
        <v>ESA</v>
      </c>
      <c r="D516" t="str">
        <f>VLOOKUP(B516,'Country List'!$C$2:$E$126,3,FALSE)</f>
        <v>Upper middle income</v>
      </c>
      <c r="E516" t="s">
        <v>423</v>
      </c>
      <c r="F516" s="48">
        <f>VLOOKUP(A17,OAMT!$A$2:$B$211,2,FALSE)</f>
        <v>132.37</v>
      </c>
      <c r="G516" s="48">
        <v>2024</v>
      </c>
      <c r="H516" t="s">
        <v>374</v>
      </c>
      <c r="J516" t="str">
        <f t="shared" si="8"/>
        <v>BotswanaOAMT</v>
      </c>
    </row>
    <row r="517" spans="1:10" x14ac:dyDescent="0.25">
      <c r="A517" t="s">
        <v>43</v>
      </c>
      <c r="B517" t="s">
        <v>44</v>
      </c>
      <c r="C517" t="str">
        <f>VLOOKUP(B517,'Country List'!$C$2:$G$126,5,FALSE)</f>
        <v>LAC</v>
      </c>
      <c r="D517" t="str">
        <f>VLOOKUP(B517,'Country List'!$C$2:$E$126,3,FALSE)</f>
        <v>Upper middle income</v>
      </c>
      <c r="E517" t="s">
        <v>423</v>
      </c>
      <c r="F517" s="48">
        <f>VLOOKUP(A18,OAMT!$A$2:$B$211,2,FALSE)</f>
        <v>172.79</v>
      </c>
      <c r="G517" s="48">
        <v>2024</v>
      </c>
      <c r="H517" t="s">
        <v>374</v>
      </c>
      <c r="J517" t="str">
        <f t="shared" si="8"/>
        <v>BrazilOAMT</v>
      </c>
    </row>
    <row r="518" spans="1:10" x14ac:dyDescent="0.25">
      <c r="A518" t="s">
        <v>45</v>
      </c>
      <c r="B518" t="s">
        <v>46</v>
      </c>
      <c r="C518" t="str">
        <f>VLOOKUP(B518,'Country List'!$C$2:$G$126,5,FALSE)</f>
        <v>WCENA</v>
      </c>
      <c r="D518" t="str">
        <f>VLOOKUP(B518,'Country List'!$C$2:$E$126,3,FALSE)</f>
        <v>Upper middle income</v>
      </c>
      <c r="E518" t="s">
        <v>423</v>
      </c>
      <c r="F518" s="48">
        <f>VLOOKUP(A19,OAMT!$A$2:$B$211,2,FALSE)</f>
        <v>30.02</v>
      </c>
      <c r="G518" s="48">
        <v>2024</v>
      </c>
      <c r="H518" t="s">
        <v>374</v>
      </c>
      <c r="J518" t="str">
        <f t="shared" si="8"/>
        <v>BulgariaOAMT</v>
      </c>
    </row>
    <row r="519" spans="1:10" x14ac:dyDescent="0.25">
      <c r="A519" t="s">
        <v>47</v>
      </c>
      <c r="B519" t="s">
        <v>48</v>
      </c>
      <c r="C519" t="str">
        <f>VLOOKUP(B519,'Country List'!$C$2:$G$126,5,FALSE)</f>
        <v>WCA</v>
      </c>
      <c r="D519" t="str">
        <f>VLOOKUP(B519,'Country List'!$C$2:$E$126,3,FALSE)</f>
        <v>Low income</v>
      </c>
      <c r="E519" t="s">
        <v>423</v>
      </c>
      <c r="F519" s="48">
        <f>VLOOKUP(A20,OAMT!$A$2:$B$211,2,FALSE)</f>
        <v>11.85</v>
      </c>
      <c r="G519" s="48">
        <v>2024</v>
      </c>
      <c r="H519" t="s">
        <v>374</v>
      </c>
      <c r="J519" t="str">
        <f t="shared" si="8"/>
        <v>Burkina FasoOAMT</v>
      </c>
    </row>
    <row r="520" spans="1:10" x14ac:dyDescent="0.25">
      <c r="A520" t="s">
        <v>49</v>
      </c>
      <c r="B520" t="s">
        <v>50</v>
      </c>
      <c r="C520" t="str">
        <f>VLOOKUP(B520,'Country List'!$C$2:$G$126,5,FALSE)</f>
        <v>WCA</v>
      </c>
      <c r="D520" t="str">
        <f>VLOOKUP(B520,'Country List'!$C$2:$E$126,3,FALSE)</f>
        <v>Low income</v>
      </c>
      <c r="E520" t="s">
        <v>423</v>
      </c>
      <c r="F520" s="48">
        <f>VLOOKUP(A21,OAMT!$A$2:$B$211,2,FALSE)</f>
        <v>76.069999999999993</v>
      </c>
      <c r="G520" s="48">
        <v>2024</v>
      </c>
      <c r="H520" t="s">
        <v>374</v>
      </c>
      <c r="J520" t="str">
        <f t="shared" si="8"/>
        <v>BurundiOAMT</v>
      </c>
    </row>
    <row r="521" spans="1:10" x14ac:dyDescent="0.25">
      <c r="A521" t="s">
        <v>51</v>
      </c>
      <c r="B521" t="s">
        <v>52</v>
      </c>
      <c r="C521" t="str">
        <f>VLOOKUP(B521,'Country List'!$C$2:$G$126,5,FALSE)</f>
        <v>WCA</v>
      </c>
      <c r="D521" t="str">
        <f>VLOOKUP(B521,'Country List'!$C$2:$E$126,3,FALSE)</f>
        <v>Lower middle income</v>
      </c>
      <c r="E521" t="s">
        <v>423</v>
      </c>
      <c r="F521" s="48">
        <f>VLOOKUP(A22,OAMT!$A$2:$B$211,2,FALSE)</f>
        <v>47.23</v>
      </c>
      <c r="G521" s="48">
        <v>2024</v>
      </c>
      <c r="H521" t="s">
        <v>374</v>
      </c>
      <c r="J521" t="str">
        <f t="shared" si="8"/>
        <v>Cabo VerdeOAMT</v>
      </c>
    </row>
    <row r="522" spans="1:10" x14ac:dyDescent="0.25">
      <c r="A522" t="s">
        <v>53</v>
      </c>
      <c r="B522" t="s">
        <v>54</v>
      </c>
      <c r="C522" t="str">
        <f>VLOOKUP(B522,'Country List'!$C$2:$G$126,5,FALSE)</f>
        <v>AP</v>
      </c>
      <c r="D522" t="str">
        <f>VLOOKUP(B522,'Country List'!$C$2:$E$126,3,FALSE)</f>
        <v>Lower middle income</v>
      </c>
      <c r="E522" t="s">
        <v>423</v>
      </c>
      <c r="F522" s="48">
        <f>VLOOKUP(A23,OAMT!$A$2:$B$211,2,FALSE)</f>
        <v>46.42</v>
      </c>
      <c r="G522" s="48">
        <v>2024</v>
      </c>
      <c r="H522" t="s">
        <v>374</v>
      </c>
      <c r="J522" t="str">
        <f t="shared" si="8"/>
        <v>CambodiaOAMT</v>
      </c>
    </row>
    <row r="523" spans="1:10" x14ac:dyDescent="0.25">
      <c r="A523" t="s">
        <v>55</v>
      </c>
      <c r="B523" t="s">
        <v>56</v>
      </c>
      <c r="C523" t="str">
        <f>VLOOKUP(B523,'Country List'!$C$2:$G$126,5,FALSE)</f>
        <v>WCA</v>
      </c>
      <c r="D523" t="str">
        <f>VLOOKUP(B523,'Country List'!$C$2:$E$126,3,FALSE)</f>
        <v>Lower middle income</v>
      </c>
      <c r="E523" t="s">
        <v>423</v>
      </c>
      <c r="F523" s="48">
        <f>VLOOKUP(A24,OAMT!$A$2:$B$211,2,FALSE)</f>
        <v>19.260000000000002</v>
      </c>
      <c r="G523" s="48">
        <v>2024</v>
      </c>
      <c r="H523" t="s">
        <v>374</v>
      </c>
      <c r="J523" t="str">
        <f t="shared" si="8"/>
        <v>CameroonOAMT</v>
      </c>
    </row>
    <row r="524" spans="1:10" x14ac:dyDescent="0.25">
      <c r="A524" t="s">
        <v>57</v>
      </c>
      <c r="B524" t="s">
        <v>58</v>
      </c>
      <c r="C524" t="str">
        <f>VLOOKUP(B524,'Country List'!$C$2:$G$126,5,FALSE)</f>
        <v>WCA</v>
      </c>
      <c r="D524" t="str">
        <f>VLOOKUP(B524,'Country List'!$C$2:$E$126,3,FALSE)</f>
        <v>Low income</v>
      </c>
      <c r="E524" t="s">
        <v>423</v>
      </c>
      <c r="F524" s="48">
        <f>VLOOKUP(A25,OAMT!$A$2:$B$211,2,FALSE)</f>
        <v>25.29</v>
      </c>
      <c r="G524" s="48">
        <v>2024</v>
      </c>
      <c r="H524" t="s">
        <v>374</v>
      </c>
      <c r="J524" t="str">
        <f t="shared" si="8"/>
        <v>Central African RepublicOAMT</v>
      </c>
    </row>
    <row r="525" spans="1:10" x14ac:dyDescent="0.25">
      <c r="A525" t="s">
        <v>59</v>
      </c>
      <c r="B525" t="s">
        <v>60</v>
      </c>
      <c r="C525" t="str">
        <f>VLOOKUP(B525,'Country List'!$C$2:$G$126,5,FALSE)</f>
        <v>WCA</v>
      </c>
      <c r="D525" t="str">
        <f>VLOOKUP(B525,'Country List'!$C$2:$E$126,3,FALSE)</f>
        <v>Low income</v>
      </c>
      <c r="E525" t="s">
        <v>423</v>
      </c>
      <c r="F525" s="48">
        <f>VLOOKUP(A26,OAMT!$A$2:$B$211,2,FALSE)</f>
        <v>175.86</v>
      </c>
      <c r="G525" s="48">
        <v>2024</v>
      </c>
      <c r="H525" t="s">
        <v>374</v>
      </c>
      <c r="J525" t="str">
        <f t="shared" si="8"/>
        <v>ChadOAMT</v>
      </c>
    </row>
    <row r="526" spans="1:10" x14ac:dyDescent="0.25">
      <c r="A526" t="s">
        <v>61</v>
      </c>
      <c r="B526" t="s">
        <v>62</v>
      </c>
      <c r="C526" t="str">
        <f>VLOOKUP(B526,'Country List'!$C$2:$G$126,5,FALSE)</f>
        <v>AP</v>
      </c>
      <c r="D526" t="str">
        <f>VLOOKUP(B526,'Country List'!$C$2:$E$126,3,FALSE)</f>
        <v>Upper middle income</v>
      </c>
      <c r="E526" t="s">
        <v>423</v>
      </c>
      <c r="F526" s="48">
        <f>VLOOKUP(A27,OAMT!$A$2:$B$211,2,FALSE)</f>
        <v>109.94</v>
      </c>
      <c r="G526" s="48">
        <v>2024</v>
      </c>
      <c r="H526" t="s">
        <v>374</v>
      </c>
      <c r="J526" t="str">
        <f t="shared" si="8"/>
        <v>ChinaOAMT</v>
      </c>
    </row>
    <row r="527" spans="1:10" x14ac:dyDescent="0.25">
      <c r="A527" t="s">
        <v>63</v>
      </c>
      <c r="B527" t="s">
        <v>64</v>
      </c>
      <c r="C527" t="str">
        <f>VLOOKUP(B527,'Country List'!$C$2:$G$126,5,FALSE)</f>
        <v>LAC</v>
      </c>
      <c r="D527" t="str">
        <f>VLOOKUP(B527,'Country List'!$C$2:$E$126,3,FALSE)</f>
        <v>Upper middle income</v>
      </c>
      <c r="E527" t="s">
        <v>423</v>
      </c>
      <c r="F527" s="48">
        <f>VLOOKUP(A28,OAMT!$A$2:$B$211,2,FALSE)</f>
        <v>46.01</v>
      </c>
      <c r="G527" s="48">
        <v>2024</v>
      </c>
      <c r="H527" t="s">
        <v>374</v>
      </c>
      <c r="J527" t="str">
        <f t="shared" si="8"/>
        <v>ColombiaOAMT</v>
      </c>
    </row>
    <row r="528" spans="1:10" x14ac:dyDescent="0.25">
      <c r="A528" t="s">
        <v>65</v>
      </c>
      <c r="B528" t="s">
        <v>66</v>
      </c>
      <c r="C528" t="str">
        <f>VLOOKUP(B528,'Country List'!$C$2:$G$126,5,FALSE)</f>
        <v>ESA</v>
      </c>
      <c r="D528" t="str">
        <f>VLOOKUP(B528,'Country List'!$C$2:$E$126,3,FALSE)</f>
        <v>Low income</v>
      </c>
      <c r="E528" t="s">
        <v>423</v>
      </c>
      <c r="F528" s="48">
        <f>VLOOKUP(A29,OAMT!$A$2:$B$211,2,FALSE)</f>
        <v>21.93</v>
      </c>
      <c r="G528" s="48">
        <v>2024</v>
      </c>
      <c r="H528" t="s">
        <v>374</v>
      </c>
      <c r="J528" t="str">
        <f t="shared" si="8"/>
        <v>ComorosOAMT</v>
      </c>
    </row>
    <row r="529" spans="1:10" x14ac:dyDescent="0.25">
      <c r="A529" t="s">
        <v>67</v>
      </c>
      <c r="B529" t="s">
        <v>68</v>
      </c>
      <c r="C529" t="str">
        <f>VLOOKUP(B529,'Country List'!$C$2:$G$126,5,FALSE)</f>
        <v>WCA</v>
      </c>
      <c r="D529" t="str">
        <f>VLOOKUP(B529,'Country List'!$C$2:$E$126,3,FALSE)</f>
        <v>Low income</v>
      </c>
      <c r="E529" t="s">
        <v>423</v>
      </c>
      <c r="F529" s="48">
        <f>VLOOKUP(A30,OAMT!$A$2:$B$211,2,FALSE)</f>
        <v>55.94</v>
      </c>
      <c r="G529" s="48">
        <v>2024</v>
      </c>
      <c r="H529" t="s">
        <v>374</v>
      </c>
      <c r="J529" t="str">
        <f t="shared" si="8"/>
        <v>Congo, Dem. Rep.OAMT</v>
      </c>
    </row>
    <row r="530" spans="1:10" x14ac:dyDescent="0.25">
      <c r="A530" t="s">
        <v>69</v>
      </c>
      <c r="B530" t="s">
        <v>70</v>
      </c>
      <c r="C530" t="str">
        <f>VLOOKUP(B530,'Country List'!$C$2:$G$126,5,FALSE)</f>
        <v>WCA</v>
      </c>
      <c r="D530" t="str">
        <f>VLOOKUP(B530,'Country List'!$C$2:$E$126,3,FALSE)</f>
        <v>Lower middle income</v>
      </c>
      <c r="E530" t="s">
        <v>423</v>
      </c>
      <c r="F530" s="48">
        <f>VLOOKUP(A31,OAMT!$A$2:$B$211,2,FALSE)</f>
        <v>196.21</v>
      </c>
      <c r="G530" s="48">
        <v>2024</v>
      </c>
      <c r="H530" t="s">
        <v>374</v>
      </c>
      <c r="J530" t="str">
        <f t="shared" si="8"/>
        <v>Congo, Rep.OAMT</v>
      </c>
    </row>
    <row r="531" spans="1:10" x14ac:dyDescent="0.25">
      <c r="A531" t="s">
        <v>71</v>
      </c>
      <c r="B531" t="s">
        <v>72</v>
      </c>
      <c r="C531" t="str">
        <f>VLOOKUP(B531,'Country List'!$C$2:$G$126,5,FALSE)</f>
        <v>LAC</v>
      </c>
      <c r="D531" t="str">
        <f>VLOOKUP(B531,'Country List'!$C$2:$E$126,3,FALSE)</f>
        <v>Upper middle income</v>
      </c>
      <c r="E531" t="s">
        <v>423</v>
      </c>
      <c r="F531" s="48">
        <v>192.61</v>
      </c>
      <c r="G531" s="48">
        <v>2024</v>
      </c>
      <c r="H531" t="s">
        <v>374</v>
      </c>
      <c r="J531" t="str">
        <f t="shared" si="8"/>
        <v>Costa RicaOAMT</v>
      </c>
    </row>
    <row r="532" spans="1:10" x14ac:dyDescent="0.25">
      <c r="A532" t="s">
        <v>73</v>
      </c>
      <c r="B532" t="s">
        <v>74</v>
      </c>
      <c r="C532" t="str">
        <f>VLOOKUP(B532,'Country List'!$C$2:$G$126,5,FALSE)</f>
        <v>WCA</v>
      </c>
      <c r="D532" t="str">
        <f>VLOOKUP(B532,'Country List'!$C$2:$E$126,3,FALSE)</f>
        <v>Lower middle income</v>
      </c>
      <c r="E532" t="s">
        <v>423</v>
      </c>
      <c r="F532" s="48">
        <f>VLOOKUP(A33,OAMT!$A$2:$B$211,2,FALSE)</f>
        <v>219.11</v>
      </c>
      <c r="G532" s="48">
        <v>2024</v>
      </c>
      <c r="H532" t="s">
        <v>374</v>
      </c>
      <c r="J532" t="str">
        <f t="shared" si="8"/>
        <v>Côte d'IvoireOAMT</v>
      </c>
    </row>
    <row r="533" spans="1:10" x14ac:dyDescent="0.25">
      <c r="A533" t="s">
        <v>75</v>
      </c>
      <c r="B533" t="s">
        <v>76</v>
      </c>
      <c r="C533" t="str">
        <f>VLOOKUP(B533,'Country List'!$C$2:$G$126,5,FALSE)</f>
        <v>WCENA</v>
      </c>
      <c r="D533" t="str">
        <f>VLOOKUP(B533,'Country List'!$C$2:$E$126,3,FALSE)</f>
        <v>Upper middle income</v>
      </c>
      <c r="E533" t="s">
        <v>423</v>
      </c>
      <c r="F533" s="48">
        <f>VLOOKUP(A34,OAMT!$A$2:$B$211,2,FALSE)</f>
        <v>165.01</v>
      </c>
      <c r="G533" s="48">
        <v>2024</v>
      </c>
      <c r="H533" t="s">
        <v>374</v>
      </c>
      <c r="J533" t="str">
        <f t="shared" si="8"/>
        <v>CroatiaOAMT</v>
      </c>
    </row>
    <row r="534" spans="1:10" x14ac:dyDescent="0.25">
      <c r="A534" t="s">
        <v>77</v>
      </c>
      <c r="B534" t="s">
        <v>78</v>
      </c>
      <c r="C534" t="str">
        <f>VLOOKUP(B534,'Country List'!$C$2:$G$126,5,FALSE)</f>
        <v>LAC</v>
      </c>
      <c r="D534" t="str">
        <f>VLOOKUP(B534,'Country List'!$C$2:$E$126,3,FALSE)</f>
        <v>Upper middle income</v>
      </c>
      <c r="E534" t="s">
        <v>423</v>
      </c>
      <c r="F534" s="48">
        <f>VLOOKUP(A35,OAMT!$A$2:$B$211,2,FALSE)</f>
        <v>72.56</v>
      </c>
      <c r="G534" s="48">
        <v>2024</v>
      </c>
      <c r="H534" t="s">
        <v>374</v>
      </c>
      <c r="J534" t="str">
        <f t="shared" si="8"/>
        <v>CubaOAMT</v>
      </c>
    </row>
    <row r="535" spans="1:10" x14ac:dyDescent="0.25">
      <c r="A535" t="s">
        <v>79</v>
      </c>
      <c r="B535" t="s">
        <v>80</v>
      </c>
      <c r="C535" t="str">
        <f>VLOOKUP(B535,'Country List'!$C$2:$G$126,5,FALSE)</f>
        <v>NAME</v>
      </c>
      <c r="D535" t="str">
        <f>VLOOKUP(B535,'Country List'!$C$2:$E$126,3,FALSE)</f>
        <v>Lower middle income</v>
      </c>
      <c r="E535" t="s">
        <v>423</v>
      </c>
      <c r="F535" s="48">
        <f>VLOOKUP(A36,OAMT!$A$2:$B$211,2,FALSE)</f>
        <v>135.61000000000001</v>
      </c>
      <c r="G535" s="48">
        <v>2024</v>
      </c>
      <c r="H535" t="s">
        <v>374</v>
      </c>
      <c r="J535" t="str">
        <f t="shared" si="8"/>
        <v>DjiboutiOAMT</v>
      </c>
    </row>
    <row r="536" spans="1:10" x14ac:dyDescent="0.25">
      <c r="A536" t="s">
        <v>81</v>
      </c>
      <c r="B536" t="s">
        <v>82</v>
      </c>
      <c r="C536" t="str">
        <f>VLOOKUP(B536,'Country List'!$C$2:$G$126,5,FALSE)</f>
        <v>LAC</v>
      </c>
      <c r="D536" t="str">
        <f>VLOOKUP(B536,'Country List'!$C$2:$E$126,3,FALSE)</f>
        <v>Upper middle income</v>
      </c>
      <c r="E536" t="s">
        <v>423</v>
      </c>
      <c r="F536" s="48">
        <f>VLOOKUP(A37,OAMT!$A$2:$B$211,2,FALSE)</f>
        <v>114.82</v>
      </c>
      <c r="G536" s="48">
        <v>2024</v>
      </c>
      <c r="H536" t="s">
        <v>374</v>
      </c>
      <c r="J536" t="str">
        <f t="shared" si="8"/>
        <v>Dominican RepublicOAMT</v>
      </c>
    </row>
    <row r="537" spans="1:10" x14ac:dyDescent="0.25">
      <c r="A537" t="s">
        <v>83</v>
      </c>
      <c r="B537" t="s">
        <v>84</v>
      </c>
      <c r="C537" t="str">
        <f>VLOOKUP(B537,'Country List'!$C$2:$G$126,5,FALSE)</f>
        <v>LAC</v>
      </c>
      <c r="D537" t="str">
        <f>VLOOKUP(B537,'Country List'!$C$2:$E$126,3,FALSE)</f>
        <v>Upper middle income</v>
      </c>
      <c r="E537" t="s">
        <v>423</v>
      </c>
      <c r="F537" s="48">
        <f>VLOOKUP(A38,OAMT!$A$2:$B$211,2,FALSE)</f>
        <v>83.46</v>
      </c>
      <c r="G537" s="48">
        <v>2024</v>
      </c>
      <c r="H537" t="s">
        <v>374</v>
      </c>
      <c r="J537" t="str">
        <f t="shared" si="8"/>
        <v>EcuadorOAMT</v>
      </c>
    </row>
    <row r="538" spans="1:10" x14ac:dyDescent="0.25">
      <c r="A538" t="s">
        <v>85</v>
      </c>
      <c r="B538" t="s">
        <v>86</v>
      </c>
      <c r="C538" t="str">
        <f>VLOOKUP(B538,'Country List'!$C$2:$G$126,5,FALSE)</f>
        <v>NAME</v>
      </c>
      <c r="D538" t="str">
        <f>VLOOKUP(B538,'Country List'!$C$2:$E$126,3,FALSE)</f>
        <v>Lower middle income</v>
      </c>
      <c r="E538" t="s">
        <v>423</v>
      </c>
      <c r="F538" s="48">
        <f>VLOOKUP(A39,OAMT!$A$2:$B$211,2,FALSE)</f>
        <v>89.71</v>
      </c>
      <c r="G538" s="48">
        <v>2024</v>
      </c>
      <c r="H538" t="s">
        <v>374</v>
      </c>
      <c r="J538" t="str">
        <f t="shared" si="8"/>
        <v>Egypt, Arab Rep.OAMT</v>
      </c>
    </row>
    <row r="539" spans="1:10" x14ac:dyDescent="0.25">
      <c r="A539" t="s">
        <v>87</v>
      </c>
      <c r="B539" t="s">
        <v>88</v>
      </c>
      <c r="C539" t="str">
        <f>VLOOKUP(B539,'Country List'!$C$2:$G$126,5,FALSE)</f>
        <v>LAC</v>
      </c>
      <c r="D539" t="str">
        <f>VLOOKUP(B539,'Country List'!$C$2:$E$126,3,FALSE)</f>
        <v>Lower middle income</v>
      </c>
      <c r="E539" t="s">
        <v>423</v>
      </c>
      <c r="F539" s="48">
        <f>VLOOKUP(A40,OAMT!$A$2:$B$211,2,FALSE)</f>
        <v>122.56</v>
      </c>
      <c r="G539" s="48">
        <v>2024</v>
      </c>
      <c r="H539" t="s">
        <v>374</v>
      </c>
      <c r="J539" t="str">
        <f t="shared" si="8"/>
        <v>El SalvadorOAMT</v>
      </c>
    </row>
    <row r="540" spans="1:10" x14ac:dyDescent="0.25">
      <c r="A540" t="s">
        <v>89</v>
      </c>
      <c r="B540" t="s">
        <v>90</v>
      </c>
      <c r="C540" t="str">
        <f>VLOOKUP(B540,'Country List'!$C$2:$G$126,5,FALSE)</f>
        <v>WCA</v>
      </c>
      <c r="D540" t="str">
        <f>VLOOKUP(B540,'Country List'!$C$2:$E$126,3,FALSE)</f>
        <v>Upper middle income</v>
      </c>
      <c r="E540" t="s">
        <v>423</v>
      </c>
      <c r="F540" s="48">
        <v>122.56</v>
      </c>
      <c r="G540" s="48">
        <v>2024</v>
      </c>
      <c r="H540" t="s">
        <v>374</v>
      </c>
      <c r="J540" t="str">
        <f t="shared" si="8"/>
        <v>Equatorial GuineaOAMT</v>
      </c>
    </row>
    <row r="541" spans="1:10" x14ac:dyDescent="0.25">
      <c r="A541" t="s">
        <v>91</v>
      </c>
      <c r="B541" t="s">
        <v>92</v>
      </c>
      <c r="C541" t="str">
        <f>VLOOKUP(B541,'Country List'!$C$2:$G$126,5,FALSE)</f>
        <v>ESA</v>
      </c>
      <c r="D541" t="str">
        <f>VLOOKUP(B541,'Country List'!$C$2:$E$126,3,FALSE)</f>
        <v>Low income</v>
      </c>
      <c r="E541" t="s">
        <v>423</v>
      </c>
      <c r="F541" s="48">
        <f>VLOOKUP(A42,OAMT!$A$2:$B$211,2,FALSE)</f>
        <v>80.2</v>
      </c>
      <c r="G541" s="48">
        <v>2024</v>
      </c>
      <c r="H541" t="s">
        <v>374</v>
      </c>
      <c r="J541" t="str">
        <f t="shared" si="8"/>
        <v>EritreaOAMT</v>
      </c>
    </row>
    <row r="542" spans="1:10" x14ac:dyDescent="0.25">
      <c r="A542" t="s">
        <v>267</v>
      </c>
      <c r="B542" t="s">
        <v>228</v>
      </c>
      <c r="C542" t="str">
        <f>VLOOKUP(B542,'Country List'!$C$2:$G$126,5,FALSE)</f>
        <v>ESA</v>
      </c>
      <c r="D542" t="str">
        <f>VLOOKUP(B542,'Country List'!$C$2:$E$126,3,FALSE)</f>
        <v>Lower middle income</v>
      </c>
      <c r="E542" t="s">
        <v>423</v>
      </c>
      <c r="F542" s="48">
        <f>VLOOKUP(A43,OAMT!$A$2:$B$211,2,FALSE)</f>
        <v>32.4</v>
      </c>
      <c r="G542" s="48">
        <v>2024</v>
      </c>
      <c r="H542" t="s">
        <v>374</v>
      </c>
      <c r="J542" t="str">
        <f t="shared" si="8"/>
        <v>EswatiniOAMT</v>
      </c>
    </row>
    <row r="543" spans="1:10" x14ac:dyDescent="0.25">
      <c r="A543" t="s">
        <v>93</v>
      </c>
      <c r="B543" t="s">
        <v>94</v>
      </c>
      <c r="C543" t="str">
        <f>VLOOKUP(B543,'Country List'!$C$2:$G$126,5,FALSE)</f>
        <v>ESA</v>
      </c>
      <c r="D543" t="str">
        <f>VLOOKUP(B543,'Country List'!$C$2:$E$126,3,FALSE)</f>
        <v>Low income</v>
      </c>
      <c r="E543" t="s">
        <v>423</v>
      </c>
      <c r="F543" s="48">
        <f>VLOOKUP(A44,OAMT!$A$2:$B$211,2,FALSE)</f>
        <v>102.78</v>
      </c>
      <c r="G543" s="48">
        <v>2024</v>
      </c>
      <c r="H543" t="s">
        <v>374</v>
      </c>
      <c r="J543" t="str">
        <f t="shared" si="8"/>
        <v>EthiopiaOAMT</v>
      </c>
    </row>
    <row r="544" spans="1:10" x14ac:dyDescent="0.25">
      <c r="A544" t="s">
        <v>95</v>
      </c>
      <c r="B544" t="s">
        <v>96</v>
      </c>
      <c r="C544" t="str">
        <f>VLOOKUP(B544,'Country List'!$C$2:$G$126,5,FALSE)</f>
        <v>AP</v>
      </c>
      <c r="D544" t="str">
        <f>VLOOKUP(B544,'Country List'!$C$2:$E$126,3,FALSE)</f>
        <v>Upper middle income</v>
      </c>
      <c r="E544" t="s">
        <v>423</v>
      </c>
      <c r="F544" s="48">
        <f>VLOOKUP(A45,OAMT!$A$2:$B$211,2,FALSE)</f>
        <v>129.11000000000001</v>
      </c>
      <c r="G544" s="48">
        <v>2024</v>
      </c>
      <c r="H544" t="s">
        <v>374</v>
      </c>
      <c r="J544" t="str">
        <f t="shared" si="8"/>
        <v>FijiOAMT</v>
      </c>
    </row>
    <row r="545" spans="1:10" x14ac:dyDescent="0.25">
      <c r="A545" t="s">
        <v>97</v>
      </c>
      <c r="B545" t="s">
        <v>98</v>
      </c>
      <c r="C545" t="str">
        <f>VLOOKUP(B545,'Country List'!$C$2:$G$126,5,FALSE)</f>
        <v>WCA</v>
      </c>
      <c r="D545" t="str">
        <f>VLOOKUP(B545,'Country List'!$C$2:$E$126,3,FALSE)</f>
        <v>Upper middle income</v>
      </c>
      <c r="E545" t="s">
        <v>423</v>
      </c>
      <c r="F545" s="48">
        <f>VLOOKUP(A46,OAMT!$A$2:$B$211,2,FALSE)</f>
        <v>26.92</v>
      </c>
      <c r="G545" s="48">
        <v>2024</v>
      </c>
      <c r="H545" t="s">
        <v>374</v>
      </c>
      <c r="J545" t="str">
        <f t="shared" si="8"/>
        <v>GabonOAMT</v>
      </c>
    </row>
    <row r="546" spans="1:10" x14ac:dyDescent="0.25">
      <c r="A546" t="s">
        <v>99</v>
      </c>
      <c r="B546" t="s">
        <v>100</v>
      </c>
      <c r="C546" t="str">
        <f>VLOOKUP(B546,'Country List'!$C$2:$G$126,5,FALSE)</f>
        <v>WCA</v>
      </c>
      <c r="D546" t="str">
        <f>VLOOKUP(B546,'Country List'!$C$2:$E$126,3,FALSE)</f>
        <v>Low income</v>
      </c>
      <c r="E546" t="s">
        <v>423</v>
      </c>
      <c r="F546" s="48">
        <f>VLOOKUP(A47,OAMT!$A$2:$B$211,2,FALSE)</f>
        <v>94.3</v>
      </c>
      <c r="G546" s="48">
        <v>2024</v>
      </c>
      <c r="H546" t="s">
        <v>374</v>
      </c>
      <c r="J546" t="str">
        <f t="shared" si="8"/>
        <v>Gambia, TheOAMT</v>
      </c>
    </row>
    <row r="547" spans="1:10" x14ac:dyDescent="0.25">
      <c r="A547" t="s">
        <v>101</v>
      </c>
      <c r="B547" t="s">
        <v>102</v>
      </c>
      <c r="C547" t="str">
        <f>VLOOKUP(B547,'Country List'!$C$2:$G$126,5,FALSE)</f>
        <v>EECA</v>
      </c>
      <c r="D547" t="str">
        <f>VLOOKUP(B547,'Country List'!$C$2:$E$126,3,FALSE)</f>
        <v>Lower middle income</v>
      </c>
      <c r="E547" t="s">
        <v>423</v>
      </c>
      <c r="F547" s="48">
        <f>VLOOKUP(A48,OAMT!$A$2:$B$211,2,FALSE)</f>
        <v>59.1</v>
      </c>
      <c r="G547" s="48">
        <v>2024</v>
      </c>
      <c r="H547" t="s">
        <v>374</v>
      </c>
      <c r="J547" t="str">
        <f t="shared" si="8"/>
        <v>GeorgiaOAMT</v>
      </c>
    </row>
    <row r="548" spans="1:10" x14ac:dyDescent="0.25">
      <c r="A548" t="s">
        <v>103</v>
      </c>
      <c r="B548" t="s">
        <v>104</v>
      </c>
      <c r="C548" t="str">
        <f>VLOOKUP(B548,'Country List'!$C$2:$G$126,5,FALSE)</f>
        <v>WCA</v>
      </c>
      <c r="D548" t="str">
        <f>VLOOKUP(B548,'Country List'!$C$2:$E$126,3,FALSE)</f>
        <v>Lower middle income</v>
      </c>
      <c r="E548" t="s">
        <v>423</v>
      </c>
      <c r="F548" s="48">
        <f>VLOOKUP(A49,OAMT!$A$2:$B$211,2,FALSE)</f>
        <v>99.7</v>
      </c>
      <c r="G548" s="48">
        <v>2024</v>
      </c>
      <c r="H548" t="s">
        <v>374</v>
      </c>
      <c r="J548" t="str">
        <f t="shared" si="8"/>
        <v>GhanaOAMT</v>
      </c>
    </row>
    <row r="549" spans="1:10" x14ac:dyDescent="0.25">
      <c r="A549" t="s">
        <v>105</v>
      </c>
      <c r="B549" t="s">
        <v>106</v>
      </c>
      <c r="C549" t="str">
        <f>VLOOKUP(B549,'Country List'!$C$2:$G$126,5,FALSE)</f>
        <v>LAC</v>
      </c>
      <c r="D549" t="str">
        <f>VLOOKUP(B549,'Country List'!$C$2:$E$126,3,FALSE)</f>
        <v>Lower middle income</v>
      </c>
      <c r="E549" t="s">
        <v>423</v>
      </c>
      <c r="F549" s="48">
        <f>VLOOKUP(A50,OAMT!$A$2:$B$211,2,FALSE)</f>
        <v>36.119999999999997</v>
      </c>
      <c r="G549" s="48">
        <v>2024</v>
      </c>
      <c r="H549" t="s">
        <v>374</v>
      </c>
      <c r="J549" t="str">
        <f t="shared" si="8"/>
        <v>GuatemalaOAMT</v>
      </c>
    </row>
    <row r="550" spans="1:10" x14ac:dyDescent="0.25">
      <c r="A550" t="s">
        <v>107</v>
      </c>
      <c r="B550" t="s">
        <v>108</v>
      </c>
      <c r="C550" t="str">
        <f>VLOOKUP(B550,'Country List'!$C$2:$G$126,5,FALSE)</f>
        <v>WCA</v>
      </c>
      <c r="D550" t="str">
        <f>VLOOKUP(B550,'Country List'!$C$2:$E$126,3,FALSE)</f>
        <v>Low income</v>
      </c>
      <c r="E550" t="s">
        <v>423</v>
      </c>
      <c r="F550" s="48">
        <f>VLOOKUP(A51,OAMT!$A$2:$B$211,2,FALSE)</f>
        <v>27.08</v>
      </c>
      <c r="G550" s="48">
        <v>2024</v>
      </c>
      <c r="H550" t="s">
        <v>374</v>
      </c>
      <c r="J550" t="str">
        <f t="shared" si="8"/>
        <v>GuineaOAMT</v>
      </c>
    </row>
    <row r="551" spans="1:10" x14ac:dyDescent="0.25">
      <c r="A551" t="s">
        <v>109</v>
      </c>
      <c r="B551" t="s">
        <v>110</v>
      </c>
      <c r="C551" t="str">
        <f>VLOOKUP(B551,'Country List'!$C$2:$G$126,5,FALSE)</f>
        <v>WCA</v>
      </c>
      <c r="D551" t="str">
        <f>VLOOKUP(B551,'Country List'!$C$2:$E$126,3,FALSE)</f>
        <v>Low income</v>
      </c>
      <c r="E551" t="s">
        <v>423</v>
      </c>
      <c r="F551" s="48">
        <f>VLOOKUP(A52,OAMT!$A$2:$B$211,2,FALSE)</f>
        <v>131.56</v>
      </c>
      <c r="G551" s="48">
        <v>2024</v>
      </c>
      <c r="H551" t="s">
        <v>374</v>
      </c>
      <c r="J551" t="str">
        <f t="shared" si="8"/>
        <v>Guinea-BissauOAMT</v>
      </c>
    </row>
    <row r="552" spans="1:10" x14ac:dyDescent="0.25">
      <c r="A552" t="s">
        <v>111</v>
      </c>
      <c r="B552" t="s">
        <v>112</v>
      </c>
      <c r="C552" t="str">
        <f>VLOOKUP(B552,'Country List'!$C$2:$G$126,5,FALSE)</f>
        <v>LAC</v>
      </c>
      <c r="D552" t="str">
        <f>VLOOKUP(B552,'Country List'!$C$2:$E$126,3,FALSE)</f>
        <v>Upper middle income</v>
      </c>
      <c r="E552" t="s">
        <v>423</v>
      </c>
      <c r="F552" s="48">
        <f>VLOOKUP(A53,OAMT!$A$2:$B$211,2,FALSE)</f>
        <v>40.9</v>
      </c>
      <c r="G552" s="48">
        <v>2024</v>
      </c>
      <c r="H552" t="s">
        <v>374</v>
      </c>
      <c r="J552" t="str">
        <f t="shared" si="8"/>
        <v>GuyanaOAMT</v>
      </c>
    </row>
    <row r="553" spans="1:10" x14ac:dyDescent="0.25">
      <c r="A553" t="s">
        <v>113</v>
      </c>
      <c r="B553" t="s">
        <v>114</v>
      </c>
      <c r="C553" t="str">
        <f>VLOOKUP(B553,'Country List'!$C$2:$G$126,5,FALSE)</f>
        <v>LAC</v>
      </c>
      <c r="D553" t="str">
        <f>VLOOKUP(B553,'Country List'!$C$2:$E$126,3,FALSE)</f>
        <v>Low income</v>
      </c>
      <c r="E553" t="s">
        <v>423</v>
      </c>
      <c r="F553" s="48">
        <f>VLOOKUP(A54,OAMT!$A$2:$B$211,2,FALSE)</f>
        <v>62.42</v>
      </c>
      <c r="G553" s="48">
        <v>2024</v>
      </c>
      <c r="H553" t="s">
        <v>374</v>
      </c>
      <c r="J553" t="str">
        <f t="shared" si="8"/>
        <v>HaitiOAMT</v>
      </c>
    </row>
    <row r="554" spans="1:10" x14ac:dyDescent="0.25">
      <c r="A554" t="s">
        <v>115</v>
      </c>
      <c r="B554" t="s">
        <v>116</v>
      </c>
      <c r="C554" t="str">
        <f>VLOOKUP(B554,'Country List'!$C$2:$G$126,5,FALSE)</f>
        <v>LAC</v>
      </c>
      <c r="D554" t="str">
        <f>VLOOKUP(B554,'Country List'!$C$2:$E$126,3,FALSE)</f>
        <v>Lower middle income</v>
      </c>
      <c r="E554" t="s">
        <v>423</v>
      </c>
      <c r="F554" s="48">
        <f>VLOOKUP(A55,OAMT!$A$2:$B$211,2,FALSE)</f>
        <v>54.02</v>
      </c>
      <c r="G554" s="48">
        <v>2024</v>
      </c>
      <c r="H554" t="s">
        <v>374</v>
      </c>
      <c r="J554" t="str">
        <f t="shared" si="8"/>
        <v>HondurasOAMT</v>
      </c>
    </row>
    <row r="555" spans="1:10" x14ac:dyDescent="0.25">
      <c r="A555" t="s">
        <v>117</v>
      </c>
      <c r="B555" t="s">
        <v>118</v>
      </c>
      <c r="C555" t="str">
        <f>VLOOKUP(B555,'Country List'!$C$2:$G$126,5,FALSE)</f>
        <v>AP</v>
      </c>
      <c r="D555" t="str">
        <f>VLOOKUP(B555,'Country List'!$C$2:$E$126,3,FALSE)</f>
        <v>Lower middle income</v>
      </c>
      <c r="E555" t="s">
        <v>423</v>
      </c>
      <c r="F555" s="48">
        <f>VLOOKUP(A56,OAMT!$A$2:$B$211,2,FALSE)</f>
        <v>88.67</v>
      </c>
      <c r="G555" s="48">
        <v>2024</v>
      </c>
      <c r="H555" t="s">
        <v>374</v>
      </c>
      <c r="J555" t="str">
        <f t="shared" si="8"/>
        <v>IndiaOAMT</v>
      </c>
    </row>
    <row r="556" spans="1:10" x14ac:dyDescent="0.25">
      <c r="A556" t="s">
        <v>119</v>
      </c>
      <c r="B556" t="s">
        <v>120</v>
      </c>
      <c r="C556" t="str">
        <f>VLOOKUP(B556,'Country List'!$C$2:$G$126,5,FALSE)</f>
        <v>AP</v>
      </c>
      <c r="D556" t="str">
        <f>VLOOKUP(B556,'Country List'!$C$2:$E$126,3,FALSE)</f>
        <v>Lower middle income</v>
      </c>
      <c r="E556" t="s">
        <v>423</v>
      </c>
      <c r="F556" s="48">
        <f>VLOOKUP(A57,OAMT!$A$2:$B$211,2,FALSE)</f>
        <v>69.5</v>
      </c>
      <c r="G556" s="48">
        <v>2024</v>
      </c>
      <c r="H556" t="s">
        <v>374</v>
      </c>
      <c r="J556" t="str">
        <f t="shared" si="8"/>
        <v>IndonesiaOAMT</v>
      </c>
    </row>
    <row r="557" spans="1:10" x14ac:dyDescent="0.25">
      <c r="A557" t="s">
        <v>121</v>
      </c>
      <c r="B557" t="s">
        <v>122</v>
      </c>
      <c r="C557" t="str">
        <f>VLOOKUP(B557,'Country List'!$C$2:$G$126,5,FALSE)</f>
        <v>NAME</v>
      </c>
      <c r="D557" t="str">
        <f>VLOOKUP(B557,'Country List'!$C$2:$E$126,3,FALSE)</f>
        <v>Upper middle income</v>
      </c>
      <c r="E557" t="s">
        <v>423</v>
      </c>
      <c r="F557" s="48">
        <f>VLOOKUP(A58,OAMT!$A$2:$B$211,2,FALSE)</f>
        <v>94.23</v>
      </c>
      <c r="G557" s="48">
        <v>2024</v>
      </c>
      <c r="H557" t="s">
        <v>374</v>
      </c>
      <c r="J557" t="str">
        <f t="shared" si="8"/>
        <v>Iran, Islamic Rep.OAMT</v>
      </c>
    </row>
    <row r="558" spans="1:10" x14ac:dyDescent="0.25">
      <c r="A558" t="s">
        <v>123</v>
      </c>
      <c r="B558" t="s">
        <v>124</v>
      </c>
      <c r="C558" t="str">
        <f>VLOOKUP(B558,'Country List'!$C$2:$G$126,5,FALSE)</f>
        <v>NAME</v>
      </c>
      <c r="D558" t="str">
        <f>VLOOKUP(B558,'Country List'!$C$2:$E$126,3,FALSE)</f>
        <v>Upper middle income</v>
      </c>
      <c r="E558" t="s">
        <v>423</v>
      </c>
      <c r="F558" s="48">
        <f>VLOOKUP(A59,OAMT!$A$2:$B$211,2,FALSE)</f>
        <v>103.99</v>
      </c>
      <c r="G558" s="48">
        <v>2024</v>
      </c>
      <c r="H558" t="s">
        <v>374</v>
      </c>
      <c r="J558" t="str">
        <f t="shared" si="8"/>
        <v>IraqOAMT</v>
      </c>
    </row>
    <row r="559" spans="1:10" x14ac:dyDescent="0.25">
      <c r="A559" t="s">
        <v>125</v>
      </c>
      <c r="B559" t="s">
        <v>126</v>
      </c>
      <c r="C559" t="str">
        <f>VLOOKUP(B559,'Country List'!$C$2:$G$126,5,FALSE)</f>
        <v>LAC</v>
      </c>
      <c r="D559" t="str">
        <f>VLOOKUP(B559,'Country List'!$C$2:$E$126,3,FALSE)</f>
        <v>Upper middle income</v>
      </c>
      <c r="E559" t="s">
        <v>423</v>
      </c>
      <c r="F559" s="48">
        <f>VLOOKUP(A60,OAMT!$A$2:$B$211,2,FALSE)</f>
        <v>90.29</v>
      </c>
      <c r="G559" s="48">
        <v>2024</v>
      </c>
      <c r="H559" t="s">
        <v>374</v>
      </c>
      <c r="J559" t="str">
        <f t="shared" si="8"/>
        <v>JamaicaOAMT</v>
      </c>
    </row>
    <row r="560" spans="1:10" x14ac:dyDescent="0.25">
      <c r="A560" t="s">
        <v>127</v>
      </c>
      <c r="B560" t="s">
        <v>128</v>
      </c>
      <c r="C560" t="str">
        <f>VLOOKUP(B560,'Country List'!$C$2:$G$126,5,FALSE)</f>
        <v>NAME</v>
      </c>
      <c r="D560" t="str">
        <f>VLOOKUP(B560,'Country List'!$C$2:$E$126,3,FALSE)</f>
        <v>Lower middle income</v>
      </c>
      <c r="E560" t="s">
        <v>423</v>
      </c>
      <c r="F560" s="48">
        <f>VLOOKUP(A61,OAMT!$A$2:$B$211,2,FALSE)</f>
        <v>160.41</v>
      </c>
      <c r="G560" s="48">
        <v>2024</v>
      </c>
      <c r="H560" t="s">
        <v>374</v>
      </c>
      <c r="J560" t="str">
        <f t="shared" si="8"/>
        <v>JordanOAMT</v>
      </c>
    </row>
    <row r="561" spans="1:10" x14ac:dyDescent="0.25">
      <c r="A561" t="s">
        <v>129</v>
      </c>
      <c r="B561" t="s">
        <v>130</v>
      </c>
      <c r="C561" t="str">
        <f>VLOOKUP(B561,'Country List'!$C$2:$G$126,5,FALSE)</f>
        <v>EECA</v>
      </c>
      <c r="D561" t="str">
        <f>VLOOKUP(B561,'Country List'!$C$2:$E$126,3,FALSE)</f>
        <v>Upper middle income</v>
      </c>
      <c r="E561" t="s">
        <v>423</v>
      </c>
      <c r="F561" s="48">
        <f>VLOOKUP(A62,OAMT!$A$2:$B$211,2,FALSE)</f>
        <v>54.47</v>
      </c>
      <c r="G561" s="48">
        <v>2024</v>
      </c>
      <c r="H561" t="s">
        <v>374</v>
      </c>
      <c r="J561" t="str">
        <f t="shared" si="8"/>
        <v>KazakhstanOAMT</v>
      </c>
    </row>
    <row r="562" spans="1:10" x14ac:dyDescent="0.25">
      <c r="A562" t="s">
        <v>131</v>
      </c>
      <c r="B562" t="s">
        <v>132</v>
      </c>
      <c r="C562" t="str">
        <f>VLOOKUP(B562,'Country List'!$C$2:$G$126,5,FALSE)</f>
        <v>ESA</v>
      </c>
      <c r="D562" t="str">
        <f>VLOOKUP(B562,'Country List'!$C$2:$E$126,3,FALSE)</f>
        <v>Lower middle income</v>
      </c>
      <c r="E562" t="s">
        <v>423</v>
      </c>
      <c r="F562" s="48">
        <v>54.47</v>
      </c>
      <c r="G562" s="48">
        <v>2024</v>
      </c>
      <c r="H562" t="s">
        <v>374</v>
      </c>
      <c r="J562" t="str">
        <f t="shared" si="8"/>
        <v>KenyaOAMT</v>
      </c>
    </row>
    <row r="563" spans="1:10" x14ac:dyDescent="0.25">
      <c r="A563" t="s">
        <v>133</v>
      </c>
      <c r="B563" t="s">
        <v>134</v>
      </c>
      <c r="C563" t="str">
        <f>VLOOKUP(B563,'Country List'!$C$2:$G$126,5,FALSE)</f>
        <v>AP</v>
      </c>
      <c r="D563" t="str">
        <f>VLOOKUP(B563,'Country List'!$C$2:$E$126,3,FALSE)</f>
        <v>Low income</v>
      </c>
      <c r="E563" t="s">
        <v>423</v>
      </c>
      <c r="F563" s="48">
        <f>VLOOKUP(A64,OAMT!$A$2:$B$211,2,FALSE)</f>
        <v>40.31</v>
      </c>
      <c r="G563" s="48">
        <v>2024</v>
      </c>
      <c r="H563" t="s">
        <v>374</v>
      </c>
      <c r="J563" t="str">
        <f t="shared" si="8"/>
        <v>Korea, Dem. People's Rep.OAMT</v>
      </c>
    </row>
    <row r="564" spans="1:10" x14ac:dyDescent="0.25">
      <c r="A564" t="s">
        <v>135</v>
      </c>
      <c r="B564" t="s">
        <v>136</v>
      </c>
      <c r="C564" t="str">
        <f>VLOOKUP(B564,'Country List'!$C$2:$G$126,5,FALSE)</f>
        <v>EECA</v>
      </c>
      <c r="D564" t="str">
        <f>VLOOKUP(B564,'Country List'!$C$2:$E$126,3,FALSE)</f>
        <v>Lower middle income</v>
      </c>
      <c r="E564" t="s">
        <v>423</v>
      </c>
      <c r="F564" s="48">
        <f>VLOOKUP(A65,OAMT!$A$2:$B$211,2,FALSE)</f>
        <v>66.78</v>
      </c>
      <c r="G564" s="48">
        <v>2024</v>
      </c>
      <c r="H564" t="s">
        <v>374</v>
      </c>
      <c r="J564" t="str">
        <f t="shared" si="8"/>
        <v>Kyrgyz RepublicOAMT</v>
      </c>
    </row>
    <row r="565" spans="1:10" x14ac:dyDescent="0.25">
      <c r="A565" t="s">
        <v>137</v>
      </c>
      <c r="B565" t="s">
        <v>138</v>
      </c>
      <c r="C565" t="str">
        <f>VLOOKUP(B565,'Country List'!$C$2:$G$126,5,FALSE)</f>
        <v>AP</v>
      </c>
      <c r="D565" t="str">
        <f>VLOOKUP(B565,'Country List'!$C$2:$E$126,3,FALSE)</f>
        <v>Lower middle income</v>
      </c>
      <c r="E565" t="s">
        <v>423</v>
      </c>
      <c r="F565" s="48">
        <f>VLOOKUP(A66,OAMT!$A$2:$B$211,2,FALSE)</f>
        <v>114.18</v>
      </c>
      <c r="G565" s="48">
        <v>2024</v>
      </c>
      <c r="H565" t="s">
        <v>374</v>
      </c>
      <c r="J565" t="str">
        <f t="shared" si="8"/>
        <v>Lao PDROAMT</v>
      </c>
    </row>
    <row r="566" spans="1:10" x14ac:dyDescent="0.25">
      <c r="A566" t="s">
        <v>139</v>
      </c>
      <c r="B566" t="s">
        <v>140</v>
      </c>
      <c r="C566" t="str">
        <f>VLOOKUP(B566,'Country List'!$C$2:$G$126,5,FALSE)</f>
        <v>NAME</v>
      </c>
      <c r="D566" t="str">
        <f>VLOOKUP(B566,'Country List'!$C$2:$E$126,3,FALSE)</f>
        <v>Upper middle income</v>
      </c>
      <c r="E566" t="s">
        <v>423</v>
      </c>
      <c r="F566" s="48">
        <f>VLOOKUP(A67,OAMT!$A$2:$B$211,2,FALSE)</f>
        <v>32.369999999999997</v>
      </c>
      <c r="G566" s="48">
        <v>2024</v>
      </c>
      <c r="H566" t="s">
        <v>374</v>
      </c>
      <c r="J566" t="str">
        <f t="shared" si="8"/>
        <v>LebanonOAMT</v>
      </c>
    </row>
    <row r="567" spans="1:10" x14ac:dyDescent="0.25">
      <c r="A567" t="s">
        <v>141</v>
      </c>
      <c r="B567" t="s">
        <v>142</v>
      </c>
      <c r="C567" t="str">
        <f>VLOOKUP(B567,'Country List'!$C$2:$G$126,5,FALSE)</f>
        <v>ESA</v>
      </c>
      <c r="D567" t="str">
        <f>VLOOKUP(B567,'Country List'!$C$2:$E$126,3,FALSE)</f>
        <v>Lower middle income</v>
      </c>
      <c r="E567" t="s">
        <v>423</v>
      </c>
      <c r="F567" s="48">
        <f>VLOOKUP(A68,OAMT!$A$2:$B$211,2,FALSE)</f>
        <v>24.01</v>
      </c>
      <c r="G567" s="48">
        <v>2024</v>
      </c>
      <c r="H567" t="s">
        <v>374</v>
      </c>
      <c r="J567" t="str">
        <f t="shared" si="8"/>
        <v>LesothoOAMT</v>
      </c>
    </row>
    <row r="568" spans="1:10" x14ac:dyDescent="0.25">
      <c r="A568" t="s">
        <v>143</v>
      </c>
      <c r="B568" t="s">
        <v>144</v>
      </c>
      <c r="C568" t="str">
        <f>VLOOKUP(B568,'Country List'!$C$2:$G$126,5,FALSE)</f>
        <v>WCA</v>
      </c>
      <c r="D568" t="str">
        <f>VLOOKUP(B568,'Country List'!$C$2:$E$126,3,FALSE)</f>
        <v>Low income</v>
      </c>
      <c r="E568" t="s">
        <v>423</v>
      </c>
      <c r="F568" s="48">
        <f>VLOOKUP(A69,OAMT!$A$2:$B$211,2,FALSE)</f>
        <v>133.85</v>
      </c>
      <c r="G568" s="48">
        <v>2024</v>
      </c>
      <c r="H568" t="s">
        <v>374</v>
      </c>
      <c r="J568" t="str">
        <f t="shared" si="8"/>
        <v>LiberiaOAMT</v>
      </c>
    </row>
    <row r="569" spans="1:10" x14ac:dyDescent="0.25">
      <c r="A569" t="s">
        <v>145</v>
      </c>
      <c r="B569" t="s">
        <v>146</v>
      </c>
      <c r="C569" t="str">
        <f>VLOOKUP(B569,'Country List'!$C$2:$G$126,5,FALSE)</f>
        <v>NAME</v>
      </c>
      <c r="D569" t="str">
        <f>VLOOKUP(B569,'Country List'!$C$2:$E$126,3,FALSE)</f>
        <v>Upper middle income</v>
      </c>
      <c r="E569" t="s">
        <v>423</v>
      </c>
      <c r="F569" s="48">
        <v>133.85</v>
      </c>
      <c r="G569" s="48">
        <v>2024</v>
      </c>
      <c r="H569" t="s">
        <v>374</v>
      </c>
      <c r="J569" t="str">
        <f t="shared" si="8"/>
        <v>LibyaOAMT</v>
      </c>
    </row>
    <row r="570" spans="1:10" x14ac:dyDescent="0.25">
      <c r="A570" t="s">
        <v>147</v>
      </c>
      <c r="B570" t="s">
        <v>148</v>
      </c>
      <c r="C570" t="str">
        <f>VLOOKUP(B570,'Country List'!$C$2:$G$126,5,FALSE)</f>
        <v>EECA</v>
      </c>
      <c r="D570" t="str">
        <f>VLOOKUP(B570,'Country List'!$C$2:$E$126,3,FALSE)</f>
        <v>Upper middle income</v>
      </c>
      <c r="E570" t="s">
        <v>423</v>
      </c>
      <c r="F570" s="48">
        <f>VLOOKUP(A71,OAMT!$A$2:$B$211,2,FALSE)</f>
        <v>20.079999999999998</v>
      </c>
      <c r="G570" s="48">
        <v>2024</v>
      </c>
      <c r="H570" t="s">
        <v>374</v>
      </c>
      <c r="J570" t="str">
        <f t="shared" si="8"/>
        <v>Macedonia, FYROAMT</v>
      </c>
    </row>
    <row r="571" spans="1:10" x14ac:dyDescent="0.25">
      <c r="A571" t="s">
        <v>149</v>
      </c>
      <c r="B571" t="s">
        <v>150</v>
      </c>
      <c r="C571" t="str">
        <f>VLOOKUP(B571,'Country List'!$C$2:$G$126,5,FALSE)</f>
        <v>ESA</v>
      </c>
      <c r="D571" t="str">
        <f>VLOOKUP(B571,'Country List'!$C$2:$E$126,3,FALSE)</f>
        <v>Low income</v>
      </c>
      <c r="E571" t="s">
        <v>423</v>
      </c>
      <c r="F571" s="48">
        <f>VLOOKUP(A72,OAMT!$A$2:$B$211,2,FALSE)</f>
        <v>24.7</v>
      </c>
      <c r="G571" s="48">
        <v>2024</v>
      </c>
      <c r="H571" t="s">
        <v>374</v>
      </c>
      <c r="J571" t="str">
        <f t="shared" si="8"/>
        <v>MadagascarOAMT</v>
      </c>
    </row>
    <row r="572" spans="1:10" x14ac:dyDescent="0.25">
      <c r="A572" t="s">
        <v>151</v>
      </c>
      <c r="B572" t="s">
        <v>152</v>
      </c>
      <c r="C572" t="str">
        <f>VLOOKUP(B572,'Country List'!$C$2:$G$126,5,FALSE)</f>
        <v>ESA</v>
      </c>
      <c r="D572" t="str">
        <f>VLOOKUP(B572,'Country List'!$C$2:$E$126,3,FALSE)</f>
        <v>Low income</v>
      </c>
      <c r="E572" t="s">
        <v>423</v>
      </c>
      <c r="F572" s="48">
        <f>VLOOKUP(A73,OAMT!$A$2:$B$211,2,FALSE)</f>
        <v>172.98</v>
      </c>
      <c r="G572" s="48">
        <v>2024</v>
      </c>
      <c r="H572" t="s">
        <v>374</v>
      </c>
      <c r="J572" t="str">
        <f t="shared" si="8"/>
        <v>MalawiOAMT</v>
      </c>
    </row>
    <row r="573" spans="1:10" x14ac:dyDescent="0.25">
      <c r="A573" t="s">
        <v>153</v>
      </c>
      <c r="B573" t="s">
        <v>154</v>
      </c>
      <c r="C573" t="str">
        <f>VLOOKUP(B573,'Country List'!$C$2:$G$126,5,FALSE)</f>
        <v>AP</v>
      </c>
      <c r="D573" t="str">
        <f>VLOOKUP(B573,'Country List'!$C$2:$E$126,3,FALSE)</f>
        <v>Upper middle income</v>
      </c>
      <c r="E573" t="s">
        <v>423</v>
      </c>
      <c r="F573" s="48">
        <f>VLOOKUP(A74,OAMT!$A$2:$B$211,2,FALSE)</f>
        <v>136.25</v>
      </c>
      <c r="G573" s="48">
        <v>2024</v>
      </c>
      <c r="H573" t="s">
        <v>374</v>
      </c>
      <c r="J573" t="str">
        <f t="shared" si="8"/>
        <v>MalaysiaOAMT</v>
      </c>
    </row>
    <row r="574" spans="1:10" x14ac:dyDescent="0.25">
      <c r="A574" t="s">
        <v>155</v>
      </c>
      <c r="B574" t="s">
        <v>156</v>
      </c>
      <c r="C574" t="str">
        <f>VLOOKUP(B574,'Country List'!$C$2:$G$126,5,FALSE)</f>
        <v>AP</v>
      </c>
      <c r="D574" t="str">
        <f>VLOOKUP(B574,'Country List'!$C$2:$E$126,3,FALSE)</f>
        <v>Upper middle income</v>
      </c>
      <c r="E574" t="s">
        <v>423</v>
      </c>
      <c r="F574" s="48">
        <f>VLOOKUP(A75,OAMT!$A$2:$B$211,2,FALSE)</f>
        <v>30.01</v>
      </c>
      <c r="G574" s="48">
        <v>2024</v>
      </c>
      <c r="H574" t="s">
        <v>374</v>
      </c>
      <c r="J574" t="str">
        <f t="shared" si="8"/>
        <v>MaldivesOAMT</v>
      </c>
    </row>
    <row r="575" spans="1:10" x14ac:dyDescent="0.25">
      <c r="A575" t="s">
        <v>157</v>
      </c>
      <c r="B575" t="s">
        <v>158</v>
      </c>
      <c r="C575" t="str">
        <f>VLOOKUP(B575,'Country List'!$C$2:$G$126,5,FALSE)</f>
        <v>WCA</v>
      </c>
      <c r="D575" t="str">
        <f>VLOOKUP(B575,'Country List'!$C$2:$E$126,3,FALSE)</f>
        <v>Low income</v>
      </c>
      <c r="E575" t="s">
        <v>423</v>
      </c>
      <c r="F575" s="48">
        <f>VLOOKUP(A76,OAMT!$A$2:$B$211,2,FALSE)</f>
        <v>52.5</v>
      </c>
      <c r="G575" s="48">
        <v>2024</v>
      </c>
      <c r="H575" t="s">
        <v>374</v>
      </c>
      <c r="J575" t="str">
        <f t="shared" si="8"/>
        <v>MaliOAMT</v>
      </c>
    </row>
    <row r="576" spans="1:10" x14ac:dyDescent="0.25">
      <c r="A576" t="s">
        <v>159</v>
      </c>
      <c r="B576" t="s">
        <v>160</v>
      </c>
      <c r="C576" t="str">
        <f>VLOOKUP(B576,'Country List'!$C$2:$G$126,5,FALSE)</f>
        <v>WCA</v>
      </c>
      <c r="D576" t="str">
        <f>VLOOKUP(B576,'Country List'!$C$2:$E$126,3,FALSE)</f>
        <v>Lower middle income</v>
      </c>
      <c r="E576" t="s">
        <v>423</v>
      </c>
      <c r="F576" s="48">
        <f>VLOOKUP(A77,OAMT!$A$2:$B$211,2,FALSE)</f>
        <v>159.05000000000001</v>
      </c>
      <c r="G576" s="48">
        <v>2024</v>
      </c>
      <c r="H576" t="s">
        <v>374</v>
      </c>
      <c r="J576" t="str">
        <f t="shared" si="8"/>
        <v>MauritaniaOAMT</v>
      </c>
    </row>
    <row r="577" spans="1:10" x14ac:dyDescent="0.25">
      <c r="A577" t="s">
        <v>161</v>
      </c>
      <c r="B577" t="s">
        <v>162</v>
      </c>
      <c r="C577" t="str">
        <f>VLOOKUP(B577,'Country List'!$C$2:$G$126,5,FALSE)</f>
        <v>ESA</v>
      </c>
      <c r="D577" t="str">
        <f>VLOOKUP(B577,'Country List'!$C$2:$E$126,3,FALSE)</f>
        <v>Upper middle income</v>
      </c>
      <c r="E577" t="s">
        <v>423</v>
      </c>
      <c r="F577" s="48">
        <f>VLOOKUP(A78,OAMT!$A$2:$B$211,2,FALSE)</f>
        <v>157.62</v>
      </c>
      <c r="G577" s="48">
        <v>2024</v>
      </c>
      <c r="H577" t="s">
        <v>374</v>
      </c>
      <c r="J577" t="str">
        <f t="shared" si="8"/>
        <v>MauritiusOAMT</v>
      </c>
    </row>
    <row r="578" spans="1:10" x14ac:dyDescent="0.25">
      <c r="A578" t="s">
        <v>163</v>
      </c>
      <c r="B578" t="s">
        <v>164</v>
      </c>
      <c r="C578" t="str">
        <f>VLOOKUP(B578,'Country List'!$C$2:$G$126,5,FALSE)</f>
        <v>LAC</v>
      </c>
      <c r="D578" t="str">
        <f>VLOOKUP(B578,'Country List'!$C$2:$E$126,3,FALSE)</f>
        <v>Upper middle income</v>
      </c>
      <c r="E578" t="s">
        <v>423</v>
      </c>
      <c r="F578" s="48">
        <f>VLOOKUP(A79,OAMT!$A$2:$B$211,2,FALSE)</f>
        <v>96.15</v>
      </c>
      <c r="G578" s="48">
        <v>2024</v>
      </c>
      <c r="H578" t="s">
        <v>374</v>
      </c>
      <c r="J578" t="str">
        <f t="shared" si="8"/>
        <v>MexicoOAMT</v>
      </c>
    </row>
    <row r="579" spans="1:10" x14ac:dyDescent="0.25">
      <c r="A579" t="s">
        <v>165</v>
      </c>
      <c r="B579" t="s">
        <v>166</v>
      </c>
      <c r="C579" t="str">
        <f>VLOOKUP(B579,'Country List'!$C$2:$G$126,5,FALSE)</f>
        <v>EECA</v>
      </c>
      <c r="D579" t="str">
        <f>VLOOKUP(B579,'Country List'!$C$2:$E$126,3,FALSE)</f>
        <v>Lower middle income</v>
      </c>
      <c r="E579" t="s">
        <v>423</v>
      </c>
      <c r="F579" s="48">
        <f>VLOOKUP(A80,OAMT!$A$2:$B$211,2,FALSE)</f>
        <v>90.96</v>
      </c>
      <c r="G579" s="48">
        <v>2024</v>
      </c>
      <c r="H579" t="s">
        <v>374</v>
      </c>
      <c r="J579" t="str">
        <f t="shared" ref="J579:J642" si="9">CONCATENATE(A579,E579)</f>
        <v>MoldovaOAMT</v>
      </c>
    </row>
    <row r="580" spans="1:10" x14ac:dyDescent="0.25">
      <c r="A580" t="s">
        <v>167</v>
      </c>
      <c r="B580" t="s">
        <v>168</v>
      </c>
      <c r="C580" t="str">
        <f>VLOOKUP(B580,'Country List'!$C$2:$G$126,5,FALSE)</f>
        <v>AP</v>
      </c>
      <c r="D580" t="str">
        <f>VLOOKUP(B580,'Country List'!$C$2:$E$126,3,FALSE)</f>
        <v>Lower middle income</v>
      </c>
      <c r="E580" t="s">
        <v>423</v>
      </c>
      <c r="F580" s="48">
        <f>VLOOKUP(A81,OAMT!$A$2:$B$211,2,FALSE)</f>
        <v>142.25</v>
      </c>
      <c r="G580" s="48">
        <v>2024</v>
      </c>
      <c r="H580" t="s">
        <v>374</v>
      </c>
      <c r="J580" t="str">
        <f t="shared" si="9"/>
        <v>MongoliaOAMT</v>
      </c>
    </row>
    <row r="581" spans="1:10" x14ac:dyDescent="0.25">
      <c r="A581" t="s">
        <v>169</v>
      </c>
      <c r="B581" t="s">
        <v>170</v>
      </c>
      <c r="C581" t="str">
        <f>VLOOKUP(B581,'Country List'!$C$2:$G$126,5,FALSE)</f>
        <v>EECA</v>
      </c>
      <c r="D581" t="str">
        <f>VLOOKUP(B581,'Country List'!$C$2:$E$126,3,FALSE)</f>
        <v>Upper middle income</v>
      </c>
      <c r="E581" t="s">
        <v>423</v>
      </c>
      <c r="F581" s="48">
        <f>VLOOKUP(A82,OAMT!$A$2:$B$211,2,FALSE)</f>
        <v>78.290000000000006</v>
      </c>
      <c r="G581" s="48">
        <v>2024</v>
      </c>
      <c r="H581" t="s">
        <v>374</v>
      </c>
      <c r="J581" t="str">
        <f t="shared" si="9"/>
        <v>MontenegroOAMT</v>
      </c>
    </row>
    <row r="582" spans="1:10" x14ac:dyDescent="0.25">
      <c r="A582" t="s">
        <v>171</v>
      </c>
      <c r="B582" t="s">
        <v>172</v>
      </c>
      <c r="C582" t="str">
        <f>VLOOKUP(B582,'Country List'!$C$2:$G$126,5,FALSE)</f>
        <v>NAME</v>
      </c>
      <c r="D582" t="str">
        <f>VLOOKUP(B582,'Country List'!$C$2:$E$126,3,FALSE)</f>
        <v>Lower middle income</v>
      </c>
      <c r="E582" t="s">
        <v>423</v>
      </c>
      <c r="F582" s="48">
        <f>VLOOKUP(A83,OAMT!$A$2:$B$211,2,FALSE)</f>
        <v>19.91</v>
      </c>
      <c r="G582" s="48">
        <v>2024</v>
      </c>
      <c r="H582" t="s">
        <v>374</v>
      </c>
      <c r="J582" t="str">
        <f t="shared" si="9"/>
        <v>MoroccoOAMT</v>
      </c>
    </row>
    <row r="583" spans="1:10" x14ac:dyDescent="0.25">
      <c r="A583" t="s">
        <v>173</v>
      </c>
      <c r="B583" t="s">
        <v>174</v>
      </c>
      <c r="C583" t="str">
        <f>VLOOKUP(B583,'Country List'!$C$2:$G$126,5,FALSE)</f>
        <v>ESA</v>
      </c>
      <c r="D583" t="str">
        <f>VLOOKUP(B583,'Country List'!$C$2:$E$126,3,FALSE)</f>
        <v>Low income</v>
      </c>
      <c r="E583" t="s">
        <v>423</v>
      </c>
      <c r="F583" s="48">
        <f>VLOOKUP(A84,OAMT!$A$2:$B$211,2,FALSE)</f>
        <v>45.16</v>
      </c>
      <c r="G583" s="48">
        <v>2024</v>
      </c>
      <c r="H583" t="s">
        <v>374</v>
      </c>
      <c r="J583" t="str">
        <f t="shared" si="9"/>
        <v>MozambiqueOAMT</v>
      </c>
    </row>
    <row r="584" spans="1:10" x14ac:dyDescent="0.25">
      <c r="A584" t="s">
        <v>175</v>
      </c>
      <c r="B584" t="s">
        <v>176</v>
      </c>
      <c r="C584" t="str">
        <f>VLOOKUP(B584,'Country List'!$C$2:$G$126,5,FALSE)</f>
        <v>AP</v>
      </c>
      <c r="D584" t="str">
        <f>VLOOKUP(B584,'Country List'!$C$2:$E$126,3,FALSE)</f>
        <v>Lower middle income</v>
      </c>
      <c r="E584" t="s">
        <v>423</v>
      </c>
      <c r="F584" s="48">
        <f>VLOOKUP(A85,OAMT!$A$2:$B$211,2,FALSE)</f>
        <v>94.24</v>
      </c>
      <c r="G584" s="48">
        <v>2024</v>
      </c>
      <c r="H584" t="s">
        <v>374</v>
      </c>
      <c r="J584" t="str">
        <f t="shared" si="9"/>
        <v>MyanmarOAMT</v>
      </c>
    </row>
    <row r="585" spans="1:10" x14ac:dyDescent="0.25">
      <c r="A585" t="s">
        <v>177</v>
      </c>
      <c r="B585" t="s">
        <v>178</v>
      </c>
      <c r="C585" t="str">
        <f>VLOOKUP(B585,'Country List'!$C$2:$G$126,5,FALSE)</f>
        <v>ESA</v>
      </c>
      <c r="D585" t="str">
        <f>VLOOKUP(B585,'Country List'!$C$2:$E$126,3,FALSE)</f>
        <v>Upper middle income</v>
      </c>
      <c r="E585" t="s">
        <v>423</v>
      </c>
      <c r="F585" s="48">
        <f>VLOOKUP(A86,OAMT!$A$2:$B$211,2,FALSE)</f>
        <v>37.64</v>
      </c>
      <c r="G585" s="48">
        <v>2024</v>
      </c>
      <c r="H585" t="s">
        <v>374</v>
      </c>
      <c r="J585" t="str">
        <f t="shared" si="9"/>
        <v>NamibiaOAMT</v>
      </c>
    </row>
    <row r="586" spans="1:10" x14ac:dyDescent="0.25">
      <c r="A586" t="s">
        <v>179</v>
      </c>
      <c r="B586" t="s">
        <v>180</v>
      </c>
      <c r="C586" t="str">
        <f>VLOOKUP(B586,'Country List'!$C$2:$G$126,5,FALSE)</f>
        <v>AP</v>
      </c>
      <c r="D586" t="str">
        <f>VLOOKUP(B586,'Country List'!$C$2:$E$126,3,FALSE)</f>
        <v>Low income</v>
      </c>
      <c r="E586" t="s">
        <v>423</v>
      </c>
      <c r="F586" s="48">
        <f>VLOOKUP(A87,OAMT!$A$2:$B$211,2,FALSE)</f>
        <v>53.3</v>
      </c>
      <c r="G586" s="48">
        <v>2024</v>
      </c>
      <c r="H586" t="s">
        <v>374</v>
      </c>
      <c r="J586" t="str">
        <f t="shared" si="9"/>
        <v>NepalOAMT</v>
      </c>
    </row>
    <row r="587" spans="1:10" x14ac:dyDescent="0.25">
      <c r="A587" t="s">
        <v>181</v>
      </c>
      <c r="B587" t="s">
        <v>182</v>
      </c>
      <c r="C587" t="str">
        <f>VLOOKUP(B587,'Country List'!$C$2:$G$126,5,FALSE)</f>
        <v>LAC</v>
      </c>
      <c r="D587" t="str">
        <f>VLOOKUP(B587,'Country List'!$C$2:$E$126,3,FALSE)</f>
        <v>Lower middle income</v>
      </c>
      <c r="E587" t="s">
        <v>423</v>
      </c>
      <c r="F587" s="48">
        <f>VLOOKUP(A88,OAMT!$A$2:$B$211,2,FALSE)</f>
        <v>23.09</v>
      </c>
      <c r="G587" s="48">
        <v>2024</v>
      </c>
      <c r="H587" t="s">
        <v>374</v>
      </c>
      <c r="J587" t="str">
        <f t="shared" si="9"/>
        <v>NicaraguaOAMT</v>
      </c>
    </row>
    <row r="588" spans="1:10" x14ac:dyDescent="0.25">
      <c r="A588" t="s">
        <v>183</v>
      </c>
      <c r="B588" t="s">
        <v>184</v>
      </c>
      <c r="C588" t="str">
        <f>VLOOKUP(B588,'Country List'!$C$2:$G$126,5,FALSE)</f>
        <v>WCA</v>
      </c>
      <c r="D588" t="str">
        <f>VLOOKUP(B588,'Country List'!$C$2:$E$126,3,FALSE)</f>
        <v>Low income</v>
      </c>
      <c r="E588" t="s">
        <v>423</v>
      </c>
      <c r="F588" s="48">
        <f>VLOOKUP(A89,OAMT!$A$2:$B$211,2,FALSE)</f>
        <v>57.16</v>
      </c>
      <c r="G588" s="48">
        <v>2024</v>
      </c>
      <c r="H588" t="s">
        <v>374</v>
      </c>
      <c r="J588" t="str">
        <f t="shared" si="9"/>
        <v>NigerOAMT</v>
      </c>
    </row>
    <row r="589" spans="1:10" x14ac:dyDescent="0.25">
      <c r="A589" t="s">
        <v>185</v>
      </c>
      <c r="B589" t="s">
        <v>186</v>
      </c>
      <c r="C589" t="str">
        <f>VLOOKUP(B589,'Country List'!$C$2:$G$126,5,FALSE)</f>
        <v>WCA</v>
      </c>
      <c r="D589" t="str">
        <f>VLOOKUP(B589,'Country List'!$C$2:$E$126,3,FALSE)</f>
        <v>Lower middle income</v>
      </c>
      <c r="E589" t="s">
        <v>423</v>
      </c>
      <c r="F589" s="48">
        <f>VLOOKUP(A90,OAMT!$A$2:$B$211,2,FALSE)</f>
        <v>41.76</v>
      </c>
      <c r="G589" s="48">
        <v>2024</v>
      </c>
      <c r="H589" t="s">
        <v>374</v>
      </c>
      <c r="J589" t="str">
        <f t="shared" si="9"/>
        <v>NigeriaOAMT</v>
      </c>
    </row>
    <row r="590" spans="1:10" x14ac:dyDescent="0.25">
      <c r="A590" t="s">
        <v>187</v>
      </c>
      <c r="B590" t="s">
        <v>188</v>
      </c>
      <c r="C590" t="str">
        <f>VLOOKUP(B590,'Country List'!$C$2:$G$126,5,FALSE)</f>
        <v>AP</v>
      </c>
      <c r="D590" t="str">
        <f>VLOOKUP(B590,'Country List'!$C$2:$E$126,3,FALSE)</f>
        <v>Lower middle income</v>
      </c>
      <c r="E590" t="s">
        <v>423</v>
      </c>
      <c r="F590" s="48">
        <f>VLOOKUP(A91,OAMT!$A$2:$B$211,2,FALSE)</f>
        <v>208.55</v>
      </c>
      <c r="G590" s="48">
        <v>2024</v>
      </c>
      <c r="H590" t="s">
        <v>374</v>
      </c>
      <c r="J590" t="str">
        <f t="shared" si="9"/>
        <v>PakistanOAMT</v>
      </c>
    </row>
    <row r="591" spans="1:10" x14ac:dyDescent="0.25">
      <c r="A591" t="s">
        <v>189</v>
      </c>
      <c r="B591" t="s">
        <v>190</v>
      </c>
      <c r="C591" t="str">
        <f>VLOOKUP(B591,'Country List'!$C$2:$G$126,5,FALSE)</f>
        <v>LAC</v>
      </c>
      <c r="D591" t="str">
        <f>VLOOKUP(B591,'Country List'!$C$2:$E$126,3,FALSE)</f>
        <v>Upper middle income</v>
      </c>
      <c r="E591" t="s">
        <v>423</v>
      </c>
      <c r="F591" s="48">
        <f>VLOOKUP(A92,OAMT!$A$2:$B$211,2,FALSE)</f>
        <v>64.11</v>
      </c>
      <c r="G591" s="48">
        <v>2024</v>
      </c>
      <c r="H591" t="s">
        <v>374</v>
      </c>
      <c r="J591" t="str">
        <f t="shared" si="9"/>
        <v>PanamaOAMT</v>
      </c>
    </row>
    <row r="592" spans="1:10" x14ac:dyDescent="0.25">
      <c r="A592" t="s">
        <v>191</v>
      </c>
      <c r="B592" t="s">
        <v>192</v>
      </c>
      <c r="C592" t="str">
        <f>VLOOKUP(B592,'Country List'!$C$2:$G$126,5,FALSE)</f>
        <v>AP</v>
      </c>
      <c r="D592" t="str">
        <f>VLOOKUP(B592,'Country List'!$C$2:$E$126,3,FALSE)</f>
        <v>Lower middle income</v>
      </c>
      <c r="E592" t="s">
        <v>423</v>
      </c>
      <c r="F592" s="48">
        <f>VLOOKUP(A93,OAMT!$A$2:$B$211,2,FALSE)</f>
        <v>110.65</v>
      </c>
      <c r="G592" s="48">
        <v>2024</v>
      </c>
      <c r="H592" t="s">
        <v>374</v>
      </c>
      <c r="J592" t="str">
        <f t="shared" si="9"/>
        <v>Papua New GuineaOAMT</v>
      </c>
    </row>
    <row r="593" spans="1:10" x14ac:dyDescent="0.25">
      <c r="A593" t="s">
        <v>193</v>
      </c>
      <c r="B593" t="s">
        <v>194</v>
      </c>
      <c r="C593" t="str">
        <f>VLOOKUP(B593,'Country List'!$C$2:$G$126,5,FALSE)</f>
        <v>LAC</v>
      </c>
      <c r="D593" t="str">
        <f>VLOOKUP(B593,'Country List'!$C$2:$E$126,3,FALSE)</f>
        <v>Upper middle income</v>
      </c>
      <c r="E593" t="s">
        <v>423</v>
      </c>
      <c r="F593" s="48">
        <f>VLOOKUP(A94,OAMT!$A$2:$B$211,2,FALSE)</f>
        <v>120.69</v>
      </c>
      <c r="G593" s="48">
        <v>2024</v>
      </c>
      <c r="H593" t="s">
        <v>374</v>
      </c>
      <c r="J593" t="str">
        <f t="shared" si="9"/>
        <v>ParaguayOAMT</v>
      </c>
    </row>
    <row r="594" spans="1:10" x14ac:dyDescent="0.25">
      <c r="A594" t="s">
        <v>195</v>
      </c>
      <c r="B594" t="s">
        <v>196</v>
      </c>
      <c r="C594" t="str">
        <f>VLOOKUP(B594,'Country List'!$C$2:$G$126,5,FALSE)</f>
        <v>LAC</v>
      </c>
      <c r="D594" t="str">
        <f>VLOOKUP(B594,'Country List'!$C$2:$E$126,3,FALSE)</f>
        <v>Upper middle income</v>
      </c>
      <c r="E594" t="s">
        <v>423</v>
      </c>
      <c r="F594" s="48">
        <f>VLOOKUP(A95,OAMT!$A$2:$B$211,2,FALSE)</f>
        <v>77.72</v>
      </c>
      <c r="G594" s="48">
        <v>2024</v>
      </c>
      <c r="H594" t="s">
        <v>374</v>
      </c>
      <c r="J594" t="str">
        <f t="shared" si="9"/>
        <v>PeruOAMT</v>
      </c>
    </row>
    <row r="595" spans="1:10" x14ac:dyDescent="0.25">
      <c r="A595" t="s">
        <v>197</v>
      </c>
      <c r="B595" t="s">
        <v>198</v>
      </c>
      <c r="C595" t="str">
        <f>VLOOKUP(B595,'Country List'!$C$2:$G$126,5,FALSE)</f>
        <v>AP</v>
      </c>
      <c r="D595" t="str">
        <f>VLOOKUP(B595,'Country List'!$C$2:$E$126,3,FALSE)</f>
        <v>Lower middle income</v>
      </c>
      <c r="E595" t="s">
        <v>423</v>
      </c>
      <c r="F595" s="48">
        <f>VLOOKUP(A96,OAMT!$A$2:$B$211,2,FALSE)</f>
        <v>205.85</v>
      </c>
      <c r="G595" s="48">
        <v>2024</v>
      </c>
      <c r="H595" t="s">
        <v>374</v>
      </c>
      <c r="J595" t="str">
        <f t="shared" si="9"/>
        <v>PhilippinesOAMT</v>
      </c>
    </row>
    <row r="596" spans="1:10" x14ac:dyDescent="0.25">
      <c r="A596" t="s">
        <v>199</v>
      </c>
      <c r="B596" t="s">
        <v>200</v>
      </c>
      <c r="C596" t="str">
        <f>VLOOKUP(B596,'Country List'!$C$2:$G$126,5,FALSE)</f>
        <v>WCENA</v>
      </c>
      <c r="D596" t="str">
        <f>VLOOKUP(B596,'Country List'!$C$2:$E$126,3,FALSE)</f>
        <v>Upper middle income</v>
      </c>
      <c r="E596" t="s">
        <v>423</v>
      </c>
      <c r="F596" s="48">
        <f>VLOOKUP(A97,OAMT!$A$2:$B$211,2,FALSE)</f>
        <v>173.33</v>
      </c>
      <c r="G596" s="48">
        <v>2024</v>
      </c>
      <c r="H596" t="s">
        <v>374</v>
      </c>
      <c r="J596" t="str">
        <f t="shared" si="9"/>
        <v>RomaniaOAMT</v>
      </c>
    </row>
    <row r="597" spans="1:10" x14ac:dyDescent="0.25">
      <c r="A597" t="s">
        <v>201</v>
      </c>
      <c r="B597" t="s">
        <v>202</v>
      </c>
      <c r="C597" t="str">
        <f>VLOOKUP(B597,'Country List'!$C$2:$G$126,5,FALSE)</f>
        <v>EECA</v>
      </c>
      <c r="D597" t="str">
        <f>VLOOKUP(B597,'Country List'!$C$2:$E$126,3,FALSE)</f>
        <v>Upper middle income</v>
      </c>
      <c r="E597" t="s">
        <v>423</v>
      </c>
      <c r="F597" s="48">
        <f>VLOOKUP(A98,OAMT!$A$2:$B$211,2,FALSE)</f>
        <v>28.75</v>
      </c>
      <c r="G597" s="48">
        <v>2024</v>
      </c>
      <c r="H597" t="s">
        <v>374</v>
      </c>
      <c r="J597" t="str">
        <f t="shared" si="9"/>
        <v>Russian FederationOAMT</v>
      </c>
    </row>
    <row r="598" spans="1:10" x14ac:dyDescent="0.25">
      <c r="A598" t="s">
        <v>203</v>
      </c>
      <c r="B598" t="s">
        <v>204</v>
      </c>
      <c r="C598" t="str">
        <f>VLOOKUP(B598,'Country List'!$C$2:$G$126,5,FALSE)</f>
        <v>ESA</v>
      </c>
      <c r="D598" t="str">
        <f>VLOOKUP(B598,'Country List'!$C$2:$E$126,3,FALSE)</f>
        <v>Low income</v>
      </c>
      <c r="E598" t="s">
        <v>423</v>
      </c>
      <c r="F598" s="48">
        <v>28.75</v>
      </c>
      <c r="G598" s="48">
        <v>2024</v>
      </c>
      <c r="H598" t="s">
        <v>374</v>
      </c>
      <c r="J598" t="str">
        <f t="shared" si="9"/>
        <v>RwandaOAMT</v>
      </c>
    </row>
    <row r="599" spans="1:10" x14ac:dyDescent="0.25">
      <c r="A599" t="s">
        <v>205</v>
      </c>
      <c r="B599" t="s">
        <v>206</v>
      </c>
      <c r="C599" t="str">
        <f>VLOOKUP(B599,'Country List'!$C$2:$G$126,5,FALSE)</f>
        <v>WCA</v>
      </c>
      <c r="D599" t="str">
        <f>VLOOKUP(B599,'Country List'!$C$2:$E$126,3,FALSE)</f>
        <v>Lower middle income</v>
      </c>
      <c r="E599" t="s">
        <v>423</v>
      </c>
      <c r="F599" s="48">
        <f>VLOOKUP(A100,OAMT!$A$2:$B$211,2,FALSE)</f>
        <v>45.44</v>
      </c>
      <c r="G599" s="48">
        <v>2024</v>
      </c>
      <c r="H599" t="s">
        <v>374</v>
      </c>
      <c r="J599" t="str">
        <f t="shared" si="9"/>
        <v>São Tomé and PrincipeOAMT</v>
      </c>
    </row>
    <row r="600" spans="1:10" x14ac:dyDescent="0.25">
      <c r="A600" t="s">
        <v>207</v>
      </c>
      <c r="B600" t="s">
        <v>208</v>
      </c>
      <c r="C600" t="str">
        <f>VLOOKUP(B600,'Country List'!$C$2:$G$126,5,FALSE)</f>
        <v>WCA</v>
      </c>
      <c r="D600" t="str">
        <f>VLOOKUP(B600,'Country List'!$C$2:$E$126,3,FALSE)</f>
        <v>Low income</v>
      </c>
      <c r="E600" t="s">
        <v>423</v>
      </c>
      <c r="F600" s="48">
        <f>VLOOKUP(A101,OAMT!$A$2:$B$211,2,FALSE)</f>
        <v>142.97999999999999</v>
      </c>
      <c r="G600" s="48">
        <v>2024</v>
      </c>
      <c r="H600" t="s">
        <v>374</v>
      </c>
      <c r="J600" t="str">
        <f t="shared" si="9"/>
        <v>SenegalOAMT</v>
      </c>
    </row>
    <row r="601" spans="1:10" x14ac:dyDescent="0.25">
      <c r="A601" t="s">
        <v>209</v>
      </c>
      <c r="B601" t="s">
        <v>210</v>
      </c>
      <c r="C601" t="str">
        <f>VLOOKUP(B601,'Country List'!$C$2:$G$126,5,FALSE)</f>
        <v>WCENA</v>
      </c>
      <c r="D601" t="str">
        <f>VLOOKUP(B601,'Country List'!$C$2:$E$126,3,FALSE)</f>
        <v>Upper middle income</v>
      </c>
      <c r="E601" t="s">
        <v>423</v>
      </c>
      <c r="F601" s="48">
        <f>VLOOKUP(A102,OAMT!$A$2:$B$211,2,FALSE)</f>
        <v>21.01</v>
      </c>
      <c r="G601" s="48">
        <v>2024</v>
      </c>
      <c r="H601" t="s">
        <v>374</v>
      </c>
      <c r="J601" t="str">
        <f t="shared" si="9"/>
        <v>SerbiaOAMT</v>
      </c>
    </row>
    <row r="602" spans="1:10" x14ac:dyDescent="0.25">
      <c r="A602" t="s">
        <v>211</v>
      </c>
      <c r="B602" t="s">
        <v>212</v>
      </c>
      <c r="C602" t="str">
        <f>VLOOKUP(B602,'Country List'!$C$2:$G$126,5,FALSE)</f>
        <v>WCA</v>
      </c>
      <c r="D602" t="str">
        <f>VLOOKUP(B602,'Country List'!$C$2:$E$126,3,FALSE)</f>
        <v>Low income</v>
      </c>
      <c r="E602" t="s">
        <v>423</v>
      </c>
      <c r="F602" s="48">
        <f>VLOOKUP(A103,OAMT!$A$2:$B$211,2,FALSE)</f>
        <v>22.85</v>
      </c>
      <c r="G602" s="48">
        <v>2024</v>
      </c>
      <c r="H602" t="s">
        <v>374</v>
      </c>
      <c r="J602" t="str">
        <f t="shared" si="9"/>
        <v>Sierra LeoneOAMT</v>
      </c>
    </row>
    <row r="603" spans="1:10" x14ac:dyDescent="0.25">
      <c r="A603" t="s">
        <v>213</v>
      </c>
      <c r="B603" t="s">
        <v>214</v>
      </c>
      <c r="C603" t="str">
        <f>VLOOKUP(B603,'Country List'!$C$2:$G$126,5,FALSE)</f>
        <v>NAME</v>
      </c>
      <c r="D603" t="str">
        <f>VLOOKUP(B603,'Country List'!$C$2:$E$126,3,FALSE)</f>
        <v>Low income</v>
      </c>
      <c r="E603" t="s">
        <v>423</v>
      </c>
      <c r="F603" s="48">
        <f>VLOOKUP(A104,OAMT!$A$2:$B$211,2,FALSE)</f>
        <v>116.34</v>
      </c>
      <c r="G603" s="48">
        <v>2024</v>
      </c>
      <c r="H603" t="s">
        <v>374</v>
      </c>
      <c r="J603" t="str">
        <f t="shared" si="9"/>
        <v>SomaliaOAMT</v>
      </c>
    </row>
    <row r="604" spans="1:10" x14ac:dyDescent="0.25">
      <c r="A604" t="s">
        <v>215</v>
      </c>
      <c r="B604" t="s">
        <v>216</v>
      </c>
      <c r="C604" t="str">
        <f>VLOOKUP(B604,'Country List'!$C$2:$G$126,5,FALSE)</f>
        <v>ESA</v>
      </c>
      <c r="D604" t="str">
        <f>VLOOKUP(B604,'Country List'!$C$2:$E$126,3,FALSE)</f>
        <v>Upper middle income</v>
      </c>
      <c r="E604" t="s">
        <v>423</v>
      </c>
      <c r="F604" s="48">
        <v>116.34</v>
      </c>
      <c r="G604" s="48">
        <v>2024</v>
      </c>
      <c r="H604" t="s">
        <v>374</v>
      </c>
      <c r="J604" t="str">
        <f t="shared" si="9"/>
        <v>South AfricaOAMT</v>
      </c>
    </row>
    <row r="605" spans="1:10" x14ac:dyDescent="0.25">
      <c r="A605" t="s">
        <v>217</v>
      </c>
      <c r="B605" t="s">
        <v>218</v>
      </c>
      <c r="C605" t="str">
        <f>VLOOKUP(B605,'Country List'!$C$2:$G$126,5,FALSE)</f>
        <v>ESA</v>
      </c>
      <c r="D605" t="str">
        <f>VLOOKUP(B605,'Country List'!$C$2:$E$126,3,FALSE)</f>
        <v>Low income</v>
      </c>
      <c r="E605" t="s">
        <v>423</v>
      </c>
      <c r="F605" s="48">
        <f>VLOOKUP(A106,OAMT!$A$2:$B$211,2,FALSE)</f>
        <v>87.98</v>
      </c>
      <c r="G605" s="48">
        <v>2024</v>
      </c>
      <c r="H605" t="s">
        <v>374</v>
      </c>
      <c r="J605" t="str">
        <f t="shared" si="9"/>
        <v>South SudanOAMT</v>
      </c>
    </row>
    <row r="606" spans="1:10" x14ac:dyDescent="0.25">
      <c r="A606" t="s">
        <v>219</v>
      </c>
      <c r="B606" t="s">
        <v>220</v>
      </c>
      <c r="C606" t="str">
        <f>VLOOKUP(B606,'Country List'!$C$2:$G$126,5,FALSE)</f>
        <v>AP</v>
      </c>
      <c r="D606" t="str">
        <f>VLOOKUP(B606,'Country List'!$C$2:$E$126,3,FALSE)</f>
        <v>Lower middle income</v>
      </c>
      <c r="E606" t="s">
        <v>423</v>
      </c>
      <c r="F606" s="48">
        <f>VLOOKUP(A107,OAMT!$A$2:$B$211,2,FALSE)</f>
        <v>158.32</v>
      </c>
      <c r="G606" s="48">
        <v>2024</v>
      </c>
      <c r="H606" t="s">
        <v>374</v>
      </c>
      <c r="J606" t="str">
        <f t="shared" si="9"/>
        <v>Sri LankaOAMT</v>
      </c>
    </row>
    <row r="607" spans="1:10" x14ac:dyDescent="0.25">
      <c r="A607" t="s">
        <v>221</v>
      </c>
      <c r="B607" t="s">
        <v>222</v>
      </c>
      <c r="C607" t="str">
        <f>VLOOKUP(B607,'Country List'!$C$2:$G$126,5,FALSE)</f>
        <v>LAC</v>
      </c>
      <c r="D607" t="str">
        <f>VLOOKUP(B607,'Country List'!$C$2:$E$126,3,FALSE)</f>
        <v>Upper middle income</v>
      </c>
      <c r="E607" t="s">
        <v>423</v>
      </c>
      <c r="F607" s="48">
        <f>VLOOKUP(A108,OAMT!$A$2:$B$211,2,FALSE)</f>
        <v>24.31</v>
      </c>
      <c r="G607" s="48">
        <v>2024</v>
      </c>
      <c r="H607" t="s">
        <v>374</v>
      </c>
      <c r="J607" t="str">
        <f t="shared" si="9"/>
        <v>St. LuciaOAMT</v>
      </c>
    </row>
    <row r="608" spans="1:10" x14ac:dyDescent="0.25">
      <c r="A608" t="s">
        <v>223</v>
      </c>
      <c r="B608" t="s">
        <v>224</v>
      </c>
      <c r="C608" t="str">
        <f>VLOOKUP(B608,'Country List'!$C$2:$G$126,5,FALSE)</f>
        <v>NAME</v>
      </c>
      <c r="D608" t="str">
        <f>VLOOKUP(B608,'Country List'!$C$2:$E$126,3,FALSE)</f>
        <v>Lower middle income</v>
      </c>
      <c r="E608" t="s">
        <v>423</v>
      </c>
      <c r="F608" s="48">
        <f>VLOOKUP(A109,OAMT!$A$2:$B$211,2,FALSE)</f>
        <v>102.5</v>
      </c>
      <c r="G608" s="48">
        <v>2024</v>
      </c>
      <c r="H608" t="s">
        <v>374</v>
      </c>
      <c r="J608" t="str">
        <f t="shared" si="9"/>
        <v>SudanOAMT</v>
      </c>
    </row>
    <row r="609" spans="1:10" x14ac:dyDescent="0.25">
      <c r="A609" t="s">
        <v>225</v>
      </c>
      <c r="B609" t="s">
        <v>226</v>
      </c>
      <c r="C609" t="str">
        <f>VLOOKUP(B609,'Country List'!$C$2:$G$126,5,FALSE)</f>
        <v>LAC</v>
      </c>
      <c r="D609" t="str">
        <f>VLOOKUP(B609,'Country List'!$C$2:$E$126,3,FALSE)</f>
        <v>Upper middle income</v>
      </c>
      <c r="E609" t="s">
        <v>423</v>
      </c>
      <c r="F609" s="48">
        <f>VLOOKUP(A110,OAMT!$A$2:$B$211,2,FALSE)</f>
        <v>22.29</v>
      </c>
      <c r="G609" s="48">
        <v>2024</v>
      </c>
      <c r="H609" t="s">
        <v>374</v>
      </c>
      <c r="J609" t="str">
        <f t="shared" si="9"/>
        <v>SurinameOAMT</v>
      </c>
    </row>
    <row r="610" spans="1:10" x14ac:dyDescent="0.25">
      <c r="A610" t="s">
        <v>229</v>
      </c>
      <c r="B610" t="s">
        <v>230</v>
      </c>
      <c r="C610" t="str">
        <f>VLOOKUP(B610,'Country List'!$C$2:$G$126,5,FALSE)</f>
        <v>NAME</v>
      </c>
      <c r="D610" t="str">
        <f>VLOOKUP(B610,'Country List'!$C$2:$E$126,3,FALSE)</f>
        <v>Lower middle income</v>
      </c>
      <c r="E610" t="s">
        <v>423</v>
      </c>
      <c r="F610" s="48">
        <f>VLOOKUP(A111,OAMT!$A$2:$B$211,2,FALSE)</f>
        <v>30.75</v>
      </c>
      <c r="G610" s="48">
        <v>2024</v>
      </c>
      <c r="H610" t="s">
        <v>374</v>
      </c>
      <c r="J610" t="str">
        <f t="shared" si="9"/>
        <v>Syrian Arab RepublicOAMT</v>
      </c>
    </row>
    <row r="611" spans="1:10" x14ac:dyDescent="0.25">
      <c r="A611" t="s">
        <v>231</v>
      </c>
      <c r="B611" t="s">
        <v>232</v>
      </c>
      <c r="C611" t="str">
        <f>VLOOKUP(B611,'Country List'!$C$2:$G$126,5,FALSE)</f>
        <v>AP</v>
      </c>
      <c r="D611" t="str">
        <f>VLOOKUP(B611,'Country List'!$C$2:$E$126,3,FALSE)</f>
        <v>Lower middle income</v>
      </c>
      <c r="E611" t="s">
        <v>423</v>
      </c>
      <c r="F611" s="48">
        <f>VLOOKUP(A112,OAMT!$A$2:$B$211,2,FALSE)</f>
        <v>36.83</v>
      </c>
      <c r="G611" s="48">
        <v>2024</v>
      </c>
      <c r="H611" t="s">
        <v>374</v>
      </c>
      <c r="J611" t="str">
        <f t="shared" si="9"/>
        <v>TajikistanOAMT</v>
      </c>
    </row>
    <row r="612" spans="1:10" x14ac:dyDescent="0.25">
      <c r="A612" t="s">
        <v>233</v>
      </c>
      <c r="B612" t="s">
        <v>234</v>
      </c>
      <c r="C612" t="str">
        <f>VLOOKUP(B612,'Country List'!$C$2:$G$126,5,FALSE)</f>
        <v>ESA</v>
      </c>
      <c r="D612" t="str">
        <f>VLOOKUP(B612,'Country List'!$C$2:$E$126,3,FALSE)</f>
        <v>Low income</v>
      </c>
      <c r="E612" t="s">
        <v>423</v>
      </c>
      <c r="F612" s="48">
        <f>VLOOKUP(A113,OAMT!$A$2:$B$211,2,FALSE)</f>
        <v>133.41</v>
      </c>
      <c r="G612" s="48">
        <v>2024</v>
      </c>
      <c r="H612" t="s">
        <v>374</v>
      </c>
      <c r="J612" t="str">
        <f t="shared" si="9"/>
        <v>TanzaniaOAMT</v>
      </c>
    </row>
    <row r="613" spans="1:10" x14ac:dyDescent="0.25">
      <c r="A613" t="s">
        <v>235</v>
      </c>
      <c r="B613" t="s">
        <v>236</v>
      </c>
      <c r="C613" t="str">
        <f>VLOOKUP(B613,'Country List'!$C$2:$G$126,5,FALSE)</f>
        <v>AP</v>
      </c>
      <c r="D613" t="str">
        <f>VLOOKUP(B613,'Country List'!$C$2:$E$126,3,FALSE)</f>
        <v>Upper middle income</v>
      </c>
      <c r="E613" t="s">
        <v>423</v>
      </c>
      <c r="F613" s="48">
        <f>VLOOKUP(A114,OAMT!$A$2:$B$211,2,FALSE)</f>
        <v>49.01</v>
      </c>
      <c r="G613" s="48">
        <v>2024</v>
      </c>
      <c r="H613" t="s">
        <v>374</v>
      </c>
      <c r="J613" t="str">
        <f t="shared" si="9"/>
        <v>ThailandOAMT</v>
      </c>
    </row>
    <row r="614" spans="1:10" x14ac:dyDescent="0.25">
      <c r="A614" t="s">
        <v>237</v>
      </c>
      <c r="B614" t="s">
        <v>238</v>
      </c>
      <c r="C614" t="str">
        <f>VLOOKUP(B614,'Country List'!$C$2:$G$126,5,FALSE)</f>
        <v>AP</v>
      </c>
      <c r="D614" t="str">
        <f>VLOOKUP(B614,'Country List'!$C$2:$E$126,3,FALSE)</f>
        <v>Lower middle income</v>
      </c>
      <c r="E614" t="s">
        <v>423</v>
      </c>
      <c r="F614" s="48">
        <f>VLOOKUP(A115,OAMT!$A$2:$B$211,2,FALSE)</f>
        <v>31.61</v>
      </c>
      <c r="G614" s="48">
        <v>2024</v>
      </c>
      <c r="H614" t="s">
        <v>374</v>
      </c>
      <c r="J614" t="str">
        <f t="shared" si="9"/>
        <v>Timor-LesteOAMT</v>
      </c>
    </row>
    <row r="615" spans="1:10" x14ac:dyDescent="0.25">
      <c r="A615" t="s">
        <v>239</v>
      </c>
      <c r="B615" t="s">
        <v>240</v>
      </c>
      <c r="C615" t="str">
        <f>VLOOKUP(B615,'Country List'!$C$2:$G$126,5,FALSE)</f>
        <v>WCA</v>
      </c>
      <c r="D615" t="str">
        <f>VLOOKUP(B615,'Country List'!$C$2:$E$126,3,FALSE)</f>
        <v>Low income</v>
      </c>
      <c r="E615" t="s">
        <v>423</v>
      </c>
      <c r="F615" s="48">
        <f>VLOOKUP(A116,OAMT!$A$2:$B$211,2,FALSE)</f>
        <v>82.25</v>
      </c>
      <c r="G615" s="48">
        <v>2024</v>
      </c>
      <c r="H615" t="s">
        <v>374</v>
      </c>
      <c r="J615" t="str">
        <f t="shared" si="9"/>
        <v>TogoOAMT</v>
      </c>
    </row>
    <row r="616" spans="1:10" x14ac:dyDescent="0.25">
      <c r="A616" t="s">
        <v>241</v>
      </c>
      <c r="B616" t="s">
        <v>242</v>
      </c>
      <c r="C616" t="str">
        <f>VLOOKUP(B616,'Country List'!$C$2:$G$126,5,FALSE)</f>
        <v>NAME</v>
      </c>
      <c r="D616" t="str">
        <f>VLOOKUP(B616,'Country List'!$C$2:$E$126,3,FALSE)</f>
        <v>Lower middle income</v>
      </c>
      <c r="E616" t="s">
        <v>423</v>
      </c>
      <c r="F616" s="48">
        <v>82.25</v>
      </c>
      <c r="G616" s="48">
        <v>2024</v>
      </c>
      <c r="H616" t="s">
        <v>374</v>
      </c>
      <c r="J616" t="str">
        <f t="shared" si="9"/>
        <v>TunisiaOAMT</v>
      </c>
    </row>
    <row r="617" spans="1:10" x14ac:dyDescent="0.25">
      <c r="A617" t="s">
        <v>243</v>
      </c>
      <c r="B617" t="s">
        <v>244</v>
      </c>
      <c r="C617" t="str">
        <f>VLOOKUP(B617,'Country List'!$C$2:$G$126,5,FALSE)</f>
        <v>WCENA</v>
      </c>
      <c r="D617" t="str">
        <f>VLOOKUP(B617,'Country List'!$C$2:$E$126,3,FALSE)</f>
        <v>Upper middle income</v>
      </c>
      <c r="E617" t="s">
        <v>423</v>
      </c>
      <c r="F617" s="48">
        <f>VLOOKUP(A118,OAMT!$A$2:$B$211,2,FALSE)</f>
        <v>137.74</v>
      </c>
      <c r="G617" s="48">
        <v>2024</v>
      </c>
      <c r="H617" t="s">
        <v>374</v>
      </c>
      <c r="J617" t="str">
        <f t="shared" si="9"/>
        <v>TurkeyOAMT</v>
      </c>
    </row>
    <row r="618" spans="1:10" x14ac:dyDescent="0.25">
      <c r="A618" t="s">
        <v>245</v>
      </c>
      <c r="B618" t="s">
        <v>246</v>
      </c>
      <c r="C618" t="str">
        <f>VLOOKUP(B618,'Country List'!$C$2:$G$126,5,FALSE)</f>
        <v>EECA</v>
      </c>
      <c r="D618" t="str">
        <f>VLOOKUP(B618,'Country List'!$C$2:$E$126,3,FALSE)</f>
        <v>Upper middle income</v>
      </c>
      <c r="E618" t="s">
        <v>423</v>
      </c>
      <c r="F618" s="48">
        <f>VLOOKUP(A119,OAMT!$A$2:$B$211,2,FALSE)</f>
        <v>30.61</v>
      </c>
      <c r="G618" s="48">
        <v>2024</v>
      </c>
      <c r="H618" t="s">
        <v>374</v>
      </c>
      <c r="J618" t="str">
        <f t="shared" si="9"/>
        <v>TurkmenistanOAMT</v>
      </c>
    </row>
    <row r="619" spans="1:10" x14ac:dyDescent="0.25">
      <c r="A619" t="s">
        <v>247</v>
      </c>
      <c r="B619" t="s">
        <v>248</v>
      </c>
      <c r="C619" t="str">
        <f>VLOOKUP(B619,'Country List'!$C$2:$G$126,5,FALSE)</f>
        <v>ESA</v>
      </c>
      <c r="D619" t="str">
        <f>VLOOKUP(B619,'Country List'!$C$2:$E$126,3,FALSE)</f>
        <v>Low income</v>
      </c>
      <c r="E619" t="s">
        <v>423</v>
      </c>
      <c r="F619" s="48">
        <f>VLOOKUP(A120,OAMT!$A$2:$B$211,2,FALSE)</f>
        <v>86.37</v>
      </c>
      <c r="G619" s="48">
        <v>2024</v>
      </c>
      <c r="H619" t="s">
        <v>374</v>
      </c>
      <c r="J619" t="str">
        <f t="shared" si="9"/>
        <v>UgandaOAMT</v>
      </c>
    </row>
    <row r="620" spans="1:10" x14ac:dyDescent="0.25">
      <c r="A620" t="s">
        <v>249</v>
      </c>
      <c r="B620" t="s">
        <v>250</v>
      </c>
      <c r="C620" t="str">
        <f>VLOOKUP(B620,'Country List'!$C$2:$G$126,5,FALSE)</f>
        <v>EECA</v>
      </c>
      <c r="D620" t="str">
        <f>VLOOKUP(B620,'Country List'!$C$2:$E$126,3,FALSE)</f>
        <v>Lower middle income</v>
      </c>
      <c r="E620" t="s">
        <v>423</v>
      </c>
      <c r="F620" s="48">
        <f>VLOOKUP(A121,OAMT!$A$2:$B$211,2,FALSE)</f>
        <v>50.95</v>
      </c>
      <c r="G620" s="48">
        <v>2024</v>
      </c>
      <c r="H620" t="s">
        <v>374</v>
      </c>
      <c r="J620" t="str">
        <f t="shared" si="9"/>
        <v>UkraineOAMT</v>
      </c>
    </row>
    <row r="621" spans="1:10" x14ac:dyDescent="0.25">
      <c r="A621" t="s">
        <v>251</v>
      </c>
      <c r="B621" t="s">
        <v>252</v>
      </c>
      <c r="C621" t="str">
        <f>VLOOKUP(B621,'Country List'!$C$2:$G$126,5,FALSE)</f>
        <v>EECA</v>
      </c>
      <c r="D621" t="str">
        <f>VLOOKUP(B621,'Country List'!$C$2:$E$126,3,FALSE)</f>
        <v>Lower middle income</v>
      </c>
      <c r="E621" t="s">
        <v>423</v>
      </c>
      <c r="F621" s="48">
        <v>50.95</v>
      </c>
      <c r="G621" s="48">
        <v>2024</v>
      </c>
      <c r="H621" t="s">
        <v>374</v>
      </c>
      <c r="J621" t="str">
        <f t="shared" si="9"/>
        <v>UzbekistanOAMT</v>
      </c>
    </row>
    <row r="622" spans="1:10" x14ac:dyDescent="0.25">
      <c r="A622" t="s">
        <v>253</v>
      </c>
      <c r="B622" t="s">
        <v>254</v>
      </c>
      <c r="C622" t="str">
        <f>VLOOKUP(B622,'Country List'!$C$2:$G$126,5,FALSE)</f>
        <v>LAC</v>
      </c>
      <c r="D622" t="str">
        <f>VLOOKUP(B622,'Country List'!$C$2:$E$126,3,FALSE)</f>
        <v>Upper middle income</v>
      </c>
      <c r="E622" t="s">
        <v>423</v>
      </c>
      <c r="F622" s="48">
        <v>109.94</v>
      </c>
      <c r="G622" s="48">
        <v>2024</v>
      </c>
      <c r="H622" t="s">
        <v>374</v>
      </c>
      <c r="J622" t="str">
        <f t="shared" si="9"/>
        <v>Venezuela, RBOAMT</v>
      </c>
    </row>
    <row r="623" spans="1:10" x14ac:dyDescent="0.25">
      <c r="A623" t="s">
        <v>255</v>
      </c>
      <c r="B623" t="s">
        <v>256</v>
      </c>
      <c r="C623" t="str">
        <f>VLOOKUP(B623,'Country List'!$C$2:$G$126,5,FALSE)</f>
        <v>AP</v>
      </c>
      <c r="D623" t="str">
        <f>VLOOKUP(B623,'Country List'!$C$2:$E$126,3,FALSE)</f>
        <v>Lower middle income</v>
      </c>
      <c r="E623" t="s">
        <v>423</v>
      </c>
      <c r="F623" s="59">
        <f>(1606000+2190000+766500)/23787</f>
        <v>191.80644890066003</v>
      </c>
      <c r="G623" s="48">
        <v>2024</v>
      </c>
      <c r="H623" t="s">
        <v>521</v>
      </c>
      <c r="J623" t="str">
        <f t="shared" si="9"/>
        <v>VietnamOAMT</v>
      </c>
    </row>
    <row r="624" spans="1:10" x14ac:dyDescent="0.25">
      <c r="A624" t="s">
        <v>257</v>
      </c>
      <c r="B624" t="s">
        <v>258</v>
      </c>
      <c r="C624" t="str">
        <f>VLOOKUP(B624,'Country List'!$C$2:$G$126,5,FALSE)</f>
        <v>NAME</v>
      </c>
      <c r="D624" t="str">
        <f>VLOOKUP(B624,'Country List'!$C$2:$E$126,3,FALSE)</f>
        <v>Lower middle income</v>
      </c>
      <c r="E624" t="s">
        <v>423</v>
      </c>
      <c r="F624" s="48">
        <f>VLOOKUP(A125,OAMT!$A$2:$B$211,2,FALSE)</f>
        <v>33.33</v>
      </c>
      <c r="G624" s="48">
        <v>2024</v>
      </c>
      <c r="H624" t="s">
        <v>374</v>
      </c>
      <c r="J624" t="str">
        <f t="shared" si="9"/>
        <v>Yemen, Rep.OAMT</v>
      </c>
    </row>
    <row r="625" spans="1:10" x14ac:dyDescent="0.25">
      <c r="A625" t="s">
        <v>259</v>
      </c>
      <c r="B625" t="s">
        <v>260</v>
      </c>
      <c r="C625" t="str">
        <f>VLOOKUP(B625,'Country List'!$C$2:$G$126,5,FALSE)</f>
        <v>ESA</v>
      </c>
      <c r="D625" t="str">
        <f>VLOOKUP(B625,'Country List'!$C$2:$E$126,3,FALSE)</f>
        <v>Lower middle income</v>
      </c>
      <c r="E625" t="s">
        <v>423</v>
      </c>
      <c r="F625" s="48">
        <f>VLOOKUP(A126,OAMT!$A$2:$B$211,2,FALSE)</f>
        <v>42.86</v>
      </c>
      <c r="G625" s="48">
        <v>2024</v>
      </c>
      <c r="H625" t="s">
        <v>374</v>
      </c>
      <c r="J625" t="str">
        <f t="shared" si="9"/>
        <v>ZambiaOAMT</v>
      </c>
    </row>
    <row r="626" spans="1:10" x14ac:dyDescent="0.25">
      <c r="A626" t="s">
        <v>261</v>
      </c>
      <c r="B626" t="s">
        <v>262</v>
      </c>
      <c r="C626" t="str">
        <f>VLOOKUP(B626,'Country List'!$C$2:$G$126,5,FALSE)</f>
        <v>ESA</v>
      </c>
      <c r="D626" t="str">
        <f>VLOOKUP(B626,'Country List'!$C$2:$E$126,3,FALSE)</f>
        <v>Low income</v>
      </c>
      <c r="E626" t="s">
        <v>423</v>
      </c>
      <c r="F626" s="48">
        <f>VLOOKUP(A127,OAMT!$A$2:$B$211,2,FALSE)</f>
        <v>21.56</v>
      </c>
      <c r="G626" s="48">
        <v>2024</v>
      </c>
      <c r="H626" t="s">
        <v>374</v>
      </c>
      <c r="J626" t="str">
        <f t="shared" si="9"/>
        <v>ZimbabweOAMT</v>
      </c>
    </row>
    <row r="627" spans="1:10" x14ac:dyDescent="0.25">
      <c r="A627" t="s">
        <v>4</v>
      </c>
      <c r="B627" t="s">
        <v>5</v>
      </c>
      <c r="C627" t="str">
        <f>VLOOKUP(B627,'Country List'!$C$2:$G$126,5,FALSE)</f>
        <v>AP</v>
      </c>
      <c r="D627" t="str">
        <f>VLOOKUP(B627,'Country List'!$C$2:$E$126,3,FALSE)</f>
        <v>Low income</v>
      </c>
      <c r="E627" t="s">
        <v>275</v>
      </c>
      <c r="F627" s="48">
        <f>VLOOKUP(D627,ARVs!$A$2:$B$4,2,FALSE)</f>
        <v>50</v>
      </c>
      <c r="G627" s="48">
        <v>2024</v>
      </c>
      <c r="H627" t="s">
        <v>508</v>
      </c>
      <c r="J627" t="str">
        <f t="shared" si="9"/>
        <v>AfghanistanAdult ARVs</v>
      </c>
    </row>
    <row r="628" spans="1:10" x14ac:dyDescent="0.25">
      <c r="A628" t="s">
        <v>8</v>
      </c>
      <c r="B628" t="s">
        <v>9</v>
      </c>
      <c r="C628" t="str">
        <f>VLOOKUP(B628,'Country List'!$C$2:$G$126,5,FALSE)</f>
        <v>EECA</v>
      </c>
      <c r="D628" t="str">
        <f>VLOOKUP(B628,'Country List'!$C$2:$E$126,3,FALSE)</f>
        <v>Upper middle income</v>
      </c>
      <c r="E628" t="s">
        <v>275</v>
      </c>
      <c r="F628" s="48">
        <f>VLOOKUP(D628,ARVs!$A$2:$B$4,2,FALSE)</f>
        <v>111</v>
      </c>
      <c r="G628" s="48">
        <v>2024</v>
      </c>
      <c r="H628" t="s">
        <v>508</v>
      </c>
      <c r="J628" t="str">
        <f t="shared" si="9"/>
        <v>AlbaniaAdult ARVs</v>
      </c>
    </row>
    <row r="629" spans="1:10" x14ac:dyDescent="0.25">
      <c r="A629" t="s">
        <v>12</v>
      </c>
      <c r="B629" t="s">
        <v>13</v>
      </c>
      <c r="C629" t="str">
        <f>VLOOKUP(B629,'Country List'!$C$2:$G$126,5,FALSE)</f>
        <v>NAME</v>
      </c>
      <c r="D629" t="str">
        <f>VLOOKUP(B629,'Country List'!$C$2:$E$126,3,FALSE)</f>
        <v>Upper middle income</v>
      </c>
      <c r="E629" t="s">
        <v>275</v>
      </c>
      <c r="F629" s="48">
        <f>VLOOKUP(D629,ARVs!$A$2:$B$4,2,FALSE)</f>
        <v>111</v>
      </c>
      <c r="G629" s="48">
        <v>2024</v>
      </c>
      <c r="H629" t="s">
        <v>508</v>
      </c>
      <c r="J629" t="str">
        <f t="shared" si="9"/>
        <v>AlgeriaAdult ARVs</v>
      </c>
    </row>
    <row r="630" spans="1:10" x14ac:dyDescent="0.25">
      <c r="A630" t="s">
        <v>16</v>
      </c>
      <c r="B630" t="s">
        <v>17</v>
      </c>
      <c r="C630" t="str">
        <f>VLOOKUP(B630,'Country List'!$C$2:$G$126,5,FALSE)</f>
        <v>ESA</v>
      </c>
      <c r="D630" t="str">
        <f>VLOOKUP(B630,'Country List'!$C$2:$E$126,3,FALSE)</f>
        <v>Lower middle income</v>
      </c>
      <c r="E630" t="s">
        <v>275</v>
      </c>
      <c r="F630" s="48">
        <f>VLOOKUP(D630,ARVs!$A$2:$B$4,2,FALSE)</f>
        <v>55</v>
      </c>
      <c r="G630" s="48">
        <v>2024</v>
      </c>
      <c r="H630" t="s">
        <v>508</v>
      </c>
      <c r="J630" t="str">
        <f t="shared" si="9"/>
        <v>AngolaAdult ARVs</v>
      </c>
    </row>
    <row r="631" spans="1:10" x14ac:dyDescent="0.25">
      <c r="A631" t="s">
        <v>21</v>
      </c>
      <c r="B631" t="s">
        <v>22</v>
      </c>
      <c r="C631" t="str">
        <f>VLOOKUP(B631,'Country List'!$C$2:$G$126,5,FALSE)</f>
        <v>LAC</v>
      </c>
      <c r="D631" t="str">
        <f>VLOOKUP(B631,'Country List'!$C$2:$E$126,3,FALSE)</f>
        <v>Upper middle income</v>
      </c>
      <c r="E631" t="s">
        <v>275</v>
      </c>
      <c r="F631" s="48">
        <f>VLOOKUP(D631,ARVs!$A$2:$B$4,2,FALSE)</f>
        <v>111</v>
      </c>
      <c r="G631" s="48">
        <v>2024</v>
      </c>
      <c r="H631" t="s">
        <v>508</v>
      </c>
      <c r="J631" t="str">
        <f t="shared" si="9"/>
        <v>ArgentinaAdult ARVs</v>
      </c>
    </row>
    <row r="632" spans="1:10" x14ac:dyDescent="0.25">
      <c r="A632" t="s">
        <v>23</v>
      </c>
      <c r="B632" t="s">
        <v>24</v>
      </c>
      <c r="C632" t="str">
        <f>VLOOKUP(B632,'Country List'!$C$2:$G$126,5,FALSE)</f>
        <v>EECA</v>
      </c>
      <c r="D632" t="str">
        <f>VLOOKUP(B632,'Country List'!$C$2:$E$126,3,FALSE)</f>
        <v>Lower middle income</v>
      </c>
      <c r="E632" t="s">
        <v>275</v>
      </c>
      <c r="F632" s="48">
        <f>VLOOKUP(D632,ARVs!$A$2:$B$4,2,FALSE)</f>
        <v>55</v>
      </c>
      <c r="G632" s="48">
        <v>2024</v>
      </c>
      <c r="H632" t="s">
        <v>508</v>
      </c>
      <c r="J632" t="str">
        <f t="shared" si="9"/>
        <v>ArmeniaAdult ARVs</v>
      </c>
    </row>
    <row r="633" spans="1:10" x14ac:dyDescent="0.25">
      <c r="A633" t="s">
        <v>25</v>
      </c>
      <c r="B633" t="s">
        <v>26</v>
      </c>
      <c r="C633" t="str">
        <f>VLOOKUP(B633,'Country List'!$C$2:$G$126,5,FALSE)</f>
        <v>EECA</v>
      </c>
      <c r="D633" t="str">
        <f>VLOOKUP(B633,'Country List'!$C$2:$E$126,3,FALSE)</f>
        <v>Upper middle income</v>
      </c>
      <c r="E633" t="s">
        <v>275</v>
      </c>
      <c r="F633" s="48">
        <f>VLOOKUP(D633,ARVs!$A$2:$B$4,2,FALSE)</f>
        <v>111</v>
      </c>
      <c r="G633" s="48">
        <v>2024</v>
      </c>
      <c r="H633" t="s">
        <v>508</v>
      </c>
      <c r="J633" t="str">
        <f t="shared" si="9"/>
        <v>AzerbaijanAdult ARVs</v>
      </c>
    </row>
    <row r="634" spans="1:10" x14ac:dyDescent="0.25">
      <c r="A634" t="s">
        <v>27</v>
      </c>
      <c r="B634" t="s">
        <v>28</v>
      </c>
      <c r="C634" t="str">
        <f>VLOOKUP(B634,'Country List'!$C$2:$G$126,5,FALSE)</f>
        <v>AP</v>
      </c>
      <c r="D634" t="str">
        <f>VLOOKUP(B634,'Country List'!$C$2:$E$126,3,FALSE)</f>
        <v>Lower middle income</v>
      </c>
      <c r="E634" t="s">
        <v>275</v>
      </c>
      <c r="F634" s="48">
        <f>VLOOKUP(D634,ARVs!$A$2:$B$4,2,FALSE)</f>
        <v>55</v>
      </c>
      <c r="G634" s="48">
        <v>2024</v>
      </c>
      <c r="H634" t="s">
        <v>508</v>
      </c>
      <c r="J634" t="str">
        <f t="shared" si="9"/>
        <v>BangladeshAdult ARVs</v>
      </c>
    </row>
    <row r="635" spans="1:10" x14ac:dyDescent="0.25">
      <c r="A635" t="s">
        <v>29</v>
      </c>
      <c r="B635" t="s">
        <v>30</v>
      </c>
      <c r="C635" t="str">
        <f>VLOOKUP(B635,'Country List'!$C$2:$G$126,5,FALSE)</f>
        <v>EECA</v>
      </c>
      <c r="D635" t="str">
        <f>VLOOKUP(B635,'Country List'!$C$2:$E$126,3,FALSE)</f>
        <v>Upper middle income</v>
      </c>
      <c r="E635" t="s">
        <v>275</v>
      </c>
      <c r="F635" s="48">
        <f>VLOOKUP(D635,ARVs!$A$2:$B$4,2,FALSE)</f>
        <v>111</v>
      </c>
      <c r="G635" s="48">
        <v>2024</v>
      </c>
      <c r="H635" t="s">
        <v>508</v>
      </c>
      <c r="J635" t="str">
        <f t="shared" si="9"/>
        <v>BelarusAdult ARVs</v>
      </c>
    </row>
    <row r="636" spans="1:10" x14ac:dyDescent="0.25">
      <c r="A636" t="s">
        <v>31</v>
      </c>
      <c r="B636" t="s">
        <v>32</v>
      </c>
      <c r="C636" t="str">
        <f>VLOOKUP(B636,'Country List'!$C$2:$G$126,5,FALSE)</f>
        <v>LAC</v>
      </c>
      <c r="D636" t="str">
        <f>VLOOKUP(B636,'Country List'!$C$2:$E$126,3,FALSE)</f>
        <v>Upper middle income</v>
      </c>
      <c r="E636" t="s">
        <v>275</v>
      </c>
      <c r="F636" s="48">
        <f>VLOOKUP(D636,ARVs!$A$2:$B$4,2,FALSE)</f>
        <v>111</v>
      </c>
      <c r="G636" s="48">
        <v>2024</v>
      </c>
      <c r="H636" t="s">
        <v>508</v>
      </c>
      <c r="J636" t="str">
        <f t="shared" si="9"/>
        <v>BelizeAdult ARVs</v>
      </c>
    </row>
    <row r="637" spans="1:10" x14ac:dyDescent="0.25">
      <c r="A637" t="s">
        <v>33</v>
      </c>
      <c r="B637" t="s">
        <v>34</v>
      </c>
      <c r="C637" t="str">
        <f>VLOOKUP(B637,'Country List'!$C$2:$G$126,5,FALSE)</f>
        <v>WCA</v>
      </c>
      <c r="D637" t="str">
        <f>VLOOKUP(B637,'Country List'!$C$2:$E$126,3,FALSE)</f>
        <v>Low income</v>
      </c>
      <c r="E637" t="s">
        <v>275</v>
      </c>
      <c r="F637" s="48">
        <f>VLOOKUP(D637,ARVs!$A$2:$B$4,2,FALSE)</f>
        <v>50</v>
      </c>
      <c r="G637" s="48">
        <v>2024</v>
      </c>
      <c r="H637" t="s">
        <v>508</v>
      </c>
      <c r="J637" t="str">
        <f t="shared" si="9"/>
        <v>BeninAdult ARVs</v>
      </c>
    </row>
    <row r="638" spans="1:10" x14ac:dyDescent="0.25">
      <c r="A638" t="s">
        <v>35</v>
      </c>
      <c r="B638" t="s">
        <v>36</v>
      </c>
      <c r="C638" t="str">
        <f>VLOOKUP(B638,'Country List'!$C$2:$G$126,5,FALSE)</f>
        <v>AP</v>
      </c>
      <c r="D638" t="str">
        <f>VLOOKUP(B638,'Country List'!$C$2:$E$126,3,FALSE)</f>
        <v>Lower middle income</v>
      </c>
      <c r="E638" t="s">
        <v>275</v>
      </c>
      <c r="F638" s="48">
        <f>VLOOKUP(D638,ARVs!$A$2:$B$4,2,FALSE)</f>
        <v>55</v>
      </c>
      <c r="G638" s="48">
        <v>2024</v>
      </c>
      <c r="H638" t="s">
        <v>508</v>
      </c>
      <c r="J638" t="str">
        <f t="shared" si="9"/>
        <v>BhutanAdult ARVs</v>
      </c>
    </row>
    <row r="639" spans="1:10" x14ac:dyDescent="0.25">
      <c r="A639" t="s">
        <v>37</v>
      </c>
      <c r="B639" t="s">
        <v>38</v>
      </c>
      <c r="C639" t="str">
        <f>VLOOKUP(B639,'Country List'!$C$2:$G$126,5,FALSE)</f>
        <v>LAC</v>
      </c>
      <c r="D639" t="str">
        <f>VLOOKUP(B639,'Country List'!$C$2:$E$126,3,FALSE)</f>
        <v>Lower middle income</v>
      </c>
      <c r="E639" t="s">
        <v>275</v>
      </c>
      <c r="F639" s="48">
        <f>VLOOKUP(D639,ARVs!$A$2:$B$4,2,FALSE)</f>
        <v>55</v>
      </c>
      <c r="G639" s="48">
        <v>2024</v>
      </c>
      <c r="H639" t="s">
        <v>508</v>
      </c>
      <c r="J639" t="str">
        <f t="shared" si="9"/>
        <v>BoliviaAdult ARVs</v>
      </c>
    </row>
    <row r="640" spans="1:10" x14ac:dyDescent="0.25">
      <c r="A640" t="s">
        <v>39</v>
      </c>
      <c r="B640" t="s">
        <v>40</v>
      </c>
      <c r="C640" t="str">
        <f>VLOOKUP(B640,'Country List'!$C$2:$G$126,5,FALSE)</f>
        <v>EECA</v>
      </c>
      <c r="D640" t="str">
        <f>VLOOKUP(B640,'Country List'!$C$2:$E$126,3,FALSE)</f>
        <v>Upper middle income</v>
      </c>
      <c r="E640" t="s">
        <v>275</v>
      </c>
      <c r="F640" s="48">
        <f>VLOOKUP(D640,ARVs!$A$2:$B$4,2,FALSE)</f>
        <v>111</v>
      </c>
      <c r="G640" s="48">
        <v>2024</v>
      </c>
      <c r="H640" t="s">
        <v>508</v>
      </c>
      <c r="J640" t="str">
        <f t="shared" si="9"/>
        <v>Bosnia and HerzegovinaAdult ARVs</v>
      </c>
    </row>
    <row r="641" spans="1:10" x14ac:dyDescent="0.25">
      <c r="A641" t="s">
        <v>41</v>
      </c>
      <c r="B641" t="s">
        <v>42</v>
      </c>
      <c r="C641" t="str">
        <f>VLOOKUP(B641,'Country List'!$C$2:$G$126,5,FALSE)</f>
        <v>ESA</v>
      </c>
      <c r="D641" t="str">
        <f>VLOOKUP(B641,'Country List'!$C$2:$E$126,3,FALSE)</f>
        <v>Upper middle income</v>
      </c>
      <c r="E641" t="s">
        <v>275</v>
      </c>
      <c r="F641" s="48">
        <f>VLOOKUP(D641,ARVs!$A$2:$B$4,2,FALSE)</f>
        <v>111</v>
      </c>
      <c r="G641" s="48">
        <v>2024</v>
      </c>
      <c r="H641" t="s">
        <v>508</v>
      </c>
      <c r="J641" t="str">
        <f t="shared" si="9"/>
        <v>BotswanaAdult ARVs</v>
      </c>
    </row>
    <row r="642" spans="1:10" x14ac:dyDescent="0.25">
      <c r="A642" t="s">
        <v>43</v>
      </c>
      <c r="B642" t="s">
        <v>44</v>
      </c>
      <c r="C642" t="str">
        <f>VLOOKUP(B642,'Country List'!$C$2:$G$126,5,FALSE)</f>
        <v>LAC</v>
      </c>
      <c r="D642" t="str">
        <f>VLOOKUP(B642,'Country List'!$C$2:$E$126,3,FALSE)</f>
        <v>Upper middle income</v>
      </c>
      <c r="E642" t="s">
        <v>275</v>
      </c>
      <c r="F642" s="48">
        <f>183/4.99</f>
        <v>36.673346693386769</v>
      </c>
      <c r="G642" s="48">
        <v>2024</v>
      </c>
      <c r="H642" t="s">
        <v>523</v>
      </c>
      <c r="J642" t="str">
        <f t="shared" si="9"/>
        <v>BrazilAdult ARVs</v>
      </c>
    </row>
    <row r="643" spans="1:10" x14ac:dyDescent="0.25">
      <c r="A643" t="s">
        <v>45</v>
      </c>
      <c r="B643" t="s">
        <v>46</v>
      </c>
      <c r="C643" t="str">
        <f>VLOOKUP(B643,'Country List'!$C$2:$G$126,5,FALSE)</f>
        <v>WCENA</v>
      </c>
      <c r="D643" t="str">
        <f>VLOOKUP(B643,'Country List'!$C$2:$E$126,3,FALSE)</f>
        <v>Upper middle income</v>
      </c>
      <c r="E643" t="s">
        <v>275</v>
      </c>
      <c r="F643" s="48">
        <f>VLOOKUP(D643,ARVs!$A$2:$B$4,2,FALSE)</f>
        <v>111</v>
      </c>
      <c r="G643" s="48">
        <v>2024</v>
      </c>
      <c r="H643" t="s">
        <v>508</v>
      </c>
      <c r="J643" t="str">
        <f t="shared" ref="J643:J706" si="10">CONCATENATE(A643,E643)</f>
        <v>BulgariaAdult ARVs</v>
      </c>
    </row>
    <row r="644" spans="1:10" x14ac:dyDescent="0.25">
      <c r="A644" t="s">
        <v>47</v>
      </c>
      <c r="B644" t="s">
        <v>48</v>
      </c>
      <c r="C644" t="str">
        <f>VLOOKUP(B644,'Country List'!$C$2:$G$126,5,FALSE)</f>
        <v>WCA</v>
      </c>
      <c r="D644" t="str">
        <f>VLOOKUP(B644,'Country List'!$C$2:$E$126,3,FALSE)</f>
        <v>Low income</v>
      </c>
      <c r="E644" t="s">
        <v>275</v>
      </c>
      <c r="F644" s="48">
        <f>VLOOKUP(D644,ARVs!$A$2:$B$4,2,FALSE)</f>
        <v>50</v>
      </c>
      <c r="G644" s="48">
        <v>2024</v>
      </c>
      <c r="H644" t="s">
        <v>508</v>
      </c>
      <c r="J644" t="str">
        <f t="shared" si="10"/>
        <v>Burkina FasoAdult ARVs</v>
      </c>
    </row>
    <row r="645" spans="1:10" x14ac:dyDescent="0.25">
      <c r="A645" t="s">
        <v>49</v>
      </c>
      <c r="B645" t="s">
        <v>50</v>
      </c>
      <c r="C645" t="str">
        <f>VLOOKUP(B645,'Country List'!$C$2:$G$126,5,FALSE)</f>
        <v>WCA</v>
      </c>
      <c r="D645" t="str">
        <f>VLOOKUP(B645,'Country List'!$C$2:$E$126,3,FALSE)</f>
        <v>Low income</v>
      </c>
      <c r="E645" t="s">
        <v>275</v>
      </c>
      <c r="F645" s="48">
        <f>VLOOKUP(D645,ARVs!$A$2:$B$4,2,FALSE)</f>
        <v>50</v>
      </c>
      <c r="G645" s="48">
        <v>2024</v>
      </c>
      <c r="H645" t="s">
        <v>508</v>
      </c>
      <c r="J645" t="str">
        <f t="shared" si="10"/>
        <v>BurundiAdult ARVs</v>
      </c>
    </row>
    <row r="646" spans="1:10" x14ac:dyDescent="0.25">
      <c r="A646" t="s">
        <v>51</v>
      </c>
      <c r="B646" t="s">
        <v>52</v>
      </c>
      <c r="C646" t="str">
        <f>VLOOKUP(B646,'Country List'!$C$2:$G$126,5,FALSE)</f>
        <v>WCA</v>
      </c>
      <c r="D646" t="str">
        <f>VLOOKUP(B646,'Country List'!$C$2:$E$126,3,FALSE)</f>
        <v>Lower middle income</v>
      </c>
      <c r="E646" t="s">
        <v>275</v>
      </c>
      <c r="F646" s="48">
        <f>VLOOKUP(D646,ARVs!$A$2:$B$4,2,FALSE)</f>
        <v>55</v>
      </c>
      <c r="G646" s="48">
        <v>2024</v>
      </c>
      <c r="H646" t="s">
        <v>508</v>
      </c>
      <c r="J646" t="str">
        <f t="shared" si="10"/>
        <v>Cabo VerdeAdult ARVs</v>
      </c>
    </row>
    <row r="647" spans="1:10" x14ac:dyDescent="0.25">
      <c r="A647" t="s">
        <v>53</v>
      </c>
      <c r="B647" t="s">
        <v>54</v>
      </c>
      <c r="C647" t="str">
        <f>VLOOKUP(B647,'Country List'!$C$2:$G$126,5,FALSE)</f>
        <v>AP</v>
      </c>
      <c r="D647" t="str">
        <f>VLOOKUP(B647,'Country List'!$C$2:$E$126,3,FALSE)</f>
        <v>Lower middle income</v>
      </c>
      <c r="E647" t="s">
        <v>275</v>
      </c>
      <c r="F647" s="48">
        <f>VLOOKUP(D647,ARVs!$A$2:$B$4,2,FALSE)</f>
        <v>55</v>
      </c>
      <c r="G647" s="48">
        <v>2024</v>
      </c>
      <c r="H647" t="s">
        <v>508</v>
      </c>
      <c r="J647" t="str">
        <f t="shared" si="10"/>
        <v>CambodiaAdult ARVs</v>
      </c>
    </row>
    <row r="648" spans="1:10" x14ac:dyDescent="0.25">
      <c r="A648" t="s">
        <v>55</v>
      </c>
      <c r="B648" t="s">
        <v>56</v>
      </c>
      <c r="C648" t="str">
        <f>VLOOKUP(B648,'Country List'!$C$2:$G$126,5,FALSE)</f>
        <v>WCA</v>
      </c>
      <c r="D648" t="str">
        <f>VLOOKUP(B648,'Country List'!$C$2:$E$126,3,FALSE)</f>
        <v>Lower middle income</v>
      </c>
      <c r="E648" t="s">
        <v>275</v>
      </c>
      <c r="F648" s="48">
        <f>VLOOKUP(D648,ARVs!$A$2:$B$4,2,FALSE)</f>
        <v>55</v>
      </c>
      <c r="G648" s="48">
        <v>2024</v>
      </c>
      <c r="H648" t="s">
        <v>508</v>
      </c>
      <c r="J648" t="str">
        <f t="shared" si="10"/>
        <v>CameroonAdult ARVs</v>
      </c>
    </row>
    <row r="649" spans="1:10" x14ac:dyDescent="0.25">
      <c r="A649" t="s">
        <v>57</v>
      </c>
      <c r="B649" t="s">
        <v>58</v>
      </c>
      <c r="C649" t="str">
        <f>VLOOKUP(B649,'Country List'!$C$2:$G$126,5,FALSE)</f>
        <v>WCA</v>
      </c>
      <c r="D649" t="str">
        <f>VLOOKUP(B649,'Country List'!$C$2:$E$126,3,FALSE)</f>
        <v>Low income</v>
      </c>
      <c r="E649" t="s">
        <v>275</v>
      </c>
      <c r="F649" s="48">
        <f>VLOOKUP(D649,ARVs!$A$2:$B$4,2,FALSE)</f>
        <v>50</v>
      </c>
      <c r="G649" s="48">
        <v>2024</v>
      </c>
      <c r="H649" t="s">
        <v>508</v>
      </c>
      <c r="J649" t="str">
        <f t="shared" si="10"/>
        <v>Central African RepublicAdult ARVs</v>
      </c>
    </row>
    <row r="650" spans="1:10" x14ac:dyDescent="0.25">
      <c r="A650" t="s">
        <v>59</v>
      </c>
      <c r="B650" t="s">
        <v>60</v>
      </c>
      <c r="C650" t="str">
        <f>VLOOKUP(B650,'Country List'!$C$2:$G$126,5,FALSE)</f>
        <v>WCA</v>
      </c>
      <c r="D650" t="str">
        <f>VLOOKUP(B650,'Country List'!$C$2:$E$126,3,FALSE)</f>
        <v>Low income</v>
      </c>
      <c r="E650" t="s">
        <v>275</v>
      </c>
      <c r="F650" s="48">
        <f>VLOOKUP(D650,ARVs!$A$2:$B$4,2,FALSE)</f>
        <v>50</v>
      </c>
      <c r="G650" s="48">
        <v>2024</v>
      </c>
      <c r="H650" t="s">
        <v>508</v>
      </c>
      <c r="J650" t="str">
        <f t="shared" si="10"/>
        <v>ChadAdult ARVs</v>
      </c>
    </row>
    <row r="651" spans="1:10" x14ac:dyDescent="0.25">
      <c r="A651" t="s">
        <v>61</v>
      </c>
      <c r="B651" t="s">
        <v>62</v>
      </c>
      <c r="C651" t="str">
        <f>VLOOKUP(B651,'Country List'!$C$2:$G$126,5,FALSE)</f>
        <v>AP</v>
      </c>
      <c r="D651" t="str">
        <f>VLOOKUP(B651,'Country List'!$C$2:$E$126,3,FALSE)</f>
        <v>Upper middle income</v>
      </c>
      <c r="E651" t="s">
        <v>275</v>
      </c>
      <c r="F651" s="48">
        <f>VLOOKUP(D651,ARVs!$A$2:$B$4,2,FALSE)</f>
        <v>111</v>
      </c>
      <c r="G651" s="48">
        <v>2024</v>
      </c>
      <c r="H651" t="s">
        <v>508</v>
      </c>
      <c r="J651" t="str">
        <f t="shared" si="10"/>
        <v>ChinaAdult ARVs</v>
      </c>
    </row>
    <row r="652" spans="1:10" x14ac:dyDescent="0.25">
      <c r="A652" t="s">
        <v>63</v>
      </c>
      <c r="B652" t="s">
        <v>64</v>
      </c>
      <c r="C652" t="str">
        <f>VLOOKUP(B652,'Country List'!$C$2:$G$126,5,FALSE)</f>
        <v>LAC</v>
      </c>
      <c r="D652" t="str">
        <f>VLOOKUP(B652,'Country List'!$C$2:$E$126,3,FALSE)</f>
        <v>Upper middle income</v>
      </c>
      <c r="E652" t="s">
        <v>275</v>
      </c>
      <c r="F652" s="48">
        <f>VLOOKUP(D652,ARVs!$A$2:$B$4,2,FALSE)</f>
        <v>111</v>
      </c>
      <c r="G652" s="48">
        <v>2024</v>
      </c>
      <c r="H652" t="s">
        <v>508</v>
      </c>
      <c r="J652" t="str">
        <f t="shared" si="10"/>
        <v>ColombiaAdult ARVs</v>
      </c>
    </row>
    <row r="653" spans="1:10" x14ac:dyDescent="0.25">
      <c r="A653" t="s">
        <v>65</v>
      </c>
      <c r="B653" t="s">
        <v>66</v>
      </c>
      <c r="C653" t="str">
        <f>VLOOKUP(B653,'Country List'!$C$2:$G$126,5,FALSE)</f>
        <v>ESA</v>
      </c>
      <c r="D653" t="str">
        <f>VLOOKUP(B653,'Country List'!$C$2:$E$126,3,FALSE)</f>
        <v>Low income</v>
      </c>
      <c r="E653" t="s">
        <v>275</v>
      </c>
      <c r="F653" s="48">
        <f>VLOOKUP(D653,ARVs!$A$2:$B$4,2,FALSE)</f>
        <v>50</v>
      </c>
      <c r="G653" s="48">
        <v>2024</v>
      </c>
      <c r="H653" t="s">
        <v>508</v>
      </c>
      <c r="J653" t="str">
        <f t="shared" si="10"/>
        <v>ComorosAdult ARVs</v>
      </c>
    </row>
    <row r="654" spans="1:10" x14ac:dyDescent="0.25">
      <c r="A654" t="s">
        <v>67</v>
      </c>
      <c r="B654" t="s">
        <v>68</v>
      </c>
      <c r="C654" t="str">
        <f>VLOOKUP(B654,'Country List'!$C$2:$G$126,5,FALSE)</f>
        <v>WCA</v>
      </c>
      <c r="D654" t="str">
        <f>VLOOKUP(B654,'Country List'!$C$2:$E$126,3,FALSE)</f>
        <v>Low income</v>
      </c>
      <c r="E654" t="s">
        <v>275</v>
      </c>
      <c r="F654" s="48">
        <f>VLOOKUP(D654,ARVs!$A$2:$B$4,2,FALSE)</f>
        <v>50</v>
      </c>
      <c r="G654" s="48">
        <v>2024</v>
      </c>
      <c r="H654" t="s">
        <v>508</v>
      </c>
      <c r="J654" t="str">
        <f t="shared" si="10"/>
        <v>Congo, Dem. Rep.Adult ARVs</v>
      </c>
    </row>
    <row r="655" spans="1:10" x14ac:dyDescent="0.25">
      <c r="A655" t="s">
        <v>69</v>
      </c>
      <c r="B655" t="s">
        <v>70</v>
      </c>
      <c r="C655" t="str">
        <f>VLOOKUP(B655,'Country List'!$C$2:$G$126,5,FALSE)</f>
        <v>WCA</v>
      </c>
      <c r="D655" t="str">
        <f>VLOOKUP(B655,'Country List'!$C$2:$E$126,3,FALSE)</f>
        <v>Lower middle income</v>
      </c>
      <c r="E655" t="s">
        <v>275</v>
      </c>
      <c r="F655" s="48">
        <f>VLOOKUP(D655,ARVs!$A$2:$B$4,2,FALSE)</f>
        <v>55</v>
      </c>
      <c r="G655" s="48">
        <v>2024</v>
      </c>
      <c r="H655" t="s">
        <v>508</v>
      </c>
      <c r="J655" t="str">
        <f t="shared" si="10"/>
        <v>Congo, Rep.Adult ARVs</v>
      </c>
    </row>
    <row r="656" spans="1:10" x14ac:dyDescent="0.25">
      <c r="A656" t="s">
        <v>71</v>
      </c>
      <c r="B656" t="s">
        <v>72</v>
      </c>
      <c r="C656" t="str">
        <f>VLOOKUP(B656,'Country List'!$C$2:$G$126,5,FALSE)</f>
        <v>LAC</v>
      </c>
      <c r="D656" t="str">
        <f>VLOOKUP(B656,'Country List'!$C$2:$E$126,3,FALSE)</f>
        <v>Upper middle income</v>
      </c>
      <c r="E656" t="s">
        <v>275</v>
      </c>
      <c r="F656" s="48">
        <f>VLOOKUP(D656,ARVs!$A$2:$B$4,2,FALSE)</f>
        <v>111</v>
      </c>
      <c r="G656" s="48">
        <v>2024</v>
      </c>
      <c r="H656" t="s">
        <v>508</v>
      </c>
      <c r="J656" t="str">
        <f t="shared" si="10"/>
        <v>Costa RicaAdult ARVs</v>
      </c>
    </row>
    <row r="657" spans="1:10" x14ac:dyDescent="0.25">
      <c r="A657" t="s">
        <v>73</v>
      </c>
      <c r="B657" t="s">
        <v>74</v>
      </c>
      <c r="C657" t="str">
        <f>VLOOKUP(B657,'Country List'!$C$2:$G$126,5,FALSE)</f>
        <v>WCA</v>
      </c>
      <c r="D657" t="str">
        <f>VLOOKUP(B657,'Country List'!$C$2:$E$126,3,FALSE)</f>
        <v>Lower middle income</v>
      </c>
      <c r="E657" t="s">
        <v>275</v>
      </c>
      <c r="F657" s="48">
        <f>VLOOKUP(D657,ARVs!$A$2:$B$4,2,FALSE)</f>
        <v>55</v>
      </c>
      <c r="G657" s="48">
        <v>2024</v>
      </c>
      <c r="H657" t="s">
        <v>508</v>
      </c>
      <c r="J657" t="str">
        <f t="shared" si="10"/>
        <v>Côte d'IvoireAdult ARVs</v>
      </c>
    </row>
    <row r="658" spans="1:10" x14ac:dyDescent="0.25">
      <c r="A658" t="s">
        <v>75</v>
      </c>
      <c r="B658" t="s">
        <v>76</v>
      </c>
      <c r="C658" t="str">
        <f>VLOOKUP(B658,'Country List'!$C$2:$G$126,5,FALSE)</f>
        <v>WCENA</v>
      </c>
      <c r="D658" t="str">
        <f>VLOOKUP(B658,'Country List'!$C$2:$E$126,3,FALSE)</f>
        <v>Upper middle income</v>
      </c>
      <c r="E658" t="s">
        <v>275</v>
      </c>
      <c r="F658" s="48">
        <f>VLOOKUP(D658,ARVs!$A$2:$B$4,2,FALSE)</f>
        <v>111</v>
      </c>
      <c r="G658" s="48">
        <v>2024</v>
      </c>
      <c r="H658" t="s">
        <v>508</v>
      </c>
      <c r="J658" t="str">
        <f t="shared" si="10"/>
        <v>CroatiaAdult ARVs</v>
      </c>
    </row>
    <row r="659" spans="1:10" x14ac:dyDescent="0.25">
      <c r="A659" t="s">
        <v>77</v>
      </c>
      <c r="B659" t="s">
        <v>78</v>
      </c>
      <c r="C659" t="str">
        <f>VLOOKUP(B659,'Country List'!$C$2:$G$126,5,FALSE)</f>
        <v>LAC</v>
      </c>
      <c r="D659" t="str">
        <f>VLOOKUP(B659,'Country List'!$C$2:$E$126,3,FALSE)</f>
        <v>Upper middle income</v>
      </c>
      <c r="E659" t="s">
        <v>275</v>
      </c>
      <c r="F659" s="48">
        <f>VLOOKUP(D659,ARVs!$A$2:$B$4,2,FALSE)</f>
        <v>111</v>
      </c>
      <c r="G659" s="48">
        <v>2024</v>
      </c>
      <c r="H659" t="s">
        <v>508</v>
      </c>
      <c r="J659" t="str">
        <f t="shared" si="10"/>
        <v>CubaAdult ARVs</v>
      </c>
    </row>
    <row r="660" spans="1:10" x14ac:dyDescent="0.25">
      <c r="A660" t="s">
        <v>79</v>
      </c>
      <c r="B660" t="s">
        <v>80</v>
      </c>
      <c r="C660" t="str">
        <f>VLOOKUP(B660,'Country List'!$C$2:$G$126,5,FALSE)</f>
        <v>NAME</v>
      </c>
      <c r="D660" t="str">
        <f>VLOOKUP(B660,'Country List'!$C$2:$E$126,3,FALSE)</f>
        <v>Lower middle income</v>
      </c>
      <c r="E660" t="s">
        <v>275</v>
      </c>
      <c r="F660" s="48">
        <f>VLOOKUP(D660,ARVs!$A$2:$B$4,2,FALSE)</f>
        <v>55</v>
      </c>
      <c r="G660" s="48">
        <v>2024</v>
      </c>
      <c r="H660" t="s">
        <v>508</v>
      </c>
      <c r="J660" t="str">
        <f t="shared" si="10"/>
        <v>DjiboutiAdult ARVs</v>
      </c>
    </row>
    <row r="661" spans="1:10" x14ac:dyDescent="0.25">
      <c r="A661" t="s">
        <v>81</v>
      </c>
      <c r="B661" t="s">
        <v>82</v>
      </c>
      <c r="C661" t="str">
        <f>VLOOKUP(B661,'Country List'!$C$2:$G$126,5,FALSE)</f>
        <v>LAC</v>
      </c>
      <c r="D661" t="str">
        <f>VLOOKUP(B661,'Country List'!$C$2:$E$126,3,FALSE)</f>
        <v>Upper middle income</v>
      </c>
      <c r="E661" t="s">
        <v>275</v>
      </c>
      <c r="F661" s="48">
        <f>VLOOKUP(D661,ARVs!$A$2:$B$4,2,FALSE)</f>
        <v>111</v>
      </c>
      <c r="G661" s="48">
        <v>2024</v>
      </c>
      <c r="H661" t="s">
        <v>508</v>
      </c>
      <c r="J661" t="str">
        <f t="shared" si="10"/>
        <v>Dominican RepublicAdult ARVs</v>
      </c>
    </row>
    <row r="662" spans="1:10" x14ac:dyDescent="0.25">
      <c r="A662" t="s">
        <v>83</v>
      </c>
      <c r="B662" t="s">
        <v>84</v>
      </c>
      <c r="C662" t="str">
        <f>VLOOKUP(B662,'Country List'!$C$2:$G$126,5,FALSE)</f>
        <v>LAC</v>
      </c>
      <c r="D662" t="str">
        <f>VLOOKUP(B662,'Country List'!$C$2:$E$126,3,FALSE)</f>
        <v>Upper middle income</v>
      </c>
      <c r="E662" t="s">
        <v>275</v>
      </c>
      <c r="F662" s="48">
        <f>VLOOKUP(D662,ARVs!$A$2:$B$4,2,FALSE)</f>
        <v>111</v>
      </c>
      <c r="G662" s="48">
        <v>2024</v>
      </c>
      <c r="H662" t="s">
        <v>508</v>
      </c>
      <c r="J662" t="str">
        <f t="shared" si="10"/>
        <v>EcuadorAdult ARVs</v>
      </c>
    </row>
    <row r="663" spans="1:10" x14ac:dyDescent="0.25">
      <c r="A663" t="s">
        <v>85</v>
      </c>
      <c r="B663" t="s">
        <v>86</v>
      </c>
      <c r="C663" t="str">
        <f>VLOOKUP(B663,'Country List'!$C$2:$G$126,5,FALSE)</f>
        <v>NAME</v>
      </c>
      <c r="D663" t="str">
        <f>VLOOKUP(B663,'Country List'!$C$2:$E$126,3,FALSE)</f>
        <v>Lower middle income</v>
      </c>
      <c r="E663" t="s">
        <v>275</v>
      </c>
      <c r="F663" s="48">
        <f>VLOOKUP(D663,ARVs!$A$2:$B$4,2,FALSE)</f>
        <v>55</v>
      </c>
      <c r="G663" s="48">
        <v>2024</v>
      </c>
      <c r="H663" t="s">
        <v>508</v>
      </c>
      <c r="J663" t="str">
        <f t="shared" si="10"/>
        <v>Egypt, Arab Rep.Adult ARVs</v>
      </c>
    </row>
    <row r="664" spans="1:10" x14ac:dyDescent="0.25">
      <c r="A664" t="s">
        <v>87</v>
      </c>
      <c r="B664" t="s">
        <v>88</v>
      </c>
      <c r="C664" t="str">
        <f>VLOOKUP(B664,'Country List'!$C$2:$G$126,5,FALSE)</f>
        <v>LAC</v>
      </c>
      <c r="D664" t="str">
        <f>VLOOKUP(B664,'Country List'!$C$2:$E$126,3,FALSE)</f>
        <v>Lower middle income</v>
      </c>
      <c r="E664" t="s">
        <v>275</v>
      </c>
      <c r="F664" s="48">
        <f>VLOOKUP(D664,ARVs!$A$2:$B$4,2,FALSE)</f>
        <v>55</v>
      </c>
      <c r="G664" s="48">
        <v>2024</v>
      </c>
      <c r="H664" t="s">
        <v>508</v>
      </c>
      <c r="J664" t="str">
        <f t="shared" si="10"/>
        <v>El SalvadorAdult ARVs</v>
      </c>
    </row>
    <row r="665" spans="1:10" x14ac:dyDescent="0.25">
      <c r="A665" t="s">
        <v>89</v>
      </c>
      <c r="B665" t="s">
        <v>90</v>
      </c>
      <c r="C665" t="str">
        <f>VLOOKUP(B665,'Country List'!$C$2:$G$126,5,FALSE)</f>
        <v>WCA</v>
      </c>
      <c r="D665" t="str">
        <f>VLOOKUP(B665,'Country List'!$C$2:$E$126,3,FALSE)</f>
        <v>Upper middle income</v>
      </c>
      <c r="E665" t="s">
        <v>275</v>
      </c>
      <c r="F665" s="48">
        <f>VLOOKUP(D665,ARVs!$A$2:$B$4,2,FALSE)</f>
        <v>111</v>
      </c>
      <c r="G665" s="48">
        <v>2024</v>
      </c>
      <c r="H665" t="s">
        <v>508</v>
      </c>
      <c r="J665" t="str">
        <f t="shared" si="10"/>
        <v>Equatorial GuineaAdult ARVs</v>
      </c>
    </row>
    <row r="666" spans="1:10" x14ac:dyDescent="0.25">
      <c r="A666" t="s">
        <v>91</v>
      </c>
      <c r="B666" t="s">
        <v>92</v>
      </c>
      <c r="C666" t="str">
        <f>VLOOKUP(B666,'Country List'!$C$2:$G$126,5,FALSE)</f>
        <v>ESA</v>
      </c>
      <c r="D666" t="str">
        <f>VLOOKUP(B666,'Country List'!$C$2:$E$126,3,FALSE)</f>
        <v>Low income</v>
      </c>
      <c r="E666" t="s">
        <v>275</v>
      </c>
      <c r="F666" s="48">
        <f>VLOOKUP(D666,ARVs!$A$2:$B$4,2,FALSE)</f>
        <v>50</v>
      </c>
      <c r="G666" s="48">
        <v>2024</v>
      </c>
      <c r="H666" t="s">
        <v>508</v>
      </c>
      <c r="J666" t="str">
        <f t="shared" si="10"/>
        <v>EritreaAdult ARVs</v>
      </c>
    </row>
    <row r="667" spans="1:10" x14ac:dyDescent="0.25">
      <c r="A667" t="s">
        <v>267</v>
      </c>
      <c r="B667" t="s">
        <v>228</v>
      </c>
      <c r="C667" t="str">
        <f>VLOOKUP(B667,'Country List'!$C$2:$G$126,5,FALSE)</f>
        <v>ESA</v>
      </c>
      <c r="D667" t="str">
        <f>VLOOKUP(B667,'Country List'!$C$2:$E$126,3,FALSE)</f>
        <v>Lower middle income</v>
      </c>
      <c r="E667" t="s">
        <v>275</v>
      </c>
      <c r="F667" s="48">
        <f>VLOOKUP(D667,ARVs!$A$2:$B$4,2,FALSE)</f>
        <v>55</v>
      </c>
      <c r="G667" s="48">
        <v>2024</v>
      </c>
      <c r="H667" t="s">
        <v>508</v>
      </c>
      <c r="J667" t="str">
        <f t="shared" si="10"/>
        <v>EswatiniAdult ARVs</v>
      </c>
    </row>
    <row r="668" spans="1:10" x14ac:dyDescent="0.25">
      <c r="A668" t="s">
        <v>93</v>
      </c>
      <c r="B668" t="s">
        <v>94</v>
      </c>
      <c r="C668" t="str">
        <f>VLOOKUP(B668,'Country List'!$C$2:$G$126,5,FALSE)</f>
        <v>ESA</v>
      </c>
      <c r="D668" t="str">
        <f>VLOOKUP(B668,'Country List'!$C$2:$E$126,3,FALSE)</f>
        <v>Low income</v>
      </c>
      <c r="E668" t="s">
        <v>275</v>
      </c>
      <c r="F668" s="48">
        <f>VLOOKUP(D668,ARVs!$A$2:$B$4,2,FALSE)</f>
        <v>50</v>
      </c>
      <c r="G668" s="48">
        <v>2024</v>
      </c>
      <c r="H668" t="s">
        <v>508</v>
      </c>
      <c r="J668" t="str">
        <f t="shared" si="10"/>
        <v>EthiopiaAdult ARVs</v>
      </c>
    </row>
    <row r="669" spans="1:10" x14ac:dyDescent="0.25">
      <c r="A669" t="s">
        <v>95</v>
      </c>
      <c r="B669" t="s">
        <v>96</v>
      </c>
      <c r="C669" t="str">
        <f>VLOOKUP(B669,'Country List'!$C$2:$G$126,5,FALSE)</f>
        <v>AP</v>
      </c>
      <c r="D669" t="str">
        <f>VLOOKUP(B669,'Country List'!$C$2:$E$126,3,FALSE)</f>
        <v>Upper middle income</v>
      </c>
      <c r="E669" t="s">
        <v>275</v>
      </c>
      <c r="F669" s="48">
        <f>VLOOKUP(D669,ARVs!$A$2:$B$4,2,FALSE)</f>
        <v>111</v>
      </c>
      <c r="G669" s="48">
        <v>2024</v>
      </c>
      <c r="H669" t="s">
        <v>508</v>
      </c>
      <c r="J669" t="str">
        <f t="shared" si="10"/>
        <v>FijiAdult ARVs</v>
      </c>
    </row>
    <row r="670" spans="1:10" x14ac:dyDescent="0.25">
      <c r="A670" t="s">
        <v>97</v>
      </c>
      <c r="B670" t="s">
        <v>98</v>
      </c>
      <c r="C670" t="str">
        <f>VLOOKUP(B670,'Country List'!$C$2:$G$126,5,FALSE)</f>
        <v>WCA</v>
      </c>
      <c r="D670" t="str">
        <f>VLOOKUP(B670,'Country List'!$C$2:$E$126,3,FALSE)</f>
        <v>Upper middle income</v>
      </c>
      <c r="E670" t="s">
        <v>275</v>
      </c>
      <c r="F670" s="48">
        <f>VLOOKUP(D670,ARVs!$A$2:$B$4,2,FALSE)</f>
        <v>111</v>
      </c>
      <c r="G670" s="48">
        <v>2024</v>
      </c>
      <c r="H670" t="s">
        <v>508</v>
      </c>
      <c r="J670" t="str">
        <f t="shared" si="10"/>
        <v>GabonAdult ARVs</v>
      </c>
    </row>
    <row r="671" spans="1:10" x14ac:dyDescent="0.25">
      <c r="A671" t="s">
        <v>99</v>
      </c>
      <c r="B671" t="s">
        <v>100</v>
      </c>
      <c r="C671" t="str">
        <f>VLOOKUP(B671,'Country List'!$C$2:$G$126,5,FALSE)</f>
        <v>WCA</v>
      </c>
      <c r="D671" t="str">
        <f>VLOOKUP(B671,'Country List'!$C$2:$E$126,3,FALSE)</f>
        <v>Low income</v>
      </c>
      <c r="E671" t="s">
        <v>275</v>
      </c>
      <c r="F671" s="48">
        <f>VLOOKUP(D671,ARVs!$A$2:$B$4,2,FALSE)</f>
        <v>50</v>
      </c>
      <c r="G671" s="48">
        <v>2024</v>
      </c>
      <c r="H671" t="s">
        <v>508</v>
      </c>
      <c r="J671" t="str">
        <f t="shared" si="10"/>
        <v>Gambia, TheAdult ARVs</v>
      </c>
    </row>
    <row r="672" spans="1:10" x14ac:dyDescent="0.25">
      <c r="A672" t="s">
        <v>101</v>
      </c>
      <c r="B672" t="s">
        <v>102</v>
      </c>
      <c r="C672" t="str">
        <f>VLOOKUP(B672,'Country List'!$C$2:$G$126,5,FALSE)</f>
        <v>EECA</v>
      </c>
      <c r="D672" t="str">
        <f>VLOOKUP(B672,'Country List'!$C$2:$E$126,3,FALSE)</f>
        <v>Lower middle income</v>
      </c>
      <c r="E672" t="s">
        <v>275</v>
      </c>
      <c r="F672" s="48">
        <f>VLOOKUP(D672,ARVs!$A$2:$B$4,2,FALSE)</f>
        <v>55</v>
      </c>
      <c r="G672" s="48">
        <v>2024</v>
      </c>
      <c r="H672" t="s">
        <v>508</v>
      </c>
      <c r="J672" t="str">
        <f t="shared" si="10"/>
        <v>GeorgiaAdult ARVs</v>
      </c>
    </row>
    <row r="673" spans="1:10" x14ac:dyDescent="0.25">
      <c r="A673" t="s">
        <v>103</v>
      </c>
      <c r="B673" t="s">
        <v>104</v>
      </c>
      <c r="C673" t="str">
        <f>VLOOKUP(B673,'Country List'!$C$2:$G$126,5,FALSE)</f>
        <v>WCA</v>
      </c>
      <c r="D673" t="str">
        <f>VLOOKUP(B673,'Country List'!$C$2:$E$126,3,FALSE)</f>
        <v>Lower middle income</v>
      </c>
      <c r="E673" t="s">
        <v>275</v>
      </c>
      <c r="F673" s="48">
        <v>26.74</v>
      </c>
      <c r="G673" s="48">
        <v>2024</v>
      </c>
      <c r="H673" t="s">
        <v>520</v>
      </c>
      <c r="J673" t="str">
        <f t="shared" si="10"/>
        <v>GhanaAdult ARVs</v>
      </c>
    </row>
    <row r="674" spans="1:10" x14ac:dyDescent="0.25">
      <c r="A674" t="s">
        <v>105</v>
      </c>
      <c r="B674" t="s">
        <v>106</v>
      </c>
      <c r="C674" t="str">
        <f>VLOOKUP(B674,'Country List'!$C$2:$G$126,5,FALSE)</f>
        <v>LAC</v>
      </c>
      <c r="D674" t="str">
        <f>VLOOKUP(B674,'Country List'!$C$2:$E$126,3,FALSE)</f>
        <v>Lower middle income</v>
      </c>
      <c r="E674" t="s">
        <v>275</v>
      </c>
      <c r="F674" s="48">
        <f>VLOOKUP(D674,ARVs!$A$2:$B$4,2,FALSE)</f>
        <v>55</v>
      </c>
      <c r="G674" s="48">
        <v>2024</v>
      </c>
      <c r="H674" t="s">
        <v>508</v>
      </c>
      <c r="J674" t="str">
        <f t="shared" si="10"/>
        <v>GuatemalaAdult ARVs</v>
      </c>
    </row>
    <row r="675" spans="1:10" x14ac:dyDescent="0.25">
      <c r="A675" t="s">
        <v>107</v>
      </c>
      <c r="B675" t="s">
        <v>108</v>
      </c>
      <c r="C675" t="str">
        <f>VLOOKUP(B675,'Country List'!$C$2:$G$126,5,FALSE)</f>
        <v>WCA</v>
      </c>
      <c r="D675" t="str">
        <f>VLOOKUP(B675,'Country List'!$C$2:$E$126,3,FALSE)</f>
        <v>Low income</v>
      </c>
      <c r="E675" t="s">
        <v>275</v>
      </c>
      <c r="F675" s="48">
        <f>VLOOKUP(D675,ARVs!$A$2:$B$4,2,FALSE)</f>
        <v>50</v>
      </c>
      <c r="G675" s="48">
        <v>2024</v>
      </c>
      <c r="H675" t="s">
        <v>508</v>
      </c>
      <c r="J675" t="str">
        <f t="shared" si="10"/>
        <v>GuineaAdult ARVs</v>
      </c>
    </row>
    <row r="676" spans="1:10" x14ac:dyDescent="0.25">
      <c r="A676" t="s">
        <v>109</v>
      </c>
      <c r="B676" t="s">
        <v>110</v>
      </c>
      <c r="C676" t="str">
        <f>VLOOKUP(B676,'Country List'!$C$2:$G$126,5,FALSE)</f>
        <v>WCA</v>
      </c>
      <c r="D676" t="str">
        <f>VLOOKUP(B676,'Country List'!$C$2:$E$126,3,FALSE)</f>
        <v>Low income</v>
      </c>
      <c r="E676" t="s">
        <v>275</v>
      </c>
      <c r="F676" s="48">
        <f>VLOOKUP(D676,ARVs!$A$2:$B$4,2,FALSE)</f>
        <v>50</v>
      </c>
      <c r="G676" s="48">
        <v>2024</v>
      </c>
      <c r="H676" t="s">
        <v>508</v>
      </c>
      <c r="J676" t="str">
        <f t="shared" si="10"/>
        <v>Guinea-BissauAdult ARVs</v>
      </c>
    </row>
    <row r="677" spans="1:10" x14ac:dyDescent="0.25">
      <c r="A677" t="s">
        <v>111</v>
      </c>
      <c r="B677" t="s">
        <v>112</v>
      </c>
      <c r="C677" t="str">
        <f>VLOOKUP(B677,'Country List'!$C$2:$G$126,5,FALSE)</f>
        <v>LAC</v>
      </c>
      <c r="D677" t="str">
        <f>VLOOKUP(B677,'Country List'!$C$2:$E$126,3,FALSE)</f>
        <v>Upper middle income</v>
      </c>
      <c r="E677" t="s">
        <v>275</v>
      </c>
      <c r="F677" s="48">
        <v>48.24</v>
      </c>
      <c r="G677" s="48">
        <v>2024</v>
      </c>
      <c r="H677" t="s">
        <v>516</v>
      </c>
      <c r="J677" t="str">
        <f t="shared" si="10"/>
        <v>GuyanaAdult ARVs</v>
      </c>
    </row>
    <row r="678" spans="1:10" x14ac:dyDescent="0.25">
      <c r="A678" t="s">
        <v>113</v>
      </c>
      <c r="B678" t="s">
        <v>114</v>
      </c>
      <c r="C678" t="str">
        <f>VLOOKUP(B678,'Country List'!$C$2:$G$126,5,FALSE)</f>
        <v>LAC</v>
      </c>
      <c r="D678" t="str">
        <f>VLOOKUP(B678,'Country List'!$C$2:$E$126,3,FALSE)</f>
        <v>Low income</v>
      </c>
      <c r="E678" t="s">
        <v>275</v>
      </c>
      <c r="F678" s="48">
        <f>VLOOKUP(D678,ARVs!$A$2:$B$4,2,FALSE)</f>
        <v>50</v>
      </c>
      <c r="G678" s="48">
        <v>2024</v>
      </c>
      <c r="H678" t="s">
        <v>508</v>
      </c>
      <c r="J678" t="str">
        <f t="shared" si="10"/>
        <v>HaitiAdult ARVs</v>
      </c>
    </row>
    <row r="679" spans="1:10" x14ac:dyDescent="0.25">
      <c r="A679" t="s">
        <v>115</v>
      </c>
      <c r="B679" t="s">
        <v>116</v>
      </c>
      <c r="C679" t="str">
        <f>VLOOKUP(B679,'Country List'!$C$2:$G$126,5,FALSE)</f>
        <v>LAC</v>
      </c>
      <c r="D679" t="str">
        <f>VLOOKUP(B679,'Country List'!$C$2:$E$126,3,FALSE)</f>
        <v>Lower middle income</v>
      </c>
      <c r="E679" t="s">
        <v>275</v>
      </c>
      <c r="F679" s="48">
        <f>VLOOKUP(D679,ARVs!$A$2:$B$4,2,FALSE)</f>
        <v>55</v>
      </c>
      <c r="G679" s="48">
        <v>2024</v>
      </c>
      <c r="H679" t="s">
        <v>508</v>
      </c>
      <c r="J679" t="str">
        <f t="shared" si="10"/>
        <v>HondurasAdult ARVs</v>
      </c>
    </row>
    <row r="680" spans="1:10" x14ac:dyDescent="0.25">
      <c r="A680" t="s">
        <v>117</v>
      </c>
      <c r="B680" t="s">
        <v>118</v>
      </c>
      <c r="C680" t="str">
        <f>VLOOKUP(B680,'Country List'!$C$2:$G$126,5,FALSE)</f>
        <v>AP</v>
      </c>
      <c r="D680" t="str">
        <f>VLOOKUP(B680,'Country List'!$C$2:$E$126,3,FALSE)</f>
        <v>Lower middle income</v>
      </c>
      <c r="E680" t="s">
        <v>275</v>
      </c>
      <c r="F680" s="48">
        <f>VLOOKUP(D680,ARVs!$A$2:$B$4,2,FALSE)</f>
        <v>55</v>
      </c>
      <c r="G680" s="48">
        <v>2024</v>
      </c>
      <c r="H680" t="s">
        <v>508</v>
      </c>
      <c r="J680" t="str">
        <f t="shared" si="10"/>
        <v>IndiaAdult ARVs</v>
      </c>
    </row>
    <row r="681" spans="1:10" x14ac:dyDescent="0.25">
      <c r="A681" t="s">
        <v>119</v>
      </c>
      <c r="B681" t="s">
        <v>120</v>
      </c>
      <c r="C681" t="str">
        <f>VLOOKUP(B681,'Country List'!$C$2:$G$126,5,FALSE)</f>
        <v>AP</v>
      </c>
      <c r="D681" t="str">
        <f>VLOOKUP(B681,'Country List'!$C$2:$E$126,3,FALSE)</f>
        <v>Lower middle income</v>
      </c>
      <c r="E681" t="s">
        <v>275</v>
      </c>
      <c r="F681" s="48">
        <v>388.61</v>
      </c>
      <c r="G681" s="48">
        <v>2024</v>
      </c>
      <c r="H681" t="s">
        <v>517</v>
      </c>
      <c r="J681" t="str">
        <f t="shared" si="10"/>
        <v>IndonesiaAdult ARVs</v>
      </c>
    </row>
    <row r="682" spans="1:10" x14ac:dyDescent="0.25">
      <c r="A682" t="s">
        <v>121</v>
      </c>
      <c r="B682" t="s">
        <v>122</v>
      </c>
      <c r="C682" t="str">
        <f>VLOOKUP(B682,'Country List'!$C$2:$G$126,5,FALSE)</f>
        <v>NAME</v>
      </c>
      <c r="D682" t="str">
        <f>VLOOKUP(B682,'Country List'!$C$2:$E$126,3,FALSE)</f>
        <v>Upper middle income</v>
      </c>
      <c r="E682" t="s">
        <v>275</v>
      </c>
      <c r="F682" s="48">
        <f>VLOOKUP(D682,ARVs!$A$2:$B$4,2,FALSE)</f>
        <v>111</v>
      </c>
      <c r="G682" s="48">
        <v>2024</v>
      </c>
      <c r="H682" t="s">
        <v>508</v>
      </c>
      <c r="J682" t="str">
        <f t="shared" si="10"/>
        <v>Iran, Islamic Rep.Adult ARVs</v>
      </c>
    </row>
    <row r="683" spans="1:10" x14ac:dyDescent="0.25">
      <c r="A683" t="s">
        <v>123</v>
      </c>
      <c r="B683" t="s">
        <v>124</v>
      </c>
      <c r="C683" t="str">
        <f>VLOOKUP(B683,'Country List'!$C$2:$G$126,5,FALSE)</f>
        <v>NAME</v>
      </c>
      <c r="D683" t="str">
        <f>VLOOKUP(B683,'Country List'!$C$2:$E$126,3,FALSE)</f>
        <v>Upper middle income</v>
      </c>
      <c r="E683" t="s">
        <v>275</v>
      </c>
      <c r="F683" s="48">
        <f>VLOOKUP(D683,ARVs!$A$2:$B$4,2,FALSE)</f>
        <v>111</v>
      </c>
      <c r="G683" s="48">
        <v>2024</v>
      </c>
      <c r="H683" t="s">
        <v>508</v>
      </c>
      <c r="J683" t="str">
        <f t="shared" si="10"/>
        <v>IraqAdult ARVs</v>
      </c>
    </row>
    <row r="684" spans="1:10" x14ac:dyDescent="0.25">
      <c r="A684" t="s">
        <v>125</v>
      </c>
      <c r="B684" t="s">
        <v>126</v>
      </c>
      <c r="C684" t="str">
        <f>VLOOKUP(B684,'Country List'!$C$2:$G$126,5,FALSE)</f>
        <v>LAC</v>
      </c>
      <c r="D684" t="str">
        <f>VLOOKUP(B684,'Country List'!$C$2:$E$126,3,FALSE)</f>
        <v>Upper middle income</v>
      </c>
      <c r="E684" t="s">
        <v>275</v>
      </c>
      <c r="F684" s="48">
        <f>VLOOKUP(D684,ARVs!$A$2:$B$4,2,FALSE)</f>
        <v>111</v>
      </c>
      <c r="G684" s="48">
        <v>2024</v>
      </c>
      <c r="H684" t="s">
        <v>508</v>
      </c>
      <c r="J684" t="str">
        <f t="shared" si="10"/>
        <v>JamaicaAdult ARVs</v>
      </c>
    </row>
    <row r="685" spans="1:10" x14ac:dyDescent="0.25">
      <c r="A685" t="s">
        <v>127</v>
      </c>
      <c r="B685" t="s">
        <v>128</v>
      </c>
      <c r="C685" t="str">
        <f>VLOOKUP(B685,'Country List'!$C$2:$G$126,5,FALSE)</f>
        <v>NAME</v>
      </c>
      <c r="D685" t="str">
        <f>VLOOKUP(B685,'Country List'!$C$2:$E$126,3,FALSE)</f>
        <v>Lower middle income</v>
      </c>
      <c r="E685" t="s">
        <v>275</v>
      </c>
      <c r="F685" s="48">
        <f>VLOOKUP(D685,ARVs!$A$2:$B$4,2,FALSE)</f>
        <v>55</v>
      </c>
      <c r="G685" s="48">
        <v>2024</v>
      </c>
      <c r="H685" t="s">
        <v>508</v>
      </c>
      <c r="J685" t="str">
        <f t="shared" si="10"/>
        <v>JordanAdult ARVs</v>
      </c>
    </row>
    <row r="686" spans="1:10" x14ac:dyDescent="0.25">
      <c r="A686" t="s">
        <v>129</v>
      </c>
      <c r="B686" t="s">
        <v>130</v>
      </c>
      <c r="C686" t="str">
        <f>VLOOKUP(B686,'Country List'!$C$2:$G$126,5,FALSE)</f>
        <v>EECA</v>
      </c>
      <c r="D686" t="str">
        <f>VLOOKUP(B686,'Country List'!$C$2:$E$126,3,FALSE)</f>
        <v>Upper middle income</v>
      </c>
      <c r="E686" t="s">
        <v>275</v>
      </c>
      <c r="F686" s="48">
        <f>VLOOKUP(D686,ARVs!$A$2:$B$4,2,FALSE)</f>
        <v>111</v>
      </c>
      <c r="G686" s="48">
        <v>2024</v>
      </c>
      <c r="H686" t="s">
        <v>508</v>
      </c>
      <c r="J686" t="str">
        <f t="shared" si="10"/>
        <v>KazakhstanAdult ARVs</v>
      </c>
    </row>
    <row r="687" spans="1:10" x14ac:dyDescent="0.25">
      <c r="A687" t="s">
        <v>131</v>
      </c>
      <c r="B687" t="s">
        <v>132</v>
      </c>
      <c r="C687" t="str">
        <f>VLOOKUP(B687,'Country List'!$C$2:$G$126,5,FALSE)</f>
        <v>ESA</v>
      </c>
      <c r="D687" t="str">
        <f>VLOOKUP(B687,'Country List'!$C$2:$E$126,3,FALSE)</f>
        <v>Lower middle income</v>
      </c>
      <c r="E687" t="s">
        <v>275</v>
      </c>
      <c r="F687" s="48">
        <f>VLOOKUP(D687,ARVs!$A$2:$B$4,2,FALSE)</f>
        <v>55</v>
      </c>
      <c r="G687" s="48">
        <v>2024</v>
      </c>
      <c r="H687" t="s">
        <v>508</v>
      </c>
      <c r="J687" t="str">
        <f t="shared" si="10"/>
        <v>KenyaAdult ARVs</v>
      </c>
    </row>
    <row r="688" spans="1:10" x14ac:dyDescent="0.25">
      <c r="A688" t="s">
        <v>133</v>
      </c>
      <c r="B688" t="s">
        <v>134</v>
      </c>
      <c r="C688" t="str">
        <f>VLOOKUP(B688,'Country List'!$C$2:$G$126,5,FALSE)</f>
        <v>AP</v>
      </c>
      <c r="D688" t="str">
        <f>VLOOKUP(B688,'Country List'!$C$2:$E$126,3,FALSE)</f>
        <v>Low income</v>
      </c>
      <c r="E688" t="s">
        <v>275</v>
      </c>
      <c r="F688" s="48">
        <f>VLOOKUP(D688,ARVs!$A$2:$B$4,2,FALSE)</f>
        <v>50</v>
      </c>
      <c r="G688" s="48">
        <v>2024</v>
      </c>
      <c r="H688" t="s">
        <v>508</v>
      </c>
      <c r="J688" t="str">
        <f t="shared" si="10"/>
        <v>Korea, Dem. People's Rep.Adult ARVs</v>
      </c>
    </row>
    <row r="689" spans="1:10" x14ac:dyDescent="0.25">
      <c r="A689" t="s">
        <v>135</v>
      </c>
      <c r="B689" t="s">
        <v>136</v>
      </c>
      <c r="C689" t="str">
        <f>VLOOKUP(B689,'Country List'!$C$2:$G$126,5,FALSE)</f>
        <v>EECA</v>
      </c>
      <c r="D689" t="str">
        <f>VLOOKUP(B689,'Country List'!$C$2:$E$126,3,FALSE)</f>
        <v>Lower middle income</v>
      </c>
      <c r="E689" t="s">
        <v>275</v>
      </c>
      <c r="F689" s="48">
        <f>VLOOKUP(D689,ARVs!$A$2:$B$4,2,FALSE)</f>
        <v>55</v>
      </c>
      <c r="G689" s="48">
        <v>2024</v>
      </c>
      <c r="H689" t="s">
        <v>508</v>
      </c>
      <c r="J689" t="str">
        <f t="shared" si="10"/>
        <v>Kyrgyz RepublicAdult ARVs</v>
      </c>
    </row>
    <row r="690" spans="1:10" x14ac:dyDescent="0.25">
      <c r="A690" t="s">
        <v>137</v>
      </c>
      <c r="B690" t="s">
        <v>138</v>
      </c>
      <c r="C690" t="str">
        <f>VLOOKUP(B690,'Country List'!$C$2:$G$126,5,FALSE)</f>
        <v>AP</v>
      </c>
      <c r="D690" t="str">
        <f>VLOOKUP(B690,'Country List'!$C$2:$E$126,3,FALSE)</f>
        <v>Lower middle income</v>
      </c>
      <c r="E690" t="s">
        <v>275</v>
      </c>
      <c r="F690" s="48">
        <v>75.27</v>
      </c>
      <c r="G690" s="48">
        <v>2024</v>
      </c>
      <c r="H690" t="s">
        <v>522</v>
      </c>
      <c r="J690" t="str">
        <f t="shared" si="10"/>
        <v>Lao PDRAdult ARVs</v>
      </c>
    </row>
    <row r="691" spans="1:10" x14ac:dyDescent="0.25">
      <c r="A691" t="s">
        <v>139</v>
      </c>
      <c r="B691" t="s">
        <v>140</v>
      </c>
      <c r="C691" t="str">
        <f>VLOOKUP(B691,'Country List'!$C$2:$G$126,5,FALSE)</f>
        <v>NAME</v>
      </c>
      <c r="D691" t="str">
        <f>VLOOKUP(B691,'Country List'!$C$2:$E$126,3,FALSE)</f>
        <v>Upper middle income</v>
      </c>
      <c r="E691" t="s">
        <v>275</v>
      </c>
      <c r="F691" s="48">
        <f>VLOOKUP(D691,ARVs!$A$2:$B$4,2,FALSE)</f>
        <v>111</v>
      </c>
      <c r="G691" s="48">
        <v>2024</v>
      </c>
      <c r="H691" t="s">
        <v>508</v>
      </c>
      <c r="J691" t="str">
        <f t="shared" si="10"/>
        <v>LebanonAdult ARVs</v>
      </c>
    </row>
    <row r="692" spans="1:10" x14ac:dyDescent="0.25">
      <c r="A692" t="s">
        <v>141</v>
      </c>
      <c r="B692" t="s">
        <v>142</v>
      </c>
      <c r="C692" t="str">
        <f>VLOOKUP(B692,'Country List'!$C$2:$G$126,5,FALSE)</f>
        <v>ESA</v>
      </c>
      <c r="D692" t="str">
        <f>VLOOKUP(B692,'Country List'!$C$2:$E$126,3,FALSE)</f>
        <v>Lower middle income</v>
      </c>
      <c r="E692" t="s">
        <v>275</v>
      </c>
      <c r="F692" s="48">
        <f>VLOOKUP(D692,ARVs!$A$2:$B$4,2,FALSE)</f>
        <v>55</v>
      </c>
      <c r="G692" s="48">
        <v>2024</v>
      </c>
      <c r="H692" t="s">
        <v>508</v>
      </c>
      <c r="J692" t="str">
        <f t="shared" si="10"/>
        <v>LesothoAdult ARVs</v>
      </c>
    </row>
    <row r="693" spans="1:10" x14ac:dyDescent="0.25">
      <c r="A693" t="s">
        <v>143</v>
      </c>
      <c r="B693" t="s">
        <v>144</v>
      </c>
      <c r="C693" t="str">
        <f>VLOOKUP(B693,'Country List'!$C$2:$G$126,5,FALSE)</f>
        <v>WCA</v>
      </c>
      <c r="D693" t="str">
        <f>VLOOKUP(B693,'Country List'!$C$2:$E$126,3,FALSE)</f>
        <v>Low income</v>
      </c>
      <c r="E693" t="s">
        <v>275</v>
      </c>
      <c r="F693" s="48">
        <f>VLOOKUP(D693,ARVs!$A$2:$B$4,2,FALSE)</f>
        <v>50</v>
      </c>
      <c r="G693" s="48">
        <v>2024</v>
      </c>
      <c r="H693" t="s">
        <v>508</v>
      </c>
      <c r="J693" t="str">
        <f t="shared" si="10"/>
        <v>LiberiaAdult ARVs</v>
      </c>
    </row>
    <row r="694" spans="1:10" x14ac:dyDescent="0.25">
      <c r="A694" t="s">
        <v>145</v>
      </c>
      <c r="B694" t="s">
        <v>146</v>
      </c>
      <c r="C694" t="str">
        <f>VLOOKUP(B694,'Country List'!$C$2:$G$126,5,FALSE)</f>
        <v>NAME</v>
      </c>
      <c r="D694" t="str">
        <f>VLOOKUP(B694,'Country List'!$C$2:$E$126,3,FALSE)</f>
        <v>Upper middle income</v>
      </c>
      <c r="E694" t="s">
        <v>275</v>
      </c>
      <c r="F694" s="48">
        <f>VLOOKUP(D694,ARVs!$A$2:$B$4,2,FALSE)</f>
        <v>111</v>
      </c>
      <c r="G694" s="48">
        <v>2024</v>
      </c>
      <c r="H694" t="s">
        <v>508</v>
      </c>
      <c r="J694" t="str">
        <f t="shared" si="10"/>
        <v>LibyaAdult ARVs</v>
      </c>
    </row>
    <row r="695" spans="1:10" x14ac:dyDescent="0.25">
      <c r="A695" t="s">
        <v>147</v>
      </c>
      <c r="B695" t="s">
        <v>148</v>
      </c>
      <c r="C695" t="str">
        <f>VLOOKUP(B695,'Country List'!$C$2:$G$126,5,FALSE)</f>
        <v>EECA</v>
      </c>
      <c r="D695" t="str">
        <f>VLOOKUP(B695,'Country List'!$C$2:$E$126,3,FALSE)</f>
        <v>Upper middle income</v>
      </c>
      <c r="E695" t="s">
        <v>275</v>
      </c>
      <c r="F695" s="48">
        <f>VLOOKUP(D695,ARVs!$A$2:$B$4,2,FALSE)</f>
        <v>111</v>
      </c>
      <c r="G695" s="48">
        <v>2024</v>
      </c>
      <c r="H695" t="s">
        <v>508</v>
      </c>
      <c r="J695" t="str">
        <f t="shared" si="10"/>
        <v>Macedonia, FYRAdult ARVs</v>
      </c>
    </row>
    <row r="696" spans="1:10" x14ac:dyDescent="0.25">
      <c r="A696" t="s">
        <v>149</v>
      </c>
      <c r="B696" t="s">
        <v>150</v>
      </c>
      <c r="C696" t="str">
        <f>VLOOKUP(B696,'Country List'!$C$2:$G$126,5,FALSE)</f>
        <v>ESA</v>
      </c>
      <c r="D696" t="str">
        <f>VLOOKUP(B696,'Country List'!$C$2:$E$126,3,FALSE)</f>
        <v>Low income</v>
      </c>
      <c r="E696" t="s">
        <v>275</v>
      </c>
      <c r="F696" s="48">
        <f>VLOOKUP(D696,ARVs!$A$2:$B$4,2,FALSE)</f>
        <v>50</v>
      </c>
      <c r="G696" s="48">
        <v>2024</v>
      </c>
      <c r="H696" t="s">
        <v>508</v>
      </c>
      <c r="J696" t="str">
        <f t="shared" si="10"/>
        <v>MadagascarAdult ARVs</v>
      </c>
    </row>
    <row r="697" spans="1:10" x14ac:dyDescent="0.25">
      <c r="A697" t="s">
        <v>151</v>
      </c>
      <c r="B697" t="s">
        <v>152</v>
      </c>
      <c r="C697" t="str">
        <f>VLOOKUP(B697,'Country List'!$C$2:$G$126,5,FALSE)</f>
        <v>ESA</v>
      </c>
      <c r="D697" t="str">
        <f>VLOOKUP(B697,'Country List'!$C$2:$E$126,3,FALSE)</f>
        <v>Low income</v>
      </c>
      <c r="E697" t="s">
        <v>275</v>
      </c>
      <c r="F697" s="48">
        <f>VLOOKUP(D697,ARVs!$A$2:$B$4,2,FALSE)</f>
        <v>50</v>
      </c>
      <c r="G697" s="48">
        <v>2024</v>
      </c>
      <c r="H697" t="s">
        <v>508</v>
      </c>
      <c r="J697" t="str">
        <f t="shared" si="10"/>
        <v>MalawiAdult ARVs</v>
      </c>
    </row>
    <row r="698" spans="1:10" x14ac:dyDescent="0.25">
      <c r="A698" t="s">
        <v>153</v>
      </c>
      <c r="B698" t="s">
        <v>154</v>
      </c>
      <c r="C698" t="str">
        <f>VLOOKUP(B698,'Country List'!$C$2:$G$126,5,FALSE)</f>
        <v>AP</v>
      </c>
      <c r="D698" t="str">
        <f>VLOOKUP(B698,'Country List'!$C$2:$E$126,3,FALSE)</f>
        <v>Upper middle income</v>
      </c>
      <c r="E698" t="s">
        <v>275</v>
      </c>
      <c r="F698" s="48">
        <v>103.8</v>
      </c>
      <c r="G698" s="48">
        <v>2024</v>
      </c>
      <c r="H698" t="s">
        <v>519</v>
      </c>
      <c r="J698" t="str">
        <f t="shared" si="10"/>
        <v>MalaysiaAdult ARVs</v>
      </c>
    </row>
    <row r="699" spans="1:10" x14ac:dyDescent="0.25">
      <c r="A699" t="s">
        <v>155</v>
      </c>
      <c r="B699" t="s">
        <v>156</v>
      </c>
      <c r="C699" t="str">
        <f>VLOOKUP(B699,'Country List'!$C$2:$G$126,5,FALSE)</f>
        <v>AP</v>
      </c>
      <c r="D699" t="str">
        <f>VLOOKUP(B699,'Country List'!$C$2:$E$126,3,FALSE)</f>
        <v>Upper middle income</v>
      </c>
      <c r="E699" t="s">
        <v>275</v>
      </c>
      <c r="F699" s="48">
        <f>VLOOKUP(D699,ARVs!$A$2:$B$4,2,FALSE)</f>
        <v>111</v>
      </c>
      <c r="G699" s="48">
        <v>2024</v>
      </c>
      <c r="H699" t="s">
        <v>508</v>
      </c>
      <c r="J699" t="str">
        <f t="shared" si="10"/>
        <v>MaldivesAdult ARVs</v>
      </c>
    </row>
    <row r="700" spans="1:10" x14ac:dyDescent="0.25">
      <c r="A700" t="s">
        <v>157</v>
      </c>
      <c r="B700" t="s">
        <v>158</v>
      </c>
      <c r="C700" t="str">
        <f>VLOOKUP(B700,'Country List'!$C$2:$G$126,5,FALSE)</f>
        <v>WCA</v>
      </c>
      <c r="D700" t="str">
        <f>VLOOKUP(B700,'Country List'!$C$2:$E$126,3,FALSE)</f>
        <v>Low income</v>
      </c>
      <c r="E700" t="s">
        <v>275</v>
      </c>
      <c r="F700" s="48">
        <f>VLOOKUP(D700,ARVs!$A$2:$B$4,2,FALSE)</f>
        <v>50</v>
      </c>
      <c r="G700" s="48">
        <v>2024</v>
      </c>
      <c r="H700" t="s">
        <v>508</v>
      </c>
      <c r="J700" t="str">
        <f t="shared" si="10"/>
        <v>MaliAdult ARVs</v>
      </c>
    </row>
    <row r="701" spans="1:10" x14ac:dyDescent="0.25">
      <c r="A701" t="s">
        <v>159</v>
      </c>
      <c r="B701" t="s">
        <v>160</v>
      </c>
      <c r="C701" t="str">
        <f>VLOOKUP(B701,'Country List'!$C$2:$G$126,5,FALSE)</f>
        <v>WCA</v>
      </c>
      <c r="D701" t="str">
        <f>VLOOKUP(B701,'Country List'!$C$2:$E$126,3,FALSE)</f>
        <v>Lower middle income</v>
      </c>
      <c r="E701" t="s">
        <v>275</v>
      </c>
      <c r="F701" s="48">
        <f>VLOOKUP(D701,ARVs!$A$2:$B$4,2,FALSE)</f>
        <v>55</v>
      </c>
      <c r="G701" s="48">
        <v>2024</v>
      </c>
      <c r="H701" t="s">
        <v>508</v>
      </c>
      <c r="J701" t="str">
        <f t="shared" si="10"/>
        <v>MauritaniaAdult ARVs</v>
      </c>
    </row>
    <row r="702" spans="1:10" x14ac:dyDescent="0.25">
      <c r="A702" t="s">
        <v>161</v>
      </c>
      <c r="B702" t="s">
        <v>162</v>
      </c>
      <c r="C702" t="str">
        <f>VLOOKUP(B702,'Country List'!$C$2:$G$126,5,FALSE)</f>
        <v>ESA</v>
      </c>
      <c r="D702" t="str">
        <f>VLOOKUP(B702,'Country List'!$C$2:$E$126,3,FALSE)</f>
        <v>Upper middle income</v>
      </c>
      <c r="E702" t="s">
        <v>275</v>
      </c>
      <c r="F702" s="48">
        <f>VLOOKUP(D702,ARVs!$A$2:$B$4,2,FALSE)</f>
        <v>111</v>
      </c>
      <c r="G702" s="48">
        <v>2024</v>
      </c>
      <c r="H702" t="s">
        <v>508</v>
      </c>
      <c r="J702" t="str">
        <f t="shared" si="10"/>
        <v>MauritiusAdult ARVs</v>
      </c>
    </row>
    <row r="703" spans="1:10" x14ac:dyDescent="0.25">
      <c r="A703" t="s">
        <v>163</v>
      </c>
      <c r="B703" t="s">
        <v>164</v>
      </c>
      <c r="C703" t="str">
        <f>VLOOKUP(B703,'Country List'!$C$2:$G$126,5,FALSE)</f>
        <v>LAC</v>
      </c>
      <c r="D703" t="str">
        <f>VLOOKUP(B703,'Country List'!$C$2:$E$126,3,FALSE)</f>
        <v>Upper middle income</v>
      </c>
      <c r="E703" t="s">
        <v>275</v>
      </c>
      <c r="F703" s="48">
        <f>VLOOKUP(D703,ARVs!$A$2:$B$4,2,FALSE)</f>
        <v>111</v>
      </c>
      <c r="G703" s="48">
        <v>2024</v>
      </c>
      <c r="H703" t="s">
        <v>508</v>
      </c>
      <c r="J703" t="str">
        <f t="shared" si="10"/>
        <v>MexicoAdult ARVs</v>
      </c>
    </row>
    <row r="704" spans="1:10" x14ac:dyDescent="0.25">
      <c r="A704" t="s">
        <v>165</v>
      </c>
      <c r="B704" t="s">
        <v>166</v>
      </c>
      <c r="C704" t="str">
        <f>VLOOKUP(B704,'Country List'!$C$2:$G$126,5,FALSE)</f>
        <v>EECA</v>
      </c>
      <c r="D704" t="str">
        <f>VLOOKUP(B704,'Country List'!$C$2:$E$126,3,FALSE)</f>
        <v>Lower middle income</v>
      </c>
      <c r="E704" t="s">
        <v>275</v>
      </c>
      <c r="F704" s="48">
        <f>VLOOKUP(D704,ARVs!$A$2:$B$4,2,FALSE)</f>
        <v>55</v>
      </c>
      <c r="G704" s="48">
        <v>2024</v>
      </c>
      <c r="H704" t="s">
        <v>508</v>
      </c>
      <c r="J704" t="str">
        <f t="shared" si="10"/>
        <v>MoldovaAdult ARVs</v>
      </c>
    </row>
    <row r="705" spans="1:10" x14ac:dyDescent="0.25">
      <c r="A705" t="s">
        <v>167</v>
      </c>
      <c r="B705" t="s">
        <v>168</v>
      </c>
      <c r="C705" t="str">
        <f>VLOOKUP(B705,'Country List'!$C$2:$G$126,5,FALSE)</f>
        <v>AP</v>
      </c>
      <c r="D705" t="str">
        <f>VLOOKUP(B705,'Country List'!$C$2:$E$126,3,FALSE)</f>
        <v>Lower middle income</v>
      </c>
      <c r="E705" t="s">
        <v>275</v>
      </c>
      <c r="F705" s="48">
        <f>VLOOKUP(D705,ARVs!$A$2:$B$4,2,FALSE)</f>
        <v>55</v>
      </c>
      <c r="G705" s="48">
        <v>2024</v>
      </c>
      <c r="H705" t="s">
        <v>508</v>
      </c>
      <c r="J705" t="str">
        <f t="shared" si="10"/>
        <v>MongoliaAdult ARVs</v>
      </c>
    </row>
    <row r="706" spans="1:10" x14ac:dyDescent="0.25">
      <c r="A706" t="s">
        <v>169</v>
      </c>
      <c r="B706" t="s">
        <v>170</v>
      </c>
      <c r="C706" t="str">
        <f>VLOOKUP(B706,'Country List'!$C$2:$G$126,5,FALSE)</f>
        <v>EECA</v>
      </c>
      <c r="D706" t="str">
        <f>VLOOKUP(B706,'Country List'!$C$2:$E$126,3,FALSE)</f>
        <v>Upper middle income</v>
      </c>
      <c r="E706" t="s">
        <v>275</v>
      </c>
      <c r="F706" s="48">
        <f>VLOOKUP(D706,ARVs!$A$2:$B$4,2,FALSE)</f>
        <v>111</v>
      </c>
      <c r="G706" s="48">
        <v>2024</v>
      </c>
      <c r="H706" t="s">
        <v>508</v>
      </c>
      <c r="J706" t="str">
        <f t="shared" si="10"/>
        <v>MontenegroAdult ARVs</v>
      </c>
    </row>
    <row r="707" spans="1:10" x14ac:dyDescent="0.25">
      <c r="A707" t="s">
        <v>171</v>
      </c>
      <c r="B707" t="s">
        <v>172</v>
      </c>
      <c r="C707" t="str">
        <f>VLOOKUP(B707,'Country List'!$C$2:$G$126,5,FALSE)</f>
        <v>NAME</v>
      </c>
      <c r="D707" t="str">
        <f>VLOOKUP(B707,'Country List'!$C$2:$E$126,3,FALSE)</f>
        <v>Lower middle income</v>
      </c>
      <c r="E707" t="s">
        <v>275</v>
      </c>
      <c r="F707" s="48">
        <f>VLOOKUP(D707,ARVs!$A$2:$B$4,2,FALSE)</f>
        <v>55</v>
      </c>
      <c r="G707" s="48">
        <v>2024</v>
      </c>
      <c r="H707" t="s">
        <v>508</v>
      </c>
      <c r="J707" t="str">
        <f t="shared" ref="J707:J770" si="11">CONCATENATE(A707,E707)</f>
        <v>MoroccoAdult ARVs</v>
      </c>
    </row>
    <row r="708" spans="1:10" x14ac:dyDescent="0.25">
      <c r="A708" t="s">
        <v>173</v>
      </c>
      <c r="B708" t="s">
        <v>174</v>
      </c>
      <c r="C708" t="str">
        <f>VLOOKUP(B708,'Country List'!$C$2:$G$126,5,FALSE)</f>
        <v>ESA</v>
      </c>
      <c r="D708" t="str">
        <f>VLOOKUP(B708,'Country List'!$C$2:$E$126,3,FALSE)</f>
        <v>Low income</v>
      </c>
      <c r="E708" t="s">
        <v>275</v>
      </c>
      <c r="F708" s="48">
        <f>VLOOKUP(D708,ARVs!$A$2:$B$4,2,FALSE)</f>
        <v>50</v>
      </c>
      <c r="G708" s="48">
        <v>2024</v>
      </c>
      <c r="H708" t="s">
        <v>508</v>
      </c>
      <c r="J708" t="str">
        <f t="shared" si="11"/>
        <v>MozambiqueAdult ARVs</v>
      </c>
    </row>
    <row r="709" spans="1:10" x14ac:dyDescent="0.25">
      <c r="A709" t="s">
        <v>175</v>
      </c>
      <c r="B709" t="s">
        <v>176</v>
      </c>
      <c r="C709" t="str">
        <f>VLOOKUP(B709,'Country List'!$C$2:$G$126,5,FALSE)</f>
        <v>AP</v>
      </c>
      <c r="D709" t="str">
        <f>VLOOKUP(B709,'Country List'!$C$2:$E$126,3,FALSE)</f>
        <v>Lower middle income</v>
      </c>
      <c r="E709" t="s">
        <v>275</v>
      </c>
      <c r="F709" s="48">
        <f>VLOOKUP(D709,ARVs!$A$2:$B$4,2,FALSE)</f>
        <v>55</v>
      </c>
      <c r="G709" s="48">
        <v>2024</v>
      </c>
      <c r="H709" t="s">
        <v>508</v>
      </c>
      <c r="J709" t="str">
        <f t="shared" si="11"/>
        <v>MyanmarAdult ARVs</v>
      </c>
    </row>
    <row r="710" spans="1:10" x14ac:dyDescent="0.25">
      <c r="A710" t="s">
        <v>177</v>
      </c>
      <c r="B710" t="s">
        <v>178</v>
      </c>
      <c r="C710" t="str">
        <f>VLOOKUP(B710,'Country List'!$C$2:$G$126,5,FALSE)</f>
        <v>ESA</v>
      </c>
      <c r="D710" t="str">
        <f>VLOOKUP(B710,'Country List'!$C$2:$E$126,3,FALSE)</f>
        <v>Upper middle income</v>
      </c>
      <c r="E710" t="s">
        <v>275</v>
      </c>
      <c r="F710" s="48">
        <f>VLOOKUP(D710,ARVs!$A$2:$B$4,2,FALSE)</f>
        <v>111</v>
      </c>
      <c r="G710" s="48">
        <v>2024</v>
      </c>
      <c r="H710" t="s">
        <v>508</v>
      </c>
      <c r="J710" t="str">
        <f t="shared" si="11"/>
        <v>NamibiaAdult ARVs</v>
      </c>
    </row>
    <row r="711" spans="1:10" x14ac:dyDescent="0.25">
      <c r="A711" t="s">
        <v>179</v>
      </c>
      <c r="B711" t="s">
        <v>180</v>
      </c>
      <c r="C711" t="str">
        <f>VLOOKUP(B711,'Country List'!$C$2:$G$126,5,FALSE)</f>
        <v>AP</v>
      </c>
      <c r="D711" t="str">
        <f>VLOOKUP(B711,'Country List'!$C$2:$E$126,3,FALSE)</f>
        <v>Low income</v>
      </c>
      <c r="E711" t="s">
        <v>275</v>
      </c>
      <c r="F711" s="48">
        <f>VLOOKUP(D711,ARVs!$A$2:$B$4,2,FALSE)</f>
        <v>50</v>
      </c>
      <c r="G711" s="48">
        <v>2024</v>
      </c>
      <c r="H711" t="s">
        <v>508</v>
      </c>
      <c r="J711" t="str">
        <f t="shared" si="11"/>
        <v>NepalAdult ARVs</v>
      </c>
    </row>
    <row r="712" spans="1:10" x14ac:dyDescent="0.25">
      <c r="A712" t="s">
        <v>181</v>
      </c>
      <c r="B712" t="s">
        <v>182</v>
      </c>
      <c r="C712" t="str">
        <f>VLOOKUP(B712,'Country List'!$C$2:$G$126,5,FALSE)</f>
        <v>LAC</v>
      </c>
      <c r="D712" t="str">
        <f>VLOOKUP(B712,'Country List'!$C$2:$E$126,3,FALSE)</f>
        <v>Lower middle income</v>
      </c>
      <c r="E712" t="s">
        <v>275</v>
      </c>
      <c r="F712" s="48">
        <f>VLOOKUP(D712,ARVs!$A$2:$B$4,2,FALSE)</f>
        <v>55</v>
      </c>
      <c r="G712" s="48">
        <v>2024</v>
      </c>
      <c r="H712" t="s">
        <v>508</v>
      </c>
      <c r="J712" t="str">
        <f t="shared" si="11"/>
        <v>NicaraguaAdult ARVs</v>
      </c>
    </row>
    <row r="713" spans="1:10" x14ac:dyDescent="0.25">
      <c r="A713" t="s">
        <v>183</v>
      </c>
      <c r="B713" t="s">
        <v>184</v>
      </c>
      <c r="C713" t="str">
        <f>VLOOKUP(B713,'Country List'!$C$2:$G$126,5,FALSE)</f>
        <v>WCA</v>
      </c>
      <c r="D713" t="str">
        <f>VLOOKUP(B713,'Country List'!$C$2:$E$126,3,FALSE)</f>
        <v>Low income</v>
      </c>
      <c r="E713" t="s">
        <v>275</v>
      </c>
      <c r="F713" s="48">
        <f>VLOOKUP(D713,ARVs!$A$2:$B$4,2,FALSE)</f>
        <v>50</v>
      </c>
      <c r="G713" s="48">
        <v>2024</v>
      </c>
      <c r="H713" t="s">
        <v>508</v>
      </c>
      <c r="J713" t="str">
        <f t="shared" si="11"/>
        <v>NigerAdult ARVs</v>
      </c>
    </row>
    <row r="714" spans="1:10" x14ac:dyDescent="0.25">
      <c r="A714" t="s">
        <v>185</v>
      </c>
      <c r="B714" t="s">
        <v>186</v>
      </c>
      <c r="C714" t="str">
        <f>VLOOKUP(B714,'Country List'!$C$2:$G$126,5,FALSE)</f>
        <v>WCA</v>
      </c>
      <c r="D714" t="str">
        <f>VLOOKUP(B714,'Country List'!$C$2:$E$126,3,FALSE)</f>
        <v>Lower middle income</v>
      </c>
      <c r="E714" t="s">
        <v>275</v>
      </c>
      <c r="F714" s="48">
        <f>VLOOKUP(D714,ARVs!$A$2:$B$4,2,FALSE)</f>
        <v>55</v>
      </c>
      <c r="G714" s="48">
        <v>2024</v>
      </c>
      <c r="H714" t="s">
        <v>508</v>
      </c>
      <c r="J714" t="str">
        <f t="shared" si="11"/>
        <v>NigeriaAdult ARVs</v>
      </c>
    </row>
    <row r="715" spans="1:10" x14ac:dyDescent="0.25">
      <c r="A715" t="s">
        <v>187</v>
      </c>
      <c r="B715" t="s">
        <v>188</v>
      </c>
      <c r="C715" t="str">
        <f>VLOOKUP(B715,'Country List'!$C$2:$G$126,5,FALSE)</f>
        <v>AP</v>
      </c>
      <c r="D715" t="str">
        <f>VLOOKUP(B715,'Country List'!$C$2:$E$126,3,FALSE)</f>
        <v>Lower middle income</v>
      </c>
      <c r="E715" t="s">
        <v>275</v>
      </c>
      <c r="F715" s="48">
        <f>VLOOKUP(D715,ARVs!$A$2:$B$4,2,FALSE)</f>
        <v>55</v>
      </c>
      <c r="G715" s="48">
        <v>2024</v>
      </c>
      <c r="H715" t="s">
        <v>508</v>
      </c>
      <c r="J715" t="str">
        <f t="shared" si="11"/>
        <v>PakistanAdult ARVs</v>
      </c>
    </row>
    <row r="716" spans="1:10" x14ac:dyDescent="0.25">
      <c r="A716" t="s">
        <v>189</v>
      </c>
      <c r="B716" t="s">
        <v>190</v>
      </c>
      <c r="C716" t="str">
        <f>VLOOKUP(B716,'Country List'!$C$2:$G$126,5,FALSE)</f>
        <v>LAC</v>
      </c>
      <c r="D716" t="str">
        <f>VLOOKUP(B716,'Country List'!$C$2:$E$126,3,FALSE)</f>
        <v>Upper middle income</v>
      </c>
      <c r="E716" t="s">
        <v>275</v>
      </c>
      <c r="F716" s="48">
        <f>VLOOKUP(D716,ARVs!$A$2:$B$4,2,FALSE)</f>
        <v>111</v>
      </c>
      <c r="G716" s="48">
        <v>2024</v>
      </c>
      <c r="H716" t="s">
        <v>508</v>
      </c>
      <c r="J716" t="str">
        <f t="shared" si="11"/>
        <v>PanamaAdult ARVs</v>
      </c>
    </row>
    <row r="717" spans="1:10" x14ac:dyDescent="0.25">
      <c r="A717" t="s">
        <v>191</v>
      </c>
      <c r="B717" t="s">
        <v>192</v>
      </c>
      <c r="C717" t="str">
        <f>VLOOKUP(B717,'Country List'!$C$2:$G$126,5,FALSE)</f>
        <v>AP</v>
      </c>
      <c r="D717" t="str">
        <f>VLOOKUP(B717,'Country List'!$C$2:$E$126,3,FALSE)</f>
        <v>Lower middle income</v>
      </c>
      <c r="E717" t="s">
        <v>275</v>
      </c>
      <c r="F717" s="48">
        <f>VLOOKUP(D717,ARVs!$A$2:$B$4,2,FALSE)</f>
        <v>55</v>
      </c>
      <c r="G717" s="48">
        <v>2024</v>
      </c>
      <c r="H717" t="s">
        <v>508</v>
      </c>
      <c r="J717" t="str">
        <f t="shared" si="11"/>
        <v>Papua New GuineaAdult ARVs</v>
      </c>
    </row>
    <row r="718" spans="1:10" x14ac:dyDescent="0.25">
      <c r="A718" t="s">
        <v>193</v>
      </c>
      <c r="B718" t="s">
        <v>194</v>
      </c>
      <c r="C718" t="str">
        <f>VLOOKUP(B718,'Country List'!$C$2:$G$126,5,FALSE)</f>
        <v>LAC</v>
      </c>
      <c r="D718" t="str">
        <f>VLOOKUP(B718,'Country List'!$C$2:$E$126,3,FALSE)</f>
        <v>Upper middle income</v>
      </c>
      <c r="E718" t="s">
        <v>275</v>
      </c>
      <c r="F718" s="48">
        <f>VLOOKUP(D718,ARVs!$A$2:$B$4,2,FALSE)</f>
        <v>111</v>
      </c>
      <c r="G718" s="48">
        <v>2024</v>
      </c>
      <c r="H718" t="s">
        <v>508</v>
      </c>
      <c r="J718" t="str">
        <f t="shared" si="11"/>
        <v>ParaguayAdult ARVs</v>
      </c>
    </row>
    <row r="719" spans="1:10" x14ac:dyDescent="0.25">
      <c r="A719" t="s">
        <v>195</v>
      </c>
      <c r="B719" t="s">
        <v>196</v>
      </c>
      <c r="C719" t="str">
        <f>VLOOKUP(B719,'Country List'!$C$2:$G$126,5,FALSE)</f>
        <v>LAC</v>
      </c>
      <c r="D719" t="str">
        <f>VLOOKUP(B719,'Country List'!$C$2:$E$126,3,FALSE)</f>
        <v>Upper middle income</v>
      </c>
      <c r="E719" t="s">
        <v>275</v>
      </c>
      <c r="F719" s="48">
        <f>VLOOKUP(D719,ARVs!$A$2:$B$4,2,FALSE)</f>
        <v>111</v>
      </c>
      <c r="G719" s="48">
        <v>2024</v>
      </c>
      <c r="H719" t="s">
        <v>508</v>
      </c>
      <c r="J719" t="str">
        <f t="shared" si="11"/>
        <v>PeruAdult ARVs</v>
      </c>
    </row>
    <row r="720" spans="1:10" x14ac:dyDescent="0.25">
      <c r="A720" t="s">
        <v>197</v>
      </c>
      <c r="B720" t="s">
        <v>198</v>
      </c>
      <c r="C720" t="str">
        <f>VLOOKUP(B720,'Country List'!$C$2:$G$126,5,FALSE)</f>
        <v>AP</v>
      </c>
      <c r="D720" t="str">
        <f>VLOOKUP(B720,'Country List'!$C$2:$E$126,3,FALSE)</f>
        <v>Lower middle income</v>
      </c>
      <c r="E720" t="s">
        <v>275</v>
      </c>
      <c r="F720" s="48">
        <f>2301.72/55.63</f>
        <v>41.375516807477972</v>
      </c>
      <c r="G720" s="48">
        <v>2024</v>
      </c>
      <c r="H720" t="s">
        <v>518</v>
      </c>
      <c r="J720" t="str">
        <f t="shared" si="11"/>
        <v>PhilippinesAdult ARVs</v>
      </c>
    </row>
    <row r="721" spans="1:10" x14ac:dyDescent="0.25">
      <c r="A721" t="s">
        <v>199</v>
      </c>
      <c r="B721" t="s">
        <v>200</v>
      </c>
      <c r="C721" t="str">
        <f>VLOOKUP(B721,'Country List'!$C$2:$G$126,5,FALSE)</f>
        <v>WCENA</v>
      </c>
      <c r="D721" t="str">
        <f>VLOOKUP(B721,'Country List'!$C$2:$E$126,3,FALSE)</f>
        <v>Upper middle income</v>
      </c>
      <c r="E721" t="s">
        <v>275</v>
      </c>
      <c r="F721" s="48">
        <f>VLOOKUP(D721,ARVs!$A$2:$B$4,2,FALSE)</f>
        <v>111</v>
      </c>
      <c r="G721" s="48">
        <v>2024</v>
      </c>
      <c r="H721" t="s">
        <v>508</v>
      </c>
      <c r="J721" t="str">
        <f t="shared" si="11"/>
        <v>RomaniaAdult ARVs</v>
      </c>
    </row>
    <row r="722" spans="1:10" x14ac:dyDescent="0.25">
      <c r="A722" t="s">
        <v>201</v>
      </c>
      <c r="B722" t="s">
        <v>202</v>
      </c>
      <c r="C722" t="str">
        <f>VLOOKUP(B722,'Country List'!$C$2:$G$126,5,FALSE)</f>
        <v>EECA</v>
      </c>
      <c r="D722" t="str">
        <f>VLOOKUP(B722,'Country List'!$C$2:$E$126,3,FALSE)</f>
        <v>Upper middle income</v>
      </c>
      <c r="E722" t="s">
        <v>275</v>
      </c>
      <c r="F722" s="48">
        <f>VLOOKUP(D722,ARVs!$A$2:$B$4,2,FALSE)</f>
        <v>111</v>
      </c>
      <c r="G722" s="48">
        <v>2024</v>
      </c>
      <c r="H722" t="s">
        <v>508</v>
      </c>
      <c r="J722" t="str">
        <f t="shared" si="11"/>
        <v>Russian FederationAdult ARVs</v>
      </c>
    </row>
    <row r="723" spans="1:10" x14ac:dyDescent="0.25">
      <c r="A723" t="s">
        <v>203</v>
      </c>
      <c r="B723" t="s">
        <v>204</v>
      </c>
      <c r="C723" t="str">
        <f>VLOOKUP(B723,'Country List'!$C$2:$G$126,5,FALSE)</f>
        <v>ESA</v>
      </c>
      <c r="D723" t="str">
        <f>VLOOKUP(B723,'Country List'!$C$2:$E$126,3,FALSE)</f>
        <v>Low income</v>
      </c>
      <c r="E723" t="s">
        <v>275</v>
      </c>
      <c r="F723" s="48">
        <v>65.37</v>
      </c>
      <c r="G723" s="48">
        <v>2024</v>
      </c>
      <c r="H723" t="s">
        <v>515</v>
      </c>
      <c r="J723" t="str">
        <f t="shared" si="11"/>
        <v>RwandaAdult ARVs</v>
      </c>
    </row>
    <row r="724" spans="1:10" x14ac:dyDescent="0.25">
      <c r="A724" t="s">
        <v>205</v>
      </c>
      <c r="B724" t="s">
        <v>206</v>
      </c>
      <c r="C724" t="str">
        <f>VLOOKUP(B724,'Country List'!$C$2:$G$126,5,FALSE)</f>
        <v>WCA</v>
      </c>
      <c r="D724" t="str">
        <f>VLOOKUP(B724,'Country List'!$C$2:$E$126,3,FALSE)</f>
        <v>Lower middle income</v>
      </c>
      <c r="E724" t="s">
        <v>275</v>
      </c>
      <c r="F724" s="48">
        <f>VLOOKUP(D724,ARVs!$A$2:$B$4,2,FALSE)</f>
        <v>55</v>
      </c>
      <c r="G724" s="48">
        <v>2024</v>
      </c>
      <c r="H724" t="s">
        <v>508</v>
      </c>
      <c r="J724" t="str">
        <f t="shared" si="11"/>
        <v>São Tomé and PrincipeAdult ARVs</v>
      </c>
    </row>
    <row r="725" spans="1:10" x14ac:dyDescent="0.25">
      <c r="A725" t="s">
        <v>207</v>
      </c>
      <c r="B725" t="s">
        <v>208</v>
      </c>
      <c r="C725" t="str">
        <f>VLOOKUP(B725,'Country List'!$C$2:$G$126,5,FALSE)</f>
        <v>WCA</v>
      </c>
      <c r="D725" t="str">
        <f>VLOOKUP(B725,'Country List'!$C$2:$E$126,3,FALSE)</f>
        <v>Low income</v>
      </c>
      <c r="E725" t="s">
        <v>275</v>
      </c>
      <c r="F725" s="48">
        <f>VLOOKUP(D725,ARVs!$A$2:$B$4,2,FALSE)</f>
        <v>50</v>
      </c>
      <c r="G725" s="48">
        <v>2024</v>
      </c>
      <c r="H725" t="s">
        <v>508</v>
      </c>
      <c r="J725" t="str">
        <f t="shared" si="11"/>
        <v>SenegalAdult ARVs</v>
      </c>
    </row>
    <row r="726" spans="1:10" x14ac:dyDescent="0.25">
      <c r="A726" t="s">
        <v>209</v>
      </c>
      <c r="B726" t="s">
        <v>210</v>
      </c>
      <c r="C726" t="str">
        <f>VLOOKUP(B726,'Country List'!$C$2:$G$126,5,FALSE)</f>
        <v>WCENA</v>
      </c>
      <c r="D726" t="str">
        <f>VLOOKUP(B726,'Country List'!$C$2:$E$126,3,FALSE)</f>
        <v>Upper middle income</v>
      </c>
      <c r="E726" t="s">
        <v>275</v>
      </c>
      <c r="F726" s="48">
        <f>VLOOKUP(D726,ARVs!$A$2:$B$4,2,FALSE)</f>
        <v>111</v>
      </c>
      <c r="G726" s="48">
        <v>2024</v>
      </c>
      <c r="H726" t="s">
        <v>508</v>
      </c>
      <c r="J726" t="str">
        <f t="shared" si="11"/>
        <v>SerbiaAdult ARVs</v>
      </c>
    </row>
    <row r="727" spans="1:10" x14ac:dyDescent="0.25">
      <c r="A727" t="s">
        <v>211</v>
      </c>
      <c r="B727" t="s">
        <v>212</v>
      </c>
      <c r="C727" t="str">
        <f>VLOOKUP(B727,'Country List'!$C$2:$G$126,5,FALSE)</f>
        <v>WCA</v>
      </c>
      <c r="D727" t="str">
        <f>VLOOKUP(B727,'Country List'!$C$2:$E$126,3,FALSE)</f>
        <v>Low income</v>
      </c>
      <c r="E727" t="s">
        <v>275</v>
      </c>
      <c r="F727" s="48">
        <f>VLOOKUP(D727,ARVs!$A$2:$B$4,2,FALSE)</f>
        <v>50</v>
      </c>
      <c r="G727" s="48">
        <v>2024</v>
      </c>
      <c r="H727" t="s">
        <v>508</v>
      </c>
      <c r="J727" t="str">
        <f t="shared" si="11"/>
        <v>Sierra LeoneAdult ARVs</v>
      </c>
    </row>
    <row r="728" spans="1:10" x14ac:dyDescent="0.25">
      <c r="A728" t="s">
        <v>213</v>
      </c>
      <c r="B728" t="s">
        <v>214</v>
      </c>
      <c r="C728" t="str">
        <f>VLOOKUP(B728,'Country List'!$C$2:$G$126,5,FALSE)</f>
        <v>NAME</v>
      </c>
      <c r="D728" t="str">
        <f>VLOOKUP(B728,'Country List'!$C$2:$E$126,3,FALSE)</f>
        <v>Low income</v>
      </c>
      <c r="E728" t="s">
        <v>275</v>
      </c>
      <c r="F728" s="48">
        <f>VLOOKUP(D728,ARVs!$A$2:$B$4,2,FALSE)</f>
        <v>50</v>
      </c>
      <c r="G728" s="48">
        <v>2024</v>
      </c>
      <c r="H728" t="s">
        <v>508</v>
      </c>
      <c r="J728" t="str">
        <f t="shared" si="11"/>
        <v>SomaliaAdult ARVs</v>
      </c>
    </row>
    <row r="729" spans="1:10" x14ac:dyDescent="0.25">
      <c r="A729" t="s">
        <v>215</v>
      </c>
      <c r="B729" t="s">
        <v>216</v>
      </c>
      <c r="C729" t="str">
        <f>VLOOKUP(B729,'Country List'!$C$2:$G$126,5,FALSE)</f>
        <v>ESA</v>
      </c>
      <c r="D729" t="str">
        <f>VLOOKUP(B729,'Country List'!$C$2:$E$126,3,FALSE)</f>
        <v>Upper middle income</v>
      </c>
      <c r="E729" t="s">
        <v>275</v>
      </c>
      <c r="F729" s="48">
        <f>VLOOKUP(D729,ARVs!$A$2:$B$4,2,FALSE)</f>
        <v>111</v>
      </c>
      <c r="G729" s="48">
        <v>2024</v>
      </c>
      <c r="H729" t="s">
        <v>508</v>
      </c>
      <c r="J729" t="str">
        <f t="shared" si="11"/>
        <v>South AfricaAdult ARVs</v>
      </c>
    </row>
    <row r="730" spans="1:10" x14ac:dyDescent="0.25">
      <c r="A730" t="s">
        <v>217</v>
      </c>
      <c r="B730" t="s">
        <v>218</v>
      </c>
      <c r="C730" t="str">
        <f>VLOOKUP(B730,'Country List'!$C$2:$G$126,5,FALSE)</f>
        <v>ESA</v>
      </c>
      <c r="D730" t="str">
        <f>VLOOKUP(B730,'Country List'!$C$2:$E$126,3,FALSE)</f>
        <v>Low income</v>
      </c>
      <c r="E730" t="s">
        <v>275</v>
      </c>
      <c r="F730" s="48">
        <f>VLOOKUP(D730,ARVs!$A$2:$B$4,2,FALSE)</f>
        <v>50</v>
      </c>
      <c r="G730" s="48">
        <v>2024</v>
      </c>
      <c r="H730" t="s">
        <v>508</v>
      </c>
      <c r="J730" t="str">
        <f t="shared" si="11"/>
        <v>South SudanAdult ARVs</v>
      </c>
    </row>
    <row r="731" spans="1:10" x14ac:dyDescent="0.25">
      <c r="A731" t="s">
        <v>219</v>
      </c>
      <c r="B731" t="s">
        <v>220</v>
      </c>
      <c r="C731" t="str">
        <f>VLOOKUP(B731,'Country List'!$C$2:$G$126,5,FALSE)</f>
        <v>AP</v>
      </c>
      <c r="D731" t="str">
        <f>VLOOKUP(B731,'Country List'!$C$2:$E$126,3,FALSE)</f>
        <v>Lower middle income</v>
      </c>
      <c r="E731" t="s">
        <v>275</v>
      </c>
      <c r="F731" s="48">
        <f>VLOOKUP(D731,ARVs!$A$2:$B$4,2,FALSE)</f>
        <v>55</v>
      </c>
      <c r="G731" s="48">
        <v>2024</v>
      </c>
      <c r="H731" t="s">
        <v>508</v>
      </c>
      <c r="J731" t="str">
        <f t="shared" si="11"/>
        <v>Sri LankaAdult ARVs</v>
      </c>
    </row>
    <row r="732" spans="1:10" x14ac:dyDescent="0.25">
      <c r="A732" t="s">
        <v>221</v>
      </c>
      <c r="B732" t="s">
        <v>222</v>
      </c>
      <c r="C732" t="str">
        <f>VLOOKUP(B732,'Country List'!$C$2:$G$126,5,FALSE)</f>
        <v>LAC</v>
      </c>
      <c r="D732" t="str">
        <f>VLOOKUP(B732,'Country List'!$C$2:$E$126,3,FALSE)</f>
        <v>Upper middle income</v>
      </c>
      <c r="E732" t="s">
        <v>275</v>
      </c>
      <c r="F732" s="48">
        <f>VLOOKUP(D732,ARVs!$A$2:$B$4,2,FALSE)</f>
        <v>111</v>
      </c>
      <c r="G732" s="48">
        <v>2024</v>
      </c>
      <c r="H732" t="s">
        <v>508</v>
      </c>
      <c r="J732" t="str">
        <f t="shared" si="11"/>
        <v>St. LuciaAdult ARVs</v>
      </c>
    </row>
    <row r="733" spans="1:10" x14ac:dyDescent="0.25">
      <c r="A733" t="s">
        <v>223</v>
      </c>
      <c r="B733" t="s">
        <v>224</v>
      </c>
      <c r="C733" t="str">
        <f>VLOOKUP(B733,'Country List'!$C$2:$G$126,5,FALSE)</f>
        <v>NAME</v>
      </c>
      <c r="D733" t="str">
        <f>VLOOKUP(B733,'Country List'!$C$2:$E$126,3,FALSE)</f>
        <v>Lower middle income</v>
      </c>
      <c r="E733" t="s">
        <v>275</v>
      </c>
      <c r="F733" s="48">
        <f>VLOOKUP(D733,ARVs!$A$2:$B$4,2,FALSE)</f>
        <v>55</v>
      </c>
      <c r="G733" s="48">
        <v>2024</v>
      </c>
      <c r="H733" t="s">
        <v>508</v>
      </c>
      <c r="J733" t="str">
        <f t="shared" si="11"/>
        <v>SudanAdult ARVs</v>
      </c>
    </row>
    <row r="734" spans="1:10" x14ac:dyDescent="0.25">
      <c r="A734" t="s">
        <v>225</v>
      </c>
      <c r="B734" t="s">
        <v>226</v>
      </c>
      <c r="C734" t="str">
        <f>VLOOKUP(B734,'Country List'!$C$2:$G$126,5,FALSE)</f>
        <v>LAC</v>
      </c>
      <c r="D734" t="str">
        <f>VLOOKUP(B734,'Country List'!$C$2:$E$126,3,FALSE)</f>
        <v>Upper middle income</v>
      </c>
      <c r="E734" t="s">
        <v>275</v>
      </c>
      <c r="F734" s="48">
        <f>VLOOKUP(D734,ARVs!$A$2:$B$4,2,FALSE)</f>
        <v>111</v>
      </c>
      <c r="G734" s="48">
        <v>2024</v>
      </c>
      <c r="H734" t="s">
        <v>508</v>
      </c>
      <c r="J734" t="str">
        <f t="shared" si="11"/>
        <v>SurinameAdult ARVs</v>
      </c>
    </row>
    <row r="735" spans="1:10" x14ac:dyDescent="0.25">
      <c r="A735" t="s">
        <v>229</v>
      </c>
      <c r="B735" t="s">
        <v>230</v>
      </c>
      <c r="C735" t="str">
        <f>VLOOKUP(B735,'Country List'!$C$2:$G$126,5,FALSE)</f>
        <v>NAME</v>
      </c>
      <c r="D735" t="str">
        <f>VLOOKUP(B735,'Country List'!$C$2:$E$126,3,FALSE)</f>
        <v>Lower middle income</v>
      </c>
      <c r="E735" t="s">
        <v>275</v>
      </c>
      <c r="F735" s="48">
        <f>VLOOKUP(D735,ARVs!$A$2:$B$4,2,FALSE)</f>
        <v>55</v>
      </c>
      <c r="G735" s="48">
        <v>2024</v>
      </c>
      <c r="H735" t="s">
        <v>508</v>
      </c>
      <c r="J735" t="str">
        <f t="shared" si="11"/>
        <v>Syrian Arab RepublicAdult ARVs</v>
      </c>
    </row>
    <row r="736" spans="1:10" x14ac:dyDescent="0.25">
      <c r="A736" t="s">
        <v>231</v>
      </c>
      <c r="B736" t="s">
        <v>232</v>
      </c>
      <c r="C736" t="str">
        <f>VLOOKUP(B736,'Country List'!$C$2:$G$126,5,FALSE)</f>
        <v>AP</v>
      </c>
      <c r="D736" t="str">
        <f>VLOOKUP(B736,'Country List'!$C$2:$E$126,3,FALSE)</f>
        <v>Lower middle income</v>
      </c>
      <c r="E736" t="s">
        <v>275</v>
      </c>
      <c r="F736" s="48">
        <f>VLOOKUP(D736,ARVs!$A$2:$B$4,2,FALSE)</f>
        <v>55</v>
      </c>
      <c r="G736" s="48">
        <v>2024</v>
      </c>
      <c r="H736" t="s">
        <v>508</v>
      </c>
      <c r="J736" t="str">
        <f t="shared" si="11"/>
        <v>TajikistanAdult ARVs</v>
      </c>
    </row>
    <row r="737" spans="1:10" x14ac:dyDescent="0.25">
      <c r="A737" t="s">
        <v>233</v>
      </c>
      <c r="B737" t="s">
        <v>234</v>
      </c>
      <c r="C737" t="str">
        <f>VLOOKUP(B737,'Country List'!$C$2:$G$126,5,FALSE)</f>
        <v>ESA</v>
      </c>
      <c r="D737" t="str">
        <f>VLOOKUP(B737,'Country List'!$C$2:$E$126,3,FALSE)</f>
        <v>Low income</v>
      </c>
      <c r="E737" t="s">
        <v>275</v>
      </c>
      <c r="F737" s="48">
        <f>VLOOKUP(D737,ARVs!$A$2:$B$4,2,FALSE)</f>
        <v>50</v>
      </c>
      <c r="G737" s="48">
        <v>2024</v>
      </c>
      <c r="H737" t="s">
        <v>508</v>
      </c>
      <c r="J737" t="str">
        <f t="shared" si="11"/>
        <v>TanzaniaAdult ARVs</v>
      </c>
    </row>
    <row r="738" spans="1:10" x14ac:dyDescent="0.25">
      <c r="A738" t="s">
        <v>235</v>
      </c>
      <c r="B738" t="s">
        <v>236</v>
      </c>
      <c r="C738" t="str">
        <f>VLOOKUP(B738,'Country List'!$C$2:$G$126,5,FALSE)</f>
        <v>AP</v>
      </c>
      <c r="D738" t="str">
        <f>VLOOKUP(B738,'Country List'!$C$2:$E$126,3,FALSE)</f>
        <v>Upper middle income</v>
      </c>
      <c r="E738" t="s">
        <v>275</v>
      </c>
      <c r="F738" s="48">
        <f>VLOOKUP(D738,ARVs!$A$2:$B$4,2,FALSE)</f>
        <v>111</v>
      </c>
      <c r="G738" s="48">
        <v>2024</v>
      </c>
      <c r="H738" t="s">
        <v>508</v>
      </c>
      <c r="J738" t="str">
        <f t="shared" si="11"/>
        <v>ThailandAdult ARVs</v>
      </c>
    </row>
    <row r="739" spans="1:10" x14ac:dyDescent="0.25">
      <c r="A739" t="s">
        <v>237</v>
      </c>
      <c r="B739" t="s">
        <v>238</v>
      </c>
      <c r="C739" t="str">
        <f>VLOOKUP(B739,'Country List'!$C$2:$G$126,5,FALSE)</f>
        <v>AP</v>
      </c>
      <c r="D739" t="str">
        <f>VLOOKUP(B739,'Country List'!$C$2:$E$126,3,FALSE)</f>
        <v>Lower middle income</v>
      </c>
      <c r="E739" t="s">
        <v>275</v>
      </c>
      <c r="F739" s="48">
        <f>VLOOKUP(D739,ARVs!$A$2:$B$4,2,FALSE)</f>
        <v>55</v>
      </c>
      <c r="G739" s="48">
        <v>2024</v>
      </c>
      <c r="H739" t="s">
        <v>508</v>
      </c>
      <c r="J739" t="str">
        <f t="shared" si="11"/>
        <v>Timor-LesteAdult ARVs</v>
      </c>
    </row>
    <row r="740" spans="1:10" x14ac:dyDescent="0.25">
      <c r="A740" t="s">
        <v>239</v>
      </c>
      <c r="B740" t="s">
        <v>240</v>
      </c>
      <c r="C740" t="str">
        <f>VLOOKUP(B740,'Country List'!$C$2:$G$126,5,FALSE)</f>
        <v>WCA</v>
      </c>
      <c r="D740" t="str">
        <f>VLOOKUP(B740,'Country List'!$C$2:$E$126,3,FALSE)</f>
        <v>Low income</v>
      </c>
      <c r="E740" t="s">
        <v>275</v>
      </c>
      <c r="F740" s="48">
        <f>VLOOKUP(D740,ARVs!$A$2:$B$4,2,FALSE)</f>
        <v>50</v>
      </c>
      <c r="G740" s="48">
        <v>2024</v>
      </c>
      <c r="H740" t="s">
        <v>508</v>
      </c>
      <c r="J740" t="str">
        <f t="shared" si="11"/>
        <v>TogoAdult ARVs</v>
      </c>
    </row>
    <row r="741" spans="1:10" x14ac:dyDescent="0.25">
      <c r="A741" t="s">
        <v>241</v>
      </c>
      <c r="B741" t="s">
        <v>242</v>
      </c>
      <c r="C741" t="str">
        <f>VLOOKUP(B741,'Country List'!$C$2:$G$126,5,FALSE)</f>
        <v>NAME</v>
      </c>
      <c r="D741" t="str">
        <f>VLOOKUP(B741,'Country List'!$C$2:$E$126,3,FALSE)</f>
        <v>Lower middle income</v>
      </c>
      <c r="E741" t="s">
        <v>275</v>
      </c>
      <c r="F741" s="48">
        <f>VLOOKUP(D741,ARVs!$A$2:$B$4,2,FALSE)</f>
        <v>55</v>
      </c>
      <c r="G741" s="48">
        <v>2024</v>
      </c>
      <c r="H741" t="s">
        <v>508</v>
      </c>
      <c r="J741" t="str">
        <f t="shared" si="11"/>
        <v>TunisiaAdult ARVs</v>
      </c>
    </row>
    <row r="742" spans="1:10" x14ac:dyDescent="0.25">
      <c r="A742" t="s">
        <v>243</v>
      </c>
      <c r="B742" t="s">
        <v>244</v>
      </c>
      <c r="C742" t="str">
        <f>VLOOKUP(B742,'Country List'!$C$2:$G$126,5,FALSE)</f>
        <v>WCENA</v>
      </c>
      <c r="D742" t="str">
        <f>VLOOKUP(B742,'Country List'!$C$2:$E$126,3,FALSE)</f>
        <v>Upper middle income</v>
      </c>
      <c r="E742" t="s">
        <v>275</v>
      </c>
      <c r="F742" s="48">
        <f>VLOOKUP(D742,ARVs!$A$2:$B$4,2,FALSE)</f>
        <v>111</v>
      </c>
      <c r="G742" s="48">
        <v>2024</v>
      </c>
      <c r="H742" t="s">
        <v>508</v>
      </c>
      <c r="J742" t="str">
        <f t="shared" si="11"/>
        <v>TurkeyAdult ARVs</v>
      </c>
    </row>
    <row r="743" spans="1:10" x14ac:dyDescent="0.25">
      <c r="A743" t="s">
        <v>245</v>
      </c>
      <c r="B743" t="s">
        <v>246</v>
      </c>
      <c r="C743" t="str">
        <f>VLOOKUP(B743,'Country List'!$C$2:$G$126,5,FALSE)</f>
        <v>EECA</v>
      </c>
      <c r="D743" t="str">
        <f>VLOOKUP(B743,'Country List'!$C$2:$E$126,3,FALSE)</f>
        <v>Upper middle income</v>
      </c>
      <c r="E743" t="s">
        <v>275</v>
      </c>
      <c r="F743" s="48">
        <f>VLOOKUP(D743,ARVs!$A$2:$B$4,2,FALSE)</f>
        <v>111</v>
      </c>
      <c r="G743" s="48">
        <v>2024</v>
      </c>
      <c r="H743" t="s">
        <v>508</v>
      </c>
      <c r="J743" t="str">
        <f t="shared" si="11"/>
        <v>TurkmenistanAdult ARVs</v>
      </c>
    </row>
    <row r="744" spans="1:10" x14ac:dyDescent="0.25">
      <c r="A744" t="s">
        <v>247</v>
      </c>
      <c r="B744" t="s">
        <v>248</v>
      </c>
      <c r="C744" t="str">
        <f>VLOOKUP(B744,'Country List'!$C$2:$G$126,5,FALSE)</f>
        <v>ESA</v>
      </c>
      <c r="D744" t="str">
        <f>VLOOKUP(B744,'Country List'!$C$2:$E$126,3,FALSE)</f>
        <v>Low income</v>
      </c>
      <c r="E744" t="s">
        <v>275</v>
      </c>
      <c r="F744" s="48">
        <f>VLOOKUP(D744,ARVs!$A$2:$B$4,2,FALSE)</f>
        <v>50</v>
      </c>
      <c r="G744" s="48">
        <v>2024</v>
      </c>
      <c r="H744" t="s">
        <v>508</v>
      </c>
      <c r="J744" t="str">
        <f t="shared" si="11"/>
        <v>UgandaAdult ARVs</v>
      </c>
    </row>
    <row r="745" spans="1:10" x14ac:dyDescent="0.25">
      <c r="A745" t="s">
        <v>249</v>
      </c>
      <c r="B745" t="s">
        <v>250</v>
      </c>
      <c r="C745" t="str">
        <f>VLOOKUP(B745,'Country List'!$C$2:$G$126,5,FALSE)</f>
        <v>EECA</v>
      </c>
      <c r="D745" t="str">
        <f>VLOOKUP(B745,'Country List'!$C$2:$E$126,3,FALSE)</f>
        <v>Lower middle income</v>
      </c>
      <c r="E745" t="s">
        <v>275</v>
      </c>
      <c r="F745" s="48">
        <f>VLOOKUP(D745,ARVs!$A$2:$B$4,2,FALSE)</f>
        <v>55</v>
      </c>
      <c r="G745" s="48">
        <v>2024</v>
      </c>
      <c r="H745" t="s">
        <v>508</v>
      </c>
      <c r="J745" t="str">
        <f t="shared" si="11"/>
        <v>UkraineAdult ARVs</v>
      </c>
    </row>
    <row r="746" spans="1:10" x14ac:dyDescent="0.25">
      <c r="A746" t="s">
        <v>251</v>
      </c>
      <c r="B746" t="s">
        <v>252</v>
      </c>
      <c r="C746" t="str">
        <f>VLOOKUP(B746,'Country List'!$C$2:$G$126,5,FALSE)</f>
        <v>EECA</v>
      </c>
      <c r="D746" t="str">
        <f>VLOOKUP(B746,'Country List'!$C$2:$E$126,3,FALSE)</f>
        <v>Lower middle income</v>
      </c>
      <c r="E746" t="s">
        <v>275</v>
      </c>
      <c r="F746" s="48">
        <f>VLOOKUP(D746,ARVs!$A$2:$B$4,2,FALSE)</f>
        <v>55</v>
      </c>
      <c r="G746" s="48">
        <v>2024</v>
      </c>
      <c r="H746" t="s">
        <v>508</v>
      </c>
      <c r="J746" t="str">
        <f t="shared" si="11"/>
        <v>UzbekistanAdult ARVs</v>
      </c>
    </row>
    <row r="747" spans="1:10" x14ac:dyDescent="0.25">
      <c r="A747" t="s">
        <v>253</v>
      </c>
      <c r="B747" t="s">
        <v>254</v>
      </c>
      <c r="C747" t="str">
        <f>VLOOKUP(B747,'Country List'!$C$2:$G$126,5,FALSE)</f>
        <v>LAC</v>
      </c>
      <c r="D747" t="str">
        <f>VLOOKUP(B747,'Country List'!$C$2:$E$126,3,FALSE)</f>
        <v>Upper middle income</v>
      </c>
      <c r="E747" t="s">
        <v>275</v>
      </c>
      <c r="F747" s="48">
        <f>VLOOKUP(D747,ARVs!$A$2:$B$4,2,FALSE)</f>
        <v>111</v>
      </c>
      <c r="G747" s="48">
        <v>2024</v>
      </c>
      <c r="H747" t="s">
        <v>508</v>
      </c>
      <c r="J747" t="str">
        <f t="shared" si="11"/>
        <v>Venezuela, RBAdult ARVs</v>
      </c>
    </row>
    <row r="748" spans="1:10" x14ac:dyDescent="0.25">
      <c r="A748" t="s">
        <v>255</v>
      </c>
      <c r="B748" t="s">
        <v>256</v>
      </c>
      <c r="C748" t="str">
        <f>VLOOKUP(B748,'Country List'!$C$2:$G$126,5,FALSE)</f>
        <v>AP</v>
      </c>
      <c r="D748" t="str">
        <f>VLOOKUP(B748,'Country List'!$C$2:$E$126,3,FALSE)</f>
        <v>Lower middle income</v>
      </c>
      <c r="E748" t="s">
        <v>275</v>
      </c>
      <c r="F748" s="48">
        <f>VLOOKUP(D748,ARVs!$A$2:$B$4,2,FALSE)</f>
        <v>55</v>
      </c>
      <c r="G748" s="48">
        <v>2024</v>
      </c>
      <c r="H748" t="s">
        <v>508</v>
      </c>
      <c r="J748" t="str">
        <f t="shared" si="11"/>
        <v>VietnamAdult ARVs</v>
      </c>
    </row>
    <row r="749" spans="1:10" x14ac:dyDescent="0.25">
      <c r="A749" t="s">
        <v>257</v>
      </c>
      <c r="B749" t="s">
        <v>258</v>
      </c>
      <c r="C749" t="str">
        <f>VLOOKUP(B749,'Country List'!$C$2:$G$126,5,FALSE)</f>
        <v>NAME</v>
      </c>
      <c r="D749" t="str">
        <f>VLOOKUP(B749,'Country List'!$C$2:$E$126,3,FALSE)</f>
        <v>Lower middle income</v>
      </c>
      <c r="E749" t="s">
        <v>275</v>
      </c>
      <c r="F749" s="48">
        <f>VLOOKUP(D749,ARVs!$A$2:$B$4,2,FALSE)</f>
        <v>55</v>
      </c>
      <c r="G749" s="48">
        <v>2024</v>
      </c>
      <c r="H749" t="s">
        <v>508</v>
      </c>
      <c r="J749" t="str">
        <f t="shared" si="11"/>
        <v>Yemen, Rep.Adult ARVs</v>
      </c>
    </row>
    <row r="750" spans="1:10" x14ac:dyDescent="0.25">
      <c r="A750" t="s">
        <v>259</v>
      </c>
      <c r="B750" t="s">
        <v>260</v>
      </c>
      <c r="C750" t="str">
        <f>VLOOKUP(B750,'Country List'!$C$2:$G$126,5,FALSE)</f>
        <v>ESA</v>
      </c>
      <c r="D750" t="str">
        <f>VLOOKUP(B750,'Country List'!$C$2:$E$126,3,FALSE)</f>
        <v>Lower middle income</v>
      </c>
      <c r="E750" t="s">
        <v>275</v>
      </c>
      <c r="F750" s="48">
        <f>VLOOKUP(D750,ARVs!$A$2:$B$4,2,FALSE)</f>
        <v>55</v>
      </c>
      <c r="G750" s="48">
        <v>2024</v>
      </c>
      <c r="H750" t="s">
        <v>508</v>
      </c>
      <c r="J750" t="str">
        <f t="shared" si="11"/>
        <v>ZambiaAdult ARVs</v>
      </c>
    </row>
    <row r="751" spans="1:10" x14ac:dyDescent="0.25">
      <c r="A751" t="s">
        <v>261</v>
      </c>
      <c r="B751" t="s">
        <v>262</v>
      </c>
      <c r="C751" t="str">
        <f>VLOOKUP(B751,'Country List'!$C$2:$G$126,5,FALSE)</f>
        <v>ESA</v>
      </c>
      <c r="D751" t="str">
        <f>VLOOKUP(B751,'Country List'!$C$2:$E$126,3,FALSE)</f>
        <v>Low income</v>
      </c>
      <c r="E751" t="s">
        <v>275</v>
      </c>
      <c r="F751" s="48">
        <f>VLOOKUP(D751,ARVs!$A$2:$B$4,2,FALSE)</f>
        <v>50</v>
      </c>
      <c r="G751" s="48">
        <v>2024</v>
      </c>
      <c r="H751" t="s">
        <v>508</v>
      </c>
      <c r="J751" t="str">
        <f t="shared" si="11"/>
        <v>ZimbabweAdult ARVs</v>
      </c>
    </row>
    <row r="752" spans="1:10" x14ac:dyDescent="0.25">
      <c r="A752" t="s">
        <v>4</v>
      </c>
      <c r="B752" t="s">
        <v>5</v>
      </c>
      <c r="C752" t="str">
        <f>VLOOKUP(B752,'Country List'!$C$2:$G$126,5,FALSE)</f>
        <v>AP</v>
      </c>
      <c r="D752" t="str">
        <f>VLOOKUP(B752,'Country List'!$C$2:$E$126,3,FALSE)</f>
        <v>Low income</v>
      </c>
      <c r="E752" t="s">
        <v>427</v>
      </c>
      <c r="F752" s="48">
        <v>12</v>
      </c>
      <c r="G752" s="48">
        <v>2024</v>
      </c>
      <c r="H752" t="s">
        <v>508</v>
      </c>
      <c r="J752" t="str">
        <f t="shared" si="11"/>
        <v>AfghanistanViral load test</v>
      </c>
    </row>
    <row r="753" spans="1:10" x14ac:dyDescent="0.25">
      <c r="A753" t="s">
        <v>8</v>
      </c>
      <c r="B753" t="s">
        <v>9</v>
      </c>
      <c r="C753" t="str">
        <f>VLOOKUP(B753,'Country List'!$C$2:$G$126,5,FALSE)</f>
        <v>EECA</v>
      </c>
      <c r="D753" t="str">
        <f>VLOOKUP(B753,'Country List'!$C$2:$E$126,3,FALSE)</f>
        <v>Upper middle income</v>
      </c>
      <c r="E753" t="s">
        <v>427</v>
      </c>
      <c r="F753" s="48">
        <v>12</v>
      </c>
      <c r="G753" s="48">
        <v>2024</v>
      </c>
      <c r="H753" t="s">
        <v>508</v>
      </c>
      <c r="J753" t="str">
        <f t="shared" si="11"/>
        <v>AlbaniaViral load test</v>
      </c>
    </row>
    <row r="754" spans="1:10" x14ac:dyDescent="0.25">
      <c r="A754" t="s">
        <v>12</v>
      </c>
      <c r="B754" t="s">
        <v>13</v>
      </c>
      <c r="C754" t="str">
        <f>VLOOKUP(B754,'Country List'!$C$2:$G$126,5,FALSE)</f>
        <v>NAME</v>
      </c>
      <c r="D754" t="str">
        <f>VLOOKUP(B754,'Country List'!$C$2:$E$126,3,FALSE)</f>
        <v>Upper middle income</v>
      </c>
      <c r="E754" t="s">
        <v>427</v>
      </c>
      <c r="F754" s="48">
        <v>12</v>
      </c>
      <c r="G754" s="48">
        <v>2024</v>
      </c>
      <c r="H754" t="s">
        <v>508</v>
      </c>
      <c r="J754" t="str">
        <f t="shared" si="11"/>
        <v>AlgeriaViral load test</v>
      </c>
    </row>
    <row r="755" spans="1:10" x14ac:dyDescent="0.25">
      <c r="A755" t="s">
        <v>16</v>
      </c>
      <c r="B755" t="s">
        <v>17</v>
      </c>
      <c r="C755" t="str">
        <f>VLOOKUP(B755,'Country List'!$C$2:$G$126,5,FALSE)</f>
        <v>ESA</v>
      </c>
      <c r="D755" t="str">
        <f>VLOOKUP(B755,'Country List'!$C$2:$E$126,3,FALSE)</f>
        <v>Lower middle income</v>
      </c>
      <c r="E755" t="s">
        <v>427</v>
      </c>
      <c r="F755" s="48">
        <v>12</v>
      </c>
      <c r="G755" s="48">
        <v>2024</v>
      </c>
      <c r="H755" t="s">
        <v>508</v>
      </c>
      <c r="J755" t="str">
        <f t="shared" si="11"/>
        <v>AngolaViral load test</v>
      </c>
    </row>
    <row r="756" spans="1:10" x14ac:dyDescent="0.25">
      <c r="A756" t="s">
        <v>21</v>
      </c>
      <c r="B756" t="s">
        <v>22</v>
      </c>
      <c r="C756" t="str">
        <f>VLOOKUP(B756,'Country List'!$C$2:$G$126,5,FALSE)</f>
        <v>LAC</v>
      </c>
      <c r="D756" t="str">
        <f>VLOOKUP(B756,'Country List'!$C$2:$E$126,3,FALSE)</f>
        <v>Upper middle income</v>
      </c>
      <c r="E756" t="s">
        <v>427</v>
      </c>
      <c r="F756" s="48">
        <v>12</v>
      </c>
      <c r="G756" s="48">
        <v>2024</v>
      </c>
      <c r="H756" t="s">
        <v>508</v>
      </c>
      <c r="J756" t="str">
        <f t="shared" si="11"/>
        <v>ArgentinaViral load test</v>
      </c>
    </row>
    <row r="757" spans="1:10" x14ac:dyDescent="0.25">
      <c r="A757" t="s">
        <v>23</v>
      </c>
      <c r="B757" t="s">
        <v>24</v>
      </c>
      <c r="C757" t="str">
        <f>VLOOKUP(B757,'Country List'!$C$2:$G$126,5,FALSE)</f>
        <v>EECA</v>
      </c>
      <c r="D757" t="str">
        <f>VLOOKUP(B757,'Country List'!$C$2:$E$126,3,FALSE)</f>
        <v>Lower middle income</v>
      </c>
      <c r="E757" t="s">
        <v>427</v>
      </c>
      <c r="F757" s="48">
        <v>12</v>
      </c>
      <c r="G757" s="48">
        <v>2024</v>
      </c>
      <c r="H757" t="s">
        <v>508</v>
      </c>
      <c r="J757" t="str">
        <f t="shared" si="11"/>
        <v>ArmeniaViral load test</v>
      </c>
    </row>
    <row r="758" spans="1:10" x14ac:dyDescent="0.25">
      <c r="A758" t="s">
        <v>25</v>
      </c>
      <c r="B758" t="s">
        <v>26</v>
      </c>
      <c r="C758" t="str">
        <f>VLOOKUP(B758,'Country List'!$C$2:$G$126,5,FALSE)</f>
        <v>EECA</v>
      </c>
      <c r="D758" t="str">
        <f>VLOOKUP(B758,'Country List'!$C$2:$E$126,3,FALSE)</f>
        <v>Upper middle income</v>
      </c>
      <c r="E758" t="s">
        <v>427</v>
      </c>
      <c r="F758" s="48">
        <v>12</v>
      </c>
      <c r="G758" s="48">
        <v>2024</v>
      </c>
      <c r="H758" t="s">
        <v>508</v>
      </c>
      <c r="J758" t="str">
        <f t="shared" si="11"/>
        <v>AzerbaijanViral load test</v>
      </c>
    </row>
    <row r="759" spans="1:10" x14ac:dyDescent="0.25">
      <c r="A759" t="s">
        <v>27</v>
      </c>
      <c r="B759" t="s">
        <v>28</v>
      </c>
      <c r="C759" t="str">
        <f>VLOOKUP(B759,'Country List'!$C$2:$G$126,5,FALSE)</f>
        <v>AP</v>
      </c>
      <c r="D759" t="str">
        <f>VLOOKUP(B759,'Country List'!$C$2:$E$126,3,FALSE)</f>
        <v>Lower middle income</v>
      </c>
      <c r="E759" t="s">
        <v>427</v>
      </c>
      <c r="F759" s="48">
        <v>12</v>
      </c>
      <c r="G759" s="48">
        <v>2024</v>
      </c>
      <c r="H759" t="s">
        <v>508</v>
      </c>
      <c r="J759" t="str">
        <f t="shared" si="11"/>
        <v>BangladeshViral load test</v>
      </c>
    </row>
    <row r="760" spans="1:10" x14ac:dyDescent="0.25">
      <c r="A760" t="s">
        <v>29</v>
      </c>
      <c r="B760" t="s">
        <v>30</v>
      </c>
      <c r="C760" t="str">
        <f>VLOOKUP(B760,'Country List'!$C$2:$G$126,5,FALSE)</f>
        <v>EECA</v>
      </c>
      <c r="D760" t="str">
        <f>VLOOKUP(B760,'Country List'!$C$2:$E$126,3,FALSE)</f>
        <v>Upper middle income</v>
      </c>
      <c r="E760" t="s">
        <v>427</v>
      </c>
      <c r="F760" s="48">
        <v>12</v>
      </c>
      <c r="G760" s="48">
        <v>2024</v>
      </c>
      <c r="H760" t="s">
        <v>508</v>
      </c>
      <c r="J760" t="str">
        <f t="shared" si="11"/>
        <v>BelarusViral load test</v>
      </c>
    </row>
    <row r="761" spans="1:10" x14ac:dyDescent="0.25">
      <c r="A761" t="s">
        <v>31</v>
      </c>
      <c r="B761" t="s">
        <v>32</v>
      </c>
      <c r="C761" t="str">
        <f>VLOOKUP(B761,'Country List'!$C$2:$G$126,5,FALSE)</f>
        <v>LAC</v>
      </c>
      <c r="D761" t="str">
        <f>VLOOKUP(B761,'Country List'!$C$2:$E$126,3,FALSE)</f>
        <v>Upper middle income</v>
      </c>
      <c r="E761" t="s">
        <v>427</v>
      </c>
      <c r="F761" s="48">
        <v>12</v>
      </c>
      <c r="G761" s="48">
        <v>2024</v>
      </c>
      <c r="H761" t="s">
        <v>508</v>
      </c>
      <c r="J761" t="str">
        <f t="shared" si="11"/>
        <v>BelizeViral load test</v>
      </c>
    </row>
    <row r="762" spans="1:10" x14ac:dyDescent="0.25">
      <c r="A762" t="s">
        <v>33</v>
      </c>
      <c r="B762" t="s">
        <v>34</v>
      </c>
      <c r="C762" t="str">
        <f>VLOOKUP(B762,'Country List'!$C$2:$G$126,5,FALSE)</f>
        <v>WCA</v>
      </c>
      <c r="D762" t="str">
        <f>VLOOKUP(B762,'Country List'!$C$2:$E$126,3,FALSE)</f>
        <v>Low income</v>
      </c>
      <c r="E762" t="s">
        <v>427</v>
      </c>
      <c r="F762" s="48">
        <v>12</v>
      </c>
      <c r="G762" s="48">
        <v>2024</v>
      </c>
      <c r="H762" t="s">
        <v>508</v>
      </c>
      <c r="J762" t="str">
        <f t="shared" si="11"/>
        <v>BeninViral load test</v>
      </c>
    </row>
    <row r="763" spans="1:10" x14ac:dyDescent="0.25">
      <c r="A763" t="s">
        <v>35</v>
      </c>
      <c r="B763" t="s">
        <v>36</v>
      </c>
      <c r="C763" t="str">
        <f>VLOOKUP(B763,'Country List'!$C$2:$G$126,5,FALSE)</f>
        <v>AP</v>
      </c>
      <c r="D763" t="str">
        <f>VLOOKUP(B763,'Country List'!$C$2:$E$126,3,FALSE)</f>
        <v>Lower middle income</v>
      </c>
      <c r="E763" t="s">
        <v>427</v>
      </c>
      <c r="F763" s="48">
        <v>12</v>
      </c>
      <c r="G763" s="48">
        <v>2024</v>
      </c>
      <c r="H763" t="s">
        <v>508</v>
      </c>
      <c r="J763" t="str">
        <f t="shared" si="11"/>
        <v>BhutanViral load test</v>
      </c>
    </row>
    <row r="764" spans="1:10" x14ac:dyDescent="0.25">
      <c r="A764" t="s">
        <v>37</v>
      </c>
      <c r="B764" t="s">
        <v>38</v>
      </c>
      <c r="C764" t="str">
        <f>VLOOKUP(B764,'Country List'!$C$2:$G$126,5,FALSE)</f>
        <v>LAC</v>
      </c>
      <c r="D764" t="str">
        <f>VLOOKUP(B764,'Country List'!$C$2:$E$126,3,FALSE)</f>
        <v>Lower middle income</v>
      </c>
      <c r="E764" t="s">
        <v>427</v>
      </c>
      <c r="F764" s="48">
        <v>12</v>
      </c>
      <c r="G764" s="48">
        <v>2024</v>
      </c>
      <c r="H764" t="s">
        <v>508</v>
      </c>
      <c r="J764" t="str">
        <f t="shared" si="11"/>
        <v>BoliviaViral load test</v>
      </c>
    </row>
    <row r="765" spans="1:10" x14ac:dyDescent="0.25">
      <c r="A765" t="s">
        <v>39</v>
      </c>
      <c r="B765" t="s">
        <v>40</v>
      </c>
      <c r="C765" t="str">
        <f>VLOOKUP(B765,'Country List'!$C$2:$G$126,5,FALSE)</f>
        <v>EECA</v>
      </c>
      <c r="D765" t="str">
        <f>VLOOKUP(B765,'Country List'!$C$2:$E$126,3,FALSE)</f>
        <v>Upper middle income</v>
      </c>
      <c r="E765" t="s">
        <v>427</v>
      </c>
      <c r="F765" s="48">
        <v>12</v>
      </c>
      <c r="G765" s="48">
        <v>2024</v>
      </c>
      <c r="H765" t="s">
        <v>508</v>
      </c>
      <c r="J765" t="str">
        <f t="shared" si="11"/>
        <v>Bosnia and HerzegovinaViral load test</v>
      </c>
    </row>
    <row r="766" spans="1:10" x14ac:dyDescent="0.25">
      <c r="A766" t="s">
        <v>41</v>
      </c>
      <c r="B766" t="s">
        <v>42</v>
      </c>
      <c r="C766" t="str">
        <f>VLOOKUP(B766,'Country List'!$C$2:$G$126,5,FALSE)</f>
        <v>ESA</v>
      </c>
      <c r="D766" t="str">
        <f>VLOOKUP(B766,'Country List'!$C$2:$E$126,3,FALSE)</f>
        <v>Upper middle income</v>
      </c>
      <c r="E766" t="s">
        <v>427</v>
      </c>
      <c r="F766" s="48">
        <v>12</v>
      </c>
      <c r="G766" s="48">
        <v>2024</v>
      </c>
      <c r="H766" t="s">
        <v>508</v>
      </c>
      <c r="J766" t="str">
        <f t="shared" si="11"/>
        <v>BotswanaViral load test</v>
      </c>
    </row>
    <row r="767" spans="1:10" x14ac:dyDescent="0.25">
      <c r="A767" t="s">
        <v>43</v>
      </c>
      <c r="B767" t="s">
        <v>44</v>
      </c>
      <c r="C767" t="str">
        <f>VLOOKUP(B767,'Country List'!$C$2:$G$126,5,FALSE)</f>
        <v>LAC</v>
      </c>
      <c r="D767" t="str">
        <f>VLOOKUP(B767,'Country List'!$C$2:$E$126,3,FALSE)</f>
        <v>Upper middle income</v>
      </c>
      <c r="E767" t="s">
        <v>427</v>
      </c>
      <c r="F767" s="48">
        <f>65.84/4.99</f>
        <v>13.19438877755511</v>
      </c>
      <c r="G767" s="48">
        <v>2024</v>
      </c>
      <c r="H767" t="s">
        <v>523</v>
      </c>
      <c r="J767" t="str">
        <f t="shared" si="11"/>
        <v>BrazilViral load test</v>
      </c>
    </row>
    <row r="768" spans="1:10" x14ac:dyDescent="0.25">
      <c r="A768" t="s">
        <v>45</v>
      </c>
      <c r="B768" t="s">
        <v>46</v>
      </c>
      <c r="C768" t="str">
        <f>VLOOKUP(B768,'Country List'!$C$2:$G$126,5,FALSE)</f>
        <v>WCENA</v>
      </c>
      <c r="D768" t="str">
        <f>VLOOKUP(B768,'Country List'!$C$2:$E$126,3,FALSE)</f>
        <v>Upper middle income</v>
      </c>
      <c r="E768" t="s">
        <v>427</v>
      </c>
      <c r="F768" s="48">
        <v>12</v>
      </c>
      <c r="G768" s="48">
        <v>2024</v>
      </c>
      <c r="H768" t="s">
        <v>508</v>
      </c>
      <c r="J768" t="str">
        <f t="shared" si="11"/>
        <v>BulgariaViral load test</v>
      </c>
    </row>
    <row r="769" spans="1:10" x14ac:dyDescent="0.25">
      <c r="A769" t="s">
        <v>47</v>
      </c>
      <c r="B769" t="s">
        <v>48</v>
      </c>
      <c r="C769" t="str">
        <f>VLOOKUP(B769,'Country List'!$C$2:$G$126,5,FALSE)</f>
        <v>WCA</v>
      </c>
      <c r="D769" t="str">
        <f>VLOOKUP(B769,'Country List'!$C$2:$E$126,3,FALSE)</f>
        <v>Low income</v>
      </c>
      <c r="E769" t="s">
        <v>427</v>
      </c>
      <c r="F769" s="48">
        <v>12</v>
      </c>
      <c r="G769" s="48">
        <v>2024</v>
      </c>
      <c r="H769" t="s">
        <v>508</v>
      </c>
      <c r="J769" t="str">
        <f t="shared" si="11"/>
        <v>Burkina FasoViral load test</v>
      </c>
    </row>
    <row r="770" spans="1:10" x14ac:dyDescent="0.25">
      <c r="A770" t="s">
        <v>49</v>
      </c>
      <c r="B770" t="s">
        <v>50</v>
      </c>
      <c r="C770" t="str">
        <f>VLOOKUP(B770,'Country List'!$C$2:$G$126,5,FALSE)</f>
        <v>WCA</v>
      </c>
      <c r="D770" t="str">
        <f>VLOOKUP(B770,'Country List'!$C$2:$E$126,3,FALSE)</f>
        <v>Low income</v>
      </c>
      <c r="E770" t="s">
        <v>427</v>
      </c>
      <c r="F770" s="48">
        <v>12</v>
      </c>
      <c r="G770" s="48">
        <v>2024</v>
      </c>
      <c r="H770" t="s">
        <v>508</v>
      </c>
      <c r="J770" t="str">
        <f t="shared" si="11"/>
        <v>BurundiViral load test</v>
      </c>
    </row>
    <row r="771" spans="1:10" x14ac:dyDescent="0.25">
      <c r="A771" t="s">
        <v>51</v>
      </c>
      <c r="B771" t="s">
        <v>52</v>
      </c>
      <c r="C771" t="str">
        <f>VLOOKUP(B771,'Country List'!$C$2:$G$126,5,FALSE)</f>
        <v>WCA</v>
      </c>
      <c r="D771" t="str">
        <f>VLOOKUP(B771,'Country List'!$C$2:$E$126,3,FALSE)</f>
        <v>Lower middle income</v>
      </c>
      <c r="E771" t="s">
        <v>427</v>
      </c>
      <c r="F771" s="48">
        <v>12</v>
      </c>
      <c r="G771" s="48">
        <v>2024</v>
      </c>
      <c r="H771" t="s">
        <v>508</v>
      </c>
      <c r="J771" t="str">
        <f t="shared" ref="J771:J834" si="12">CONCATENATE(A771,E771)</f>
        <v>Cabo VerdeViral load test</v>
      </c>
    </row>
    <row r="772" spans="1:10" x14ac:dyDescent="0.25">
      <c r="A772" t="s">
        <v>53</v>
      </c>
      <c r="B772" t="s">
        <v>54</v>
      </c>
      <c r="C772" t="str">
        <f>VLOOKUP(B772,'Country List'!$C$2:$G$126,5,FALSE)</f>
        <v>AP</v>
      </c>
      <c r="D772" t="str">
        <f>VLOOKUP(B772,'Country List'!$C$2:$E$126,3,FALSE)</f>
        <v>Lower middle income</v>
      </c>
      <c r="E772" t="s">
        <v>427</v>
      </c>
      <c r="F772" s="48">
        <v>12</v>
      </c>
      <c r="G772" s="48">
        <v>2024</v>
      </c>
      <c r="H772" t="s">
        <v>508</v>
      </c>
      <c r="J772" t="str">
        <f t="shared" si="12"/>
        <v>CambodiaViral load test</v>
      </c>
    </row>
    <row r="773" spans="1:10" x14ac:dyDescent="0.25">
      <c r="A773" t="s">
        <v>55</v>
      </c>
      <c r="B773" t="s">
        <v>56</v>
      </c>
      <c r="C773" t="str">
        <f>VLOOKUP(B773,'Country List'!$C$2:$G$126,5,FALSE)</f>
        <v>WCA</v>
      </c>
      <c r="D773" t="str">
        <f>VLOOKUP(B773,'Country List'!$C$2:$E$126,3,FALSE)</f>
        <v>Lower middle income</v>
      </c>
      <c r="E773" t="s">
        <v>427</v>
      </c>
      <c r="F773" s="48">
        <v>12</v>
      </c>
      <c r="G773" s="48">
        <v>2024</v>
      </c>
      <c r="H773" t="s">
        <v>508</v>
      </c>
      <c r="J773" t="str">
        <f t="shared" si="12"/>
        <v>CameroonViral load test</v>
      </c>
    </row>
    <row r="774" spans="1:10" x14ac:dyDescent="0.25">
      <c r="A774" t="s">
        <v>57</v>
      </c>
      <c r="B774" t="s">
        <v>58</v>
      </c>
      <c r="C774" t="str">
        <f>VLOOKUP(B774,'Country List'!$C$2:$G$126,5,FALSE)</f>
        <v>WCA</v>
      </c>
      <c r="D774" t="str">
        <f>VLOOKUP(B774,'Country List'!$C$2:$E$126,3,FALSE)</f>
        <v>Low income</v>
      </c>
      <c r="E774" t="s">
        <v>427</v>
      </c>
      <c r="F774" s="48">
        <v>12</v>
      </c>
      <c r="G774" s="48">
        <v>2024</v>
      </c>
      <c r="H774" t="s">
        <v>508</v>
      </c>
      <c r="J774" t="str">
        <f t="shared" si="12"/>
        <v>Central African RepublicViral load test</v>
      </c>
    </row>
    <row r="775" spans="1:10" x14ac:dyDescent="0.25">
      <c r="A775" t="s">
        <v>59</v>
      </c>
      <c r="B775" t="s">
        <v>60</v>
      </c>
      <c r="C775" t="str">
        <f>VLOOKUP(B775,'Country List'!$C$2:$G$126,5,FALSE)</f>
        <v>WCA</v>
      </c>
      <c r="D775" t="str">
        <f>VLOOKUP(B775,'Country List'!$C$2:$E$126,3,FALSE)</f>
        <v>Low income</v>
      </c>
      <c r="E775" t="s">
        <v>427</v>
      </c>
      <c r="F775" s="48">
        <v>12</v>
      </c>
      <c r="G775" s="48">
        <v>2024</v>
      </c>
      <c r="H775" t="s">
        <v>508</v>
      </c>
      <c r="J775" t="str">
        <f t="shared" si="12"/>
        <v>ChadViral load test</v>
      </c>
    </row>
    <row r="776" spans="1:10" x14ac:dyDescent="0.25">
      <c r="A776" t="s">
        <v>61</v>
      </c>
      <c r="B776" t="s">
        <v>62</v>
      </c>
      <c r="C776" t="str">
        <f>VLOOKUP(B776,'Country List'!$C$2:$G$126,5,FALSE)</f>
        <v>AP</v>
      </c>
      <c r="D776" t="str">
        <f>VLOOKUP(B776,'Country List'!$C$2:$E$126,3,FALSE)</f>
        <v>Upper middle income</v>
      </c>
      <c r="E776" t="s">
        <v>427</v>
      </c>
      <c r="F776" s="48">
        <v>12</v>
      </c>
      <c r="G776" s="48">
        <v>2024</v>
      </c>
      <c r="H776" t="s">
        <v>508</v>
      </c>
      <c r="J776" t="str">
        <f t="shared" si="12"/>
        <v>ChinaViral load test</v>
      </c>
    </row>
    <row r="777" spans="1:10" x14ac:dyDescent="0.25">
      <c r="A777" t="s">
        <v>63</v>
      </c>
      <c r="B777" t="s">
        <v>64</v>
      </c>
      <c r="C777" t="str">
        <f>VLOOKUP(B777,'Country List'!$C$2:$G$126,5,FALSE)</f>
        <v>LAC</v>
      </c>
      <c r="D777" t="str">
        <f>VLOOKUP(B777,'Country List'!$C$2:$E$126,3,FALSE)</f>
        <v>Upper middle income</v>
      </c>
      <c r="E777" t="s">
        <v>427</v>
      </c>
      <c r="F777" s="48">
        <v>12</v>
      </c>
      <c r="G777" s="48">
        <v>2024</v>
      </c>
      <c r="H777" t="s">
        <v>508</v>
      </c>
      <c r="J777" t="str">
        <f t="shared" si="12"/>
        <v>ColombiaViral load test</v>
      </c>
    </row>
    <row r="778" spans="1:10" x14ac:dyDescent="0.25">
      <c r="A778" t="s">
        <v>65</v>
      </c>
      <c r="B778" t="s">
        <v>66</v>
      </c>
      <c r="C778" t="str">
        <f>VLOOKUP(B778,'Country List'!$C$2:$G$126,5,FALSE)</f>
        <v>ESA</v>
      </c>
      <c r="D778" t="str">
        <f>VLOOKUP(B778,'Country List'!$C$2:$E$126,3,FALSE)</f>
        <v>Low income</v>
      </c>
      <c r="E778" t="s">
        <v>427</v>
      </c>
      <c r="F778" s="48">
        <v>12</v>
      </c>
      <c r="G778" s="48">
        <v>2024</v>
      </c>
      <c r="H778" t="s">
        <v>508</v>
      </c>
      <c r="J778" t="str">
        <f t="shared" si="12"/>
        <v>ComorosViral load test</v>
      </c>
    </row>
    <row r="779" spans="1:10" x14ac:dyDescent="0.25">
      <c r="A779" t="s">
        <v>67</v>
      </c>
      <c r="B779" t="s">
        <v>68</v>
      </c>
      <c r="C779" t="str">
        <f>VLOOKUP(B779,'Country List'!$C$2:$G$126,5,FALSE)</f>
        <v>WCA</v>
      </c>
      <c r="D779" t="str">
        <f>VLOOKUP(B779,'Country List'!$C$2:$E$126,3,FALSE)</f>
        <v>Low income</v>
      </c>
      <c r="E779" t="s">
        <v>427</v>
      </c>
      <c r="F779" s="48">
        <v>12</v>
      </c>
      <c r="G779" s="48">
        <v>2024</v>
      </c>
      <c r="H779" t="s">
        <v>508</v>
      </c>
      <c r="J779" t="str">
        <f t="shared" si="12"/>
        <v>Congo, Dem. Rep.Viral load test</v>
      </c>
    </row>
    <row r="780" spans="1:10" x14ac:dyDescent="0.25">
      <c r="A780" t="s">
        <v>69</v>
      </c>
      <c r="B780" t="s">
        <v>70</v>
      </c>
      <c r="C780" t="str">
        <f>VLOOKUP(B780,'Country List'!$C$2:$G$126,5,FALSE)</f>
        <v>WCA</v>
      </c>
      <c r="D780" t="str">
        <f>VLOOKUP(B780,'Country List'!$C$2:$E$126,3,FALSE)</f>
        <v>Lower middle income</v>
      </c>
      <c r="E780" t="s">
        <v>427</v>
      </c>
      <c r="F780" s="48">
        <v>12</v>
      </c>
      <c r="G780" s="48">
        <v>2024</v>
      </c>
      <c r="H780" t="s">
        <v>508</v>
      </c>
      <c r="J780" t="str">
        <f t="shared" si="12"/>
        <v>Congo, Rep.Viral load test</v>
      </c>
    </row>
    <row r="781" spans="1:10" x14ac:dyDescent="0.25">
      <c r="A781" t="s">
        <v>71</v>
      </c>
      <c r="B781" t="s">
        <v>72</v>
      </c>
      <c r="C781" t="str">
        <f>VLOOKUP(B781,'Country List'!$C$2:$G$126,5,FALSE)</f>
        <v>LAC</v>
      </c>
      <c r="D781" t="str">
        <f>VLOOKUP(B781,'Country List'!$C$2:$E$126,3,FALSE)</f>
        <v>Upper middle income</v>
      </c>
      <c r="E781" t="s">
        <v>427</v>
      </c>
      <c r="F781" s="48">
        <v>12</v>
      </c>
      <c r="G781" s="48">
        <v>2024</v>
      </c>
      <c r="H781" t="s">
        <v>508</v>
      </c>
      <c r="J781" t="str">
        <f t="shared" si="12"/>
        <v>Costa RicaViral load test</v>
      </c>
    </row>
    <row r="782" spans="1:10" x14ac:dyDescent="0.25">
      <c r="A782" t="s">
        <v>73</v>
      </c>
      <c r="B782" t="s">
        <v>74</v>
      </c>
      <c r="C782" t="str">
        <f>VLOOKUP(B782,'Country List'!$C$2:$G$126,5,FALSE)</f>
        <v>WCA</v>
      </c>
      <c r="D782" t="str">
        <f>VLOOKUP(B782,'Country List'!$C$2:$E$126,3,FALSE)</f>
        <v>Lower middle income</v>
      </c>
      <c r="E782" t="s">
        <v>427</v>
      </c>
      <c r="F782" s="48">
        <v>12</v>
      </c>
      <c r="G782" s="48">
        <v>2024</v>
      </c>
      <c r="H782" t="s">
        <v>508</v>
      </c>
      <c r="J782" t="str">
        <f t="shared" si="12"/>
        <v>Côte d'IvoireViral load test</v>
      </c>
    </row>
    <row r="783" spans="1:10" x14ac:dyDescent="0.25">
      <c r="A783" t="s">
        <v>75</v>
      </c>
      <c r="B783" t="s">
        <v>76</v>
      </c>
      <c r="C783" t="str">
        <f>VLOOKUP(B783,'Country List'!$C$2:$G$126,5,FALSE)</f>
        <v>WCENA</v>
      </c>
      <c r="D783" t="str">
        <f>VLOOKUP(B783,'Country List'!$C$2:$E$126,3,FALSE)</f>
        <v>Upper middle income</v>
      </c>
      <c r="E783" t="s">
        <v>427</v>
      </c>
      <c r="F783" s="48">
        <v>12</v>
      </c>
      <c r="G783" s="48">
        <v>2024</v>
      </c>
      <c r="H783" t="s">
        <v>508</v>
      </c>
      <c r="J783" t="str">
        <f t="shared" si="12"/>
        <v>CroatiaViral load test</v>
      </c>
    </row>
    <row r="784" spans="1:10" x14ac:dyDescent="0.25">
      <c r="A784" t="s">
        <v>77</v>
      </c>
      <c r="B784" t="s">
        <v>78</v>
      </c>
      <c r="C784" t="str">
        <f>VLOOKUP(B784,'Country List'!$C$2:$G$126,5,FALSE)</f>
        <v>LAC</v>
      </c>
      <c r="D784" t="str">
        <f>VLOOKUP(B784,'Country List'!$C$2:$E$126,3,FALSE)</f>
        <v>Upper middle income</v>
      </c>
      <c r="E784" t="s">
        <v>427</v>
      </c>
      <c r="F784" s="48">
        <v>12</v>
      </c>
      <c r="G784" s="48">
        <v>2024</v>
      </c>
      <c r="H784" t="s">
        <v>508</v>
      </c>
      <c r="J784" t="str">
        <f t="shared" si="12"/>
        <v>CubaViral load test</v>
      </c>
    </row>
    <row r="785" spans="1:10" x14ac:dyDescent="0.25">
      <c r="A785" t="s">
        <v>79</v>
      </c>
      <c r="B785" t="s">
        <v>80</v>
      </c>
      <c r="C785" t="str">
        <f>VLOOKUP(B785,'Country List'!$C$2:$G$126,5,FALSE)</f>
        <v>NAME</v>
      </c>
      <c r="D785" t="str">
        <f>VLOOKUP(B785,'Country List'!$C$2:$E$126,3,FALSE)</f>
        <v>Lower middle income</v>
      </c>
      <c r="E785" t="s">
        <v>427</v>
      </c>
      <c r="F785" s="48">
        <v>12</v>
      </c>
      <c r="G785" s="48">
        <v>2024</v>
      </c>
      <c r="H785" t="s">
        <v>508</v>
      </c>
      <c r="J785" t="str">
        <f t="shared" si="12"/>
        <v>DjiboutiViral load test</v>
      </c>
    </row>
    <row r="786" spans="1:10" x14ac:dyDescent="0.25">
      <c r="A786" t="s">
        <v>81</v>
      </c>
      <c r="B786" t="s">
        <v>82</v>
      </c>
      <c r="C786" t="str">
        <f>VLOOKUP(B786,'Country List'!$C$2:$G$126,5,FALSE)</f>
        <v>LAC</v>
      </c>
      <c r="D786" t="str">
        <f>VLOOKUP(B786,'Country List'!$C$2:$E$126,3,FALSE)</f>
        <v>Upper middle income</v>
      </c>
      <c r="E786" t="s">
        <v>427</v>
      </c>
      <c r="F786" s="48">
        <v>12</v>
      </c>
      <c r="G786" s="48">
        <v>2024</v>
      </c>
      <c r="H786" t="s">
        <v>508</v>
      </c>
      <c r="J786" t="str">
        <f t="shared" si="12"/>
        <v>Dominican RepublicViral load test</v>
      </c>
    </row>
    <row r="787" spans="1:10" x14ac:dyDescent="0.25">
      <c r="A787" t="s">
        <v>83</v>
      </c>
      <c r="B787" t="s">
        <v>84</v>
      </c>
      <c r="C787" t="str">
        <f>VLOOKUP(B787,'Country List'!$C$2:$G$126,5,FALSE)</f>
        <v>LAC</v>
      </c>
      <c r="D787" t="str">
        <f>VLOOKUP(B787,'Country List'!$C$2:$E$126,3,FALSE)</f>
        <v>Upper middle income</v>
      </c>
      <c r="E787" t="s">
        <v>427</v>
      </c>
      <c r="F787" s="48">
        <v>12</v>
      </c>
      <c r="G787" s="48">
        <v>2024</v>
      </c>
      <c r="H787" t="s">
        <v>508</v>
      </c>
      <c r="J787" t="str">
        <f t="shared" si="12"/>
        <v>EcuadorViral load test</v>
      </c>
    </row>
    <row r="788" spans="1:10" x14ac:dyDescent="0.25">
      <c r="A788" t="s">
        <v>85</v>
      </c>
      <c r="B788" t="s">
        <v>86</v>
      </c>
      <c r="C788" t="str">
        <f>VLOOKUP(B788,'Country List'!$C$2:$G$126,5,FALSE)</f>
        <v>NAME</v>
      </c>
      <c r="D788" t="str">
        <f>VLOOKUP(B788,'Country List'!$C$2:$E$126,3,FALSE)</f>
        <v>Lower middle income</v>
      </c>
      <c r="E788" t="s">
        <v>427</v>
      </c>
      <c r="F788" s="48">
        <v>12</v>
      </c>
      <c r="G788" s="48">
        <v>2024</v>
      </c>
      <c r="H788" t="s">
        <v>508</v>
      </c>
      <c r="J788" t="str">
        <f t="shared" si="12"/>
        <v>Egypt, Arab Rep.Viral load test</v>
      </c>
    </row>
    <row r="789" spans="1:10" x14ac:dyDescent="0.25">
      <c r="A789" t="s">
        <v>87</v>
      </c>
      <c r="B789" t="s">
        <v>88</v>
      </c>
      <c r="C789" t="str">
        <f>VLOOKUP(B789,'Country List'!$C$2:$G$126,5,FALSE)</f>
        <v>LAC</v>
      </c>
      <c r="D789" t="str">
        <f>VLOOKUP(B789,'Country List'!$C$2:$E$126,3,FALSE)</f>
        <v>Lower middle income</v>
      </c>
      <c r="E789" t="s">
        <v>427</v>
      </c>
      <c r="F789" s="48">
        <v>12</v>
      </c>
      <c r="G789" s="48">
        <v>2024</v>
      </c>
      <c r="H789" t="s">
        <v>508</v>
      </c>
      <c r="J789" t="str">
        <f t="shared" si="12"/>
        <v>El SalvadorViral load test</v>
      </c>
    </row>
    <row r="790" spans="1:10" x14ac:dyDescent="0.25">
      <c r="A790" t="s">
        <v>89</v>
      </c>
      <c r="B790" t="s">
        <v>90</v>
      </c>
      <c r="C790" t="str">
        <f>VLOOKUP(B790,'Country List'!$C$2:$G$126,5,FALSE)</f>
        <v>WCA</v>
      </c>
      <c r="D790" t="str">
        <f>VLOOKUP(B790,'Country List'!$C$2:$E$126,3,FALSE)</f>
        <v>Upper middle income</v>
      </c>
      <c r="E790" t="s">
        <v>427</v>
      </c>
      <c r="F790" s="48">
        <v>12</v>
      </c>
      <c r="G790" s="48">
        <v>2024</v>
      </c>
      <c r="H790" t="s">
        <v>508</v>
      </c>
      <c r="J790" t="str">
        <f t="shared" si="12"/>
        <v>Equatorial GuineaViral load test</v>
      </c>
    </row>
    <row r="791" spans="1:10" x14ac:dyDescent="0.25">
      <c r="A791" t="s">
        <v>91</v>
      </c>
      <c r="B791" t="s">
        <v>92</v>
      </c>
      <c r="C791" t="str">
        <f>VLOOKUP(B791,'Country List'!$C$2:$G$126,5,FALSE)</f>
        <v>ESA</v>
      </c>
      <c r="D791" t="str">
        <f>VLOOKUP(B791,'Country List'!$C$2:$E$126,3,FALSE)</f>
        <v>Low income</v>
      </c>
      <c r="E791" t="s">
        <v>427</v>
      </c>
      <c r="F791" s="48">
        <v>12</v>
      </c>
      <c r="G791" s="48">
        <v>2024</v>
      </c>
      <c r="H791" t="s">
        <v>508</v>
      </c>
      <c r="J791" t="str">
        <f t="shared" si="12"/>
        <v>EritreaViral load test</v>
      </c>
    </row>
    <row r="792" spans="1:10" x14ac:dyDescent="0.25">
      <c r="A792" t="s">
        <v>267</v>
      </c>
      <c r="B792" t="s">
        <v>228</v>
      </c>
      <c r="C792" t="str">
        <f>VLOOKUP(B792,'Country List'!$C$2:$G$126,5,FALSE)</f>
        <v>ESA</v>
      </c>
      <c r="D792" t="str">
        <f>VLOOKUP(B792,'Country List'!$C$2:$E$126,3,FALSE)</f>
        <v>Lower middle income</v>
      </c>
      <c r="E792" t="s">
        <v>427</v>
      </c>
      <c r="F792" s="48">
        <v>12</v>
      </c>
      <c r="G792" s="48">
        <v>2024</v>
      </c>
      <c r="H792" t="s">
        <v>508</v>
      </c>
      <c r="J792" t="str">
        <f t="shared" si="12"/>
        <v>EswatiniViral load test</v>
      </c>
    </row>
    <row r="793" spans="1:10" x14ac:dyDescent="0.25">
      <c r="A793" t="s">
        <v>93</v>
      </c>
      <c r="B793" t="s">
        <v>94</v>
      </c>
      <c r="C793" t="str">
        <f>VLOOKUP(B793,'Country List'!$C$2:$G$126,5,FALSE)</f>
        <v>ESA</v>
      </c>
      <c r="D793" t="str">
        <f>VLOOKUP(B793,'Country List'!$C$2:$E$126,3,FALSE)</f>
        <v>Low income</v>
      </c>
      <c r="E793" t="s">
        <v>427</v>
      </c>
      <c r="F793" s="48">
        <v>12</v>
      </c>
      <c r="G793" s="48">
        <v>2024</v>
      </c>
      <c r="H793" t="s">
        <v>508</v>
      </c>
      <c r="J793" t="str">
        <f t="shared" si="12"/>
        <v>EthiopiaViral load test</v>
      </c>
    </row>
    <row r="794" spans="1:10" x14ac:dyDescent="0.25">
      <c r="A794" t="s">
        <v>95</v>
      </c>
      <c r="B794" t="s">
        <v>96</v>
      </c>
      <c r="C794" t="str">
        <f>VLOOKUP(B794,'Country List'!$C$2:$G$126,5,FALSE)</f>
        <v>AP</v>
      </c>
      <c r="D794" t="str">
        <f>VLOOKUP(B794,'Country List'!$C$2:$E$126,3,FALSE)</f>
        <v>Upper middle income</v>
      </c>
      <c r="E794" t="s">
        <v>427</v>
      </c>
      <c r="F794" s="48">
        <v>12</v>
      </c>
      <c r="G794" s="48">
        <v>2024</v>
      </c>
      <c r="H794" t="s">
        <v>508</v>
      </c>
      <c r="J794" t="str">
        <f t="shared" si="12"/>
        <v>FijiViral load test</v>
      </c>
    </row>
    <row r="795" spans="1:10" x14ac:dyDescent="0.25">
      <c r="A795" t="s">
        <v>97</v>
      </c>
      <c r="B795" t="s">
        <v>98</v>
      </c>
      <c r="C795" t="str">
        <f>VLOOKUP(B795,'Country List'!$C$2:$G$126,5,FALSE)</f>
        <v>WCA</v>
      </c>
      <c r="D795" t="str">
        <f>VLOOKUP(B795,'Country List'!$C$2:$E$126,3,FALSE)</f>
        <v>Upper middle income</v>
      </c>
      <c r="E795" t="s">
        <v>427</v>
      </c>
      <c r="F795" s="48">
        <v>12</v>
      </c>
      <c r="G795" s="48">
        <v>2024</v>
      </c>
      <c r="H795" t="s">
        <v>508</v>
      </c>
      <c r="J795" t="str">
        <f t="shared" si="12"/>
        <v>GabonViral load test</v>
      </c>
    </row>
    <row r="796" spans="1:10" x14ac:dyDescent="0.25">
      <c r="A796" t="s">
        <v>99</v>
      </c>
      <c r="B796" t="s">
        <v>100</v>
      </c>
      <c r="C796" t="str">
        <f>VLOOKUP(B796,'Country List'!$C$2:$G$126,5,FALSE)</f>
        <v>WCA</v>
      </c>
      <c r="D796" t="str">
        <f>VLOOKUP(B796,'Country List'!$C$2:$E$126,3,FALSE)</f>
        <v>Low income</v>
      </c>
      <c r="E796" t="s">
        <v>427</v>
      </c>
      <c r="F796" s="48">
        <v>12</v>
      </c>
      <c r="G796" s="48">
        <v>2024</v>
      </c>
      <c r="H796" t="s">
        <v>508</v>
      </c>
      <c r="J796" t="str">
        <f t="shared" si="12"/>
        <v>Gambia, TheViral load test</v>
      </c>
    </row>
    <row r="797" spans="1:10" x14ac:dyDescent="0.25">
      <c r="A797" t="s">
        <v>101</v>
      </c>
      <c r="B797" t="s">
        <v>102</v>
      </c>
      <c r="C797" t="str">
        <f>VLOOKUP(B797,'Country List'!$C$2:$G$126,5,FALSE)</f>
        <v>EECA</v>
      </c>
      <c r="D797" t="str">
        <f>VLOOKUP(B797,'Country List'!$C$2:$E$126,3,FALSE)</f>
        <v>Lower middle income</v>
      </c>
      <c r="E797" t="s">
        <v>427</v>
      </c>
      <c r="F797" s="48">
        <v>12</v>
      </c>
      <c r="G797" s="48">
        <v>2024</v>
      </c>
      <c r="H797" t="s">
        <v>508</v>
      </c>
      <c r="J797" t="str">
        <f t="shared" si="12"/>
        <v>GeorgiaViral load test</v>
      </c>
    </row>
    <row r="798" spans="1:10" x14ac:dyDescent="0.25">
      <c r="A798" t="s">
        <v>103</v>
      </c>
      <c r="B798" t="s">
        <v>104</v>
      </c>
      <c r="C798" t="str">
        <f>VLOOKUP(B798,'Country List'!$C$2:$G$126,5,FALSE)</f>
        <v>WCA</v>
      </c>
      <c r="D798" t="str">
        <f>VLOOKUP(B798,'Country List'!$C$2:$E$126,3,FALSE)</f>
        <v>Lower middle income</v>
      </c>
      <c r="E798" t="s">
        <v>427</v>
      </c>
      <c r="F798" s="48">
        <v>10.45</v>
      </c>
      <c r="G798" s="48">
        <v>2024</v>
      </c>
      <c r="H798" t="s">
        <v>520</v>
      </c>
      <c r="J798" t="str">
        <f t="shared" si="12"/>
        <v>GhanaViral load test</v>
      </c>
    </row>
    <row r="799" spans="1:10" x14ac:dyDescent="0.25">
      <c r="A799" t="s">
        <v>105</v>
      </c>
      <c r="B799" t="s">
        <v>106</v>
      </c>
      <c r="C799" t="str">
        <f>VLOOKUP(B799,'Country List'!$C$2:$G$126,5,FALSE)</f>
        <v>LAC</v>
      </c>
      <c r="D799" t="str">
        <f>VLOOKUP(B799,'Country List'!$C$2:$E$126,3,FALSE)</f>
        <v>Lower middle income</v>
      </c>
      <c r="E799" t="s">
        <v>427</v>
      </c>
      <c r="F799" s="48">
        <v>12</v>
      </c>
      <c r="G799" s="48">
        <v>2024</v>
      </c>
      <c r="H799" t="s">
        <v>508</v>
      </c>
      <c r="J799" t="str">
        <f t="shared" si="12"/>
        <v>GuatemalaViral load test</v>
      </c>
    </row>
    <row r="800" spans="1:10" x14ac:dyDescent="0.25">
      <c r="A800" t="s">
        <v>107</v>
      </c>
      <c r="B800" t="s">
        <v>108</v>
      </c>
      <c r="C800" t="str">
        <f>VLOOKUP(B800,'Country List'!$C$2:$G$126,5,FALSE)</f>
        <v>WCA</v>
      </c>
      <c r="D800" t="str">
        <f>VLOOKUP(B800,'Country List'!$C$2:$E$126,3,FALSE)</f>
        <v>Low income</v>
      </c>
      <c r="E800" t="s">
        <v>427</v>
      </c>
      <c r="F800" s="48">
        <v>12</v>
      </c>
      <c r="G800" s="48">
        <v>2024</v>
      </c>
      <c r="H800" t="s">
        <v>508</v>
      </c>
      <c r="J800" t="str">
        <f t="shared" si="12"/>
        <v>GuineaViral load test</v>
      </c>
    </row>
    <row r="801" spans="1:10" x14ac:dyDescent="0.25">
      <c r="A801" t="s">
        <v>109</v>
      </c>
      <c r="B801" t="s">
        <v>110</v>
      </c>
      <c r="C801" t="str">
        <f>VLOOKUP(B801,'Country List'!$C$2:$G$126,5,FALSE)</f>
        <v>WCA</v>
      </c>
      <c r="D801" t="str">
        <f>VLOOKUP(B801,'Country List'!$C$2:$E$126,3,FALSE)</f>
        <v>Low income</v>
      </c>
      <c r="E801" t="s">
        <v>427</v>
      </c>
      <c r="F801" s="48">
        <v>12</v>
      </c>
      <c r="G801" s="48">
        <v>2024</v>
      </c>
      <c r="H801" t="s">
        <v>508</v>
      </c>
      <c r="J801" t="str">
        <f t="shared" si="12"/>
        <v>Guinea-BissauViral load test</v>
      </c>
    </row>
    <row r="802" spans="1:10" x14ac:dyDescent="0.25">
      <c r="A802" t="s">
        <v>111</v>
      </c>
      <c r="B802" t="s">
        <v>112</v>
      </c>
      <c r="C802" t="str">
        <f>VLOOKUP(B802,'Country List'!$C$2:$G$126,5,FALSE)</f>
        <v>LAC</v>
      </c>
      <c r="D802" t="str">
        <f>VLOOKUP(B802,'Country List'!$C$2:$E$126,3,FALSE)</f>
        <v>Upper middle income</v>
      </c>
      <c r="E802" t="s">
        <v>427</v>
      </c>
      <c r="F802" s="48">
        <v>10</v>
      </c>
      <c r="G802" s="48">
        <v>2024</v>
      </c>
      <c r="H802" t="s">
        <v>516</v>
      </c>
      <c r="J802" t="str">
        <f t="shared" si="12"/>
        <v>GuyanaViral load test</v>
      </c>
    </row>
    <row r="803" spans="1:10" x14ac:dyDescent="0.25">
      <c r="A803" t="s">
        <v>113</v>
      </c>
      <c r="B803" t="s">
        <v>114</v>
      </c>
      <c r="C803" t="str">
        <f>VLOOKUP(B803,'Country List'!$C$2:$G$126,5,FALSE)</f>
        <v>LAC</v>
      </c>
      <c r="D803" t="str">
        <f>VLOOKUP(B803,'Country List'!$C$2:$E$126,3,FALSE)</f>
        <v>Low income</v>
      </c>
      <c r="E803" t="s">
        <v>427</v>
      </c>
      <c r="F803" s="48">
        <v>12</v>
      </c>
      <c r="G803" s="48">
        <v>2024</v>
      </c>
      <c r="H803" t="s">
        <v>508</v>
      </c>
      <c r="J803" t="str">
        <f t="shared" si="12"/>
        <v>HaitiViral load test</v>
      </c>
    </row>
    <row r="804" spans="1:10" x14ac:dyDescent="0.25">
      <c r="A804" t="s">
        <v>115</v>
      </c>
      <c r="B804" t="s">
        <v>116</v>
      </c>
      <c r="C804" t="str">
        <f>VLOOKUP(B804,'Country List'!$C$2:$G$126,5,FALSE)</f>
        <v>LAC</v>
      </c>
      <c r="D804" t="str">
        <f>VLOOKUP(B804,'Country List'!$C$2:$E$126,3,FALSE)</f>
        <v>Lower middle income</v>
      </c>
      <c r="E804" t="s">
        <v>427</v>
      </c>
      <c r="F804" s="48">
        <v>12</v>
      </c>
      <c r="G804" s="48">
        <v>2024</v>
      </c>
      <c r="H804" t="s">
        <v>508</v>
      </c>
      <c r="J804" t="str">
        <f t="shared" si="12"/>
        <v>HondurasViral load test</v>
      </c>
    </row>
    <row r="805" spans="1:10" x14ac:dyDescent="0.25">
      <c r="A805" t="s">
        <v>117</v>
      </c>
      <c r="B805" t="s">
        <v>118</v>
      </c>
      <c r="C805" t="str">
        <f>VLOOKUP(B805,'Country List'!$C$2:$G$126,5,FALSE)</f>
        <v>AP</v>
      </c>
      <c r="D805" t="str">
        <f>VLOOKUP(B805,'Country List'!$C$2:$E$126,3,FALSE)</f>
        <v>Lower middle income</v>
      </c>
      <c r="E805" t="s">
        <v>427</v>
      </c>
      <c r="F805" s="48">
        <v>12</v>
      </c>
      <c r="G805" s="48">
        <v>2024</v>
      </c>
      <c r="H805" t="s">
        <v>508</v>
      </c>
      <c r="J805" t="str">
        <f t="shared" si="12"/>
        <v>IndiaViral load test</v>
      </c>
    </row>
    <row r="806" spans="1:10" x14ac:dyDescent="0.25">
      <c r="A806" t="s">
        <v>119</v>
      </c>
      <c r="B806" t="s">
        <v>120</v>
      </c>
      <c r="C806" t="str">
        <f>VLOOKUP(B806,'Country List'!$C$2:$G$126,5,FALSE)</f>
        <v>AP</v>
      </c>
      <c r="D806" t="str">
        <f>VLOOKUP(B806,'Country List'!$C$2:$E$126,3,FALSE)</f>
        <v>Lower middle income</v>
      </c>
      <c r="E806" t="s">
        <v>427</v>
      </c>
      <c r="F806" s="59">
        <v>39.39</v>
      </c>
      <c r="G806" s="48">
        <v>2024</v>
      </c>
      <c r="H806" t="s">
        <v>517</v>
      </c>
      <c r="J806" t="str">
        <f t="shared" si="12"/>
        <v>IndonesiaViral load test</v>
      </c>
    </row>
    <row r="807" spans="1:10" x14ac:dyDescent="0.25">
      <c r="A807" t="s">
        <v>121</v>
      </c>
      <c r="B807" t="s">
        <v>122</v>
      </c>
      <c r="C807" t="str">
        <f>VLOOKUP(B807,'Country List'!$C$2:$G$126,5,FALSE)</f>
        <v>NAME</v>
      </c>
      <c r="D807" t="str">
        <f>VLOOKUP(B807,'Country List'!$C$2:$E$126,3,FALSE)</f>
        <v>Upper middle income</v>
      </c>
      <c r="E807" t="s">
        <v>427</v>
      </c>
      <c r="F807" s="48">
        <v>12</v>
      </c>
      <c r="G807" s="48">
        <v>2024</v>
      </c>
      <c r="H807" t="s">
        <v>508</v>
      </c>
      <c r="J807" t="str">
        <f t="shared" si="12"/>
        <v>Iran, Islamic Rep.Viral load test</v>
      </c>
    </row>
    <row r="808" spans="1:10" x14ac:dyDescent="0.25">
      <c r="A808" t="s">
        <v>123</v>
      </c>
      <c r="B808" t="s">
        <v>124</v>
      </c>
      <c r="C808" t="str">
        <f>VLOOKUP(B808,'Country List'!$C$2:$G$126,5,FALSE)</f>
        <v>NAME</v>
      </c>
      <c r="D808" t="str">
        <f>VLOOKUP(B808,'Country List'!$C$2:$E$126,3,FALSE)</f>
        <v>Upper middle income</v>
      </c>
      <c r="E808" t="s">
        <v>427</v>
      </c>
      <c r="F808" s="48">
        <v>12</v>
      </c>
      <c r="G808" s="48">
        <v>2024</v>
      </c>
      <c r="H808" t="s">
        <v>508</v>
      </c>
      <c r="J808" t="str">
        <f t="shared" si="12"/>
        <v>IraqViral load test</v>
      </c>
    </row>
    <row r="809" spans="1:10" x14ac:dyDescent="0.25">
      <c r="A809" t="s">
        <v>125</v>
      </c>
      <c r="B809" t="s">
        <v>126</v>
      </c>
      <c r="C809" t="str">
        <f>VLOOKUP(B809,'Country List'!$C$2:$G$126,5,FALSE)</f>
        <v>LAC</v>
      </c>
      <c r="D809" t="str">
        <f>VLOOKUP(B809,'Country List'!$C$2:$E$126,3,FALSE)</f>
        <v>Upper middle income</v>
      </c>
      <c r="E809" t="s">
        <v>427</v>
      </c>
      <c r="F809" s="48">
        <v>12</v>
      </c>
      <c r="G809" s="48">
        <v>2024</v>
      </c>
      <c r="H809" t="s">
        <v>508</v>
      </c>
      <c r="J809" t="str">
        <f t="shared" si="12"/>
        <v>JamaicaViral load test</v>
      </c>
    </row>
    <row r="810" spans="1:10" x14ac:dyDescent="0.25">
      <c r="A810" t="s">
        <v>127</v>
      </c>
      <c r="B810" t="s">
        <v>128</v>
      </c>
      <c r="C810" t="str">
        <f>VLOOKUP(B810,'Country List'!$C$2:$G$126,5,FALSE)</f>
        <v>NAME</v>
      </c>
      <c r="D810" t="str">
        <f>VLOOKUP(B810,'Country List'!$C$2:$E$126,3,FALSE)</f>
        <v>Lower middle income</v>
      </c>
      <c r="E810" t="s">
        <v>427</v>
      </c>
      <c r="F810" s="48">
        <v>12</v>
      </c>
      <c r="G810" s="48">
        <v>2024</v>
      </c>
      <c r="H810" t="s">
        <v>508</v>
      </c>
      <c r="J810" t="str">
        <f t="shared" si="12"/>
        <v>JordanViral load test</v>
      </c>
    </row>
    <row r="811" spans="1:10" x14ac:dyDescent="0.25">
      <c r="A811" t="s">
        <v>129</v>
      </c>
      <c r="B811" t="s">
        <v>130</v>
      </c>
      <c r="C811" t="str">
        <f>VLOOKUP(B811,'Country List'!$C$2:$G$126,5,FALSE)</f>
        <v>EECA</v>
      </c>
      <c r="D811" t="str">
        <f>VLOOKUP(B811,'Country List'!$C$2:$E$126,3,FALSE)</f>
        <v>Upper middle income</v>
      </c>
      <c r="E811" t="s">
        <v>427</v>
      </c>
      <c r="F811" s="48">
        <v>12</v>
      </c>
      <c r="G811" s="48">
        <v>2024</v>
      </c>
      <c r="H811" t="s">
        <v>508</v>
      </c>
      <c r="J811" t="str">
        <f t="shared" si="12"/>
        <v>KazakhstanViral load test</v>
      </c>
    </row>
    <row r="812" spans="1:10" x14ac:dyDescent="0.25">
      <c r="A812" t="s">
        <v>131</v>
      </c>
      <c r="B812" t="s">
        <v>132</v>
      </c>
      <c r="C812" t="str">
        <f>VLOOKUP(B812,'Country List'!$C$2:$G$126,5,FALSE)</f>
        <v>ESA</v>
      </c>
      <c r="D812" t="str">
        <f>VLOOKUP(B812,'Country List'!$C$2:$E$126,3,FALSE)</f>
        <v>Lower middle income</v>
      </c>
      <c r="E812" t="s">
        <v>427</v>
      </c>
      <c r="F812" s="48">
        <v>12</v>
      </c>
      <c r="G812" s="48">
        <v>2024</v>
      </c>
      <c r="H812" t="s">
        <v>508</v>
      </c>
      <c r="J812" t="str">
        <f t="shared" si="12"/>
        <v>KenyaViral load test</v>
      </c>
    </row>
    <row r="813" spans="1:10" x14ac:dyDescent="0.25">
      <c r="A813" t="s">
        <v>133</v>
      </c>
      <c r="B813" t="s">
        <v>134</v>
      </c>
      <c r="C813" t="str">
        <f>VLOOKUP(B813,'Country List'!$C$2:$G$126,5,FALSE)</f>
        <v>AP</v>
      </c>
      <c r="D813" t="str">
        <f>VLOOKUP(B813,'Country List'!$C$2:$E$126,3,FALSE)</f>
        <v>Low income</v>
      </c>
      <c r="E813" t="s">
        <v>427</v>
      </c>
      <c r="F813" s="48">
        <v>12</v>
      </c>
      <c r="G813" s="48">
        <v>2024</v>
      </c>
      <c r="H813" t="s">
        <v>508</v>
      </c>
      <c r="J813" t="str">
        <f t="shared" si="12"/>
        <v>Korea, Dem. People's Rep.Viral load test</v>
      </c>
    </row>
    <row r="814" spans="1:10" x14ac:dyDescent="0.25">
      <c r="A814" t="s">
        <v>135</v>
      </c>
      <c r="B814" t="s">
        <v>136</v>
      </c>
      <c r="C814" t="str">
        <f>VLOOKUP(B814,'Country List'!$C$2:$G$126,5,FALSE)</f>
        <v>EECA</v>
      </c>
      <c r="D814" t="str">
        <f>VLOOKUP(B814,'Country List'!$C$2:$E$126,3,FALSE)</f>
        <v>Lower middle income</v>
      </c>
      <c r="E814" t="s">
        <v>427</v>
      </c>
      <c r="F814" s="48">
        <v>12</v>
      </c>
      <c r="G814" s="48">
        <v>2024</v>
      </c>
      <c r="H814" t="s">
        <v>508</v>
      </c>
      <c r="J814" t="str">
        <f t="shared" si="12"/>
        <v>Kyrgyz RepublicViral load test</v>
      </c>
    </row>
    <row r="815" spans="1:10" x14ac:dyDescent="0.25">
      <c r="A815" t="s">
        <v>137</v>
      </c>
      <c r="B815" t="s">
        <v>138</v>
      </c>
      <c r="C815" t="str">
        <f>VLOOKUP(B815,'Country List'!$C$2:$G$126,5,FALSE)</f>
        <v>AP</v>
      </c>
      <c r="D815" t="str">
        <f>VLOOKUP(B815,'Country List'!$C$2:$E$126,3,FALSE)</f>
        <v>Lower middle income</v>
      </c>
      <c r="E815" t="s">
        <v>427</v>
      </c>
      <c r="F815" s="48">
        <v>14.9</v>
      </c>
      <c r="G815" s="48">
        <v>2024</v>
      </c>
      <c r="H815" t="s">
        <v>522</v>
      </c>
      <c r="J815" t="str">
        <f t="shared" si="12"/>
        <v>Lao PDRViral load test</v>
      </c>
    </row>
    <row r="816" spans="1:10" x14ac:dyDescent="0.25">
      <c r="A816" t="s">
        <v>139</v>
      </c>
      <c r="B816" t="s">
        <v>140</v>
      </c>
      <c r="C816" t="str">
        <f>VLOOKUP(B816,'Country List'!$C$2:$G$126,5,FALSE)</f>
        <v>NAME</v>
      </c>
      <c r="D816" t="str">
        <f>VLOOKUP(B816,'Country List'!$C$2:$E$126,3,FALSE)</f>
        <v>Upper middle income</v>
      </c>
      <c r="E816" t="s">
        <v>427</v>
      </c>
      <c r="F816" s="48">
        <v>12</v>
      </c>
      <c r="G816" s="48">
        <v>2024</v>
      </c>
      <c r="H816" t="s">
        <v>508</v>
      </c>
      <c r="J816" t="str">
        <f t="shared" si="12"/>
        <v>LebanonViral load test</v>
      </c>
    </row>
    <row r="817" spans="1:10" x14ac:dyDescent="0.25">
      <c r="A817" t="s">
        <v>141</v>
      </c>
      <c r="B817" t="s">
        <v>142</v>
      </c>
      <c r="C817" t="str">
        <f>VLOOKUP(B817,'Country List'!$C$2:$G$126,5,FALSE)</f>
        <v>ESA</v>
      </c>
      <c r="D817" t="str">
        <f>VLOOKUP(B817,'Country List'!$C$2:$E$126,3,FALSE)</f>
        <v>Lower middle income</v>
      </c>
      <c r="E817" t="s">
        <v>427</v>
      </c>
      <c r="F817" s="48">
        <v>12</v>
      </c>
      <c r="G817" s="48">
        <v>2024</v>
      </c>
      <c r="H817" t="s">
        <v>508</v>
      </c>
      <c r="J817" t="str">
        <f t="shared" si="12"/>
        <v>LesothoViral load test</v>
      </c>
    </row>
    <row r="818" spans="1:10" x14ac:dyDescent="0.25">
      <c r="A818" t="s">
        <v>143</v>
      </c>
      <c r="B818" t="s">
        <v>144</v>
      </c>
      <c r="C818" t="str">
        <f>VLOOKUP(B818,'Country List'!$C$2:$G$126,5,FALSE)</f>
        <v>WCA</v>
      </c>
      <c r="D818" t="str">
        <f>VLOOKUP(B818,'Country List'!$C$2:$E$126,3,FALSE)</f>
        <v>Low income</v>
      </c>
      <c r="E818" t="s">
        <v>427</v>
      </c>
      <c r="F818" s="48">
        <v>12</v>
      </c>
      <c r="G818" s="48">
        <v>2024</v>
      </c>
      <c r="H818" t="s">
        <v>508</v>
      </c>
      <c r="J818" t="str">
        <f t="shared" si="12"/>
        <v>LiberiaViral load test</v>
      </c>
    </row>
    <row r="819" spans="1:10" x14ac:dyDescent="0.25">
      <c r="A819" t="s">
        <v>145</v>
      </c>
      <c r="B819" t="s">
        <v>146</v>
      </c>
      <c r="C819" t="str">
        <f>VLOOKUP(B819,'Country List'!$C$2:$G$126,5,FALSE)</f>
        <v>NAME</v>
      </c>
      <c r="D819" t="str">
        <f>VLOOKUP(B819,'Country List'!$C$2:$E$126,3,FALSE)</f>
        <v>Upper middle income</v>
      </c>
      <c r="E819" t="s">
        <v>427</v>
      </c>
      <c r="F819" s="48">
        <v>12</v>
      </c>
      <c r="G819" s="48">
        <v>2024</v>
      </c>
      <c r="H819" t="s">
        <v>508</v>
      </c>
      <c r="J819" t="str">
        <f t="shared" si="12"/>
        <v>LibyaViral load test</v>
      </c>
    </row>
    <row r="820" spans="1:10" x14ac:dyDescent="0.25">
      <c r="A820" t="s">
        <v>147</v>
      </c>
      <c r="B820" t="s">
        <v>148</v>
      </c>
      <c r="C820" t="str">
        <f>VLOOKUP(B820,'Country List'!$C$2:$G$126,5,FALSE)</f>
        <v>EECA</v>
      </c>
      <c r="D820" t="str">
        <f>VLOOKUP(B820,'Country List'!$C$2:$E$126,3,FALSE)</f>
        <v>Upper middle income</v>
      </c>
      <c r="E820" t="s">
        <v>427</v>
      </c>
      <c r="F820" s="48">
        <v>12</v>
      </c>
      <c r="G820" s="48">
        <v>2024</v>
      </c>
      <c r="H820" t="s">
        <v>508</v>
      </c>
      <c r="J820" t="str">
        <f t="shared" si="12"/>
        <v>Macedonia, FYRViral load test</v>
      </c>
    </row>
    <row r="821" spans="1:10" x14ac:dyDescent="0.25">
      <c r="A821" t="s">
        <v>149</v>
      </c>
      <c r="B821" t="s">
        <v>150</v>
      </c>
      <c r="C821" t="str">
        <f>VLOOKUP(B821,'Country List'!$C$2:$G$126,5,FALSE)</f>
        <v>ESA</v>
      </c>
      <c r="D821" t="str">
        <f>VLOOKUP(B821,'Country List'!$C$2:$E$126,3,FALSE)</f>
        <v>Low income</v>
      </c>
      <c r="E821" t="s">
        <v>427</v>
      </c>
      <c r="F821" s="48">
        <v>12</v>
      </c>
      <c r="G821" s="48">
        <v>2024</v>
      </c>
      <c r="H821" t="s">
        <v>508</v>
      </c>
      <c r="J821" t="str">
        <f t="shared" si="12"/>
        <v>MadagascarViral load test</v>
      </c>
    </row>
    <row r="822" spans="1:10" x14ac:dyDescent="0.25">
      <c r="A822" t="s">
        <v>151</v>
      </c>
      <c r="B822" t="s">
        <v>152</v>
      </c>
      <c r="C822" t="str">
        <f>VLOOKUP(B822,'Country List'!$C$2:$G$126,5,FALSE)</f>
        <v>ESA</v>
      </c>
      <c r="D822" t="str">
        <f>VLOOKUP(B822,'Country List'!$C$2:$E$126,3,FALSE)</f>
        <v>Low income</v>
      </c>
      <c r="E822" t="s">
        <v>427</v>
      </c>
      <c r="F822" s="48">
        <v>12</v>
      </c>
      <c r="G822" s="48">
        <v>2024</v>
      </c>
      <c r="H822" t="s">
        <v>508</v>
      </c>
      <c r="J822" t="str">
        <f t="shared" si="12"/>
        <v>MalawiViral load test</v>
      </c>
    </row>
    <row r="823" spans="1:10" x14ac:dyDescent="0.25">
      <c r="A823" t="s">
        <v>153</v>
      </c>
      <c r="B823" t="s">
        <v>154</v>
      </c>
      <c r="C823" t="str">
        <f>VLOOKUP(B823,'Country List'!$C$2:$G$126,5,FALSE)</f>
        <v>AP</v>
      </c>
      <c r="D823" t="str">
        <f>VLOOKUP(B823,'Country List'!$C$2:$E$126,3,FALSE)</f>
        <v>Upper middle income</v>
      </c>
      <c r="E823" t="s">
        <v>427</v>
      </c>
      <c r="F823" s="48">
        <v>27.02</v>
      </c>
      <c r="G823" s="48">
        <v>2024</v>
      </c>
      <c r="H823" t="s">
        <v>519</v>
      </c>
      <c r="J823" t="str">
        <f t="shared" si="12"/>
        <v>MalaysiaViral load test</v>
      </c>
    </row>
    <row r="824" spans="1:10" x14ac:dyDescent="0.25">
      <c r="A824" t="s">
        <v>155</v>
      </c>
      <c r="B824" t="s">
        <v>156</v>
      </c>
      <c r="C824" t="str">
        <f>VLOOKUP(B824,'Country List'!$C$2:$G$126,5,FALSE)</f>
        <v>AP</v>
      </c>
      <c r="D824" t="str">
        <f>VLOOKUP(B824,'Country List'!$C$2:$E$126,3,FALSE)</f>
        <v>Upper middle income</v>
      </c>
      <c r="E824" t="s">
        <v>427</v>
      </c>
      <c r="F824" s="48">
        <v>12</v>
      </c>
      <c r="G824" s="48">
        <v>2024</v>
      </c>
      <c r="H824" t="s">
        <v>508</v>
      </c>
      <c r="J824" t="str">
        <f t="shared" si="12"/>
        <v>MaldivesViral load test</v>
      </c>
    </row>
    <row r="825" spans="1:10" x14ac:dyDescent="0.25">
      <c r="A825" t="s">
        <v>157</v>
      </c>
      <c r="B825" t="s">
        <v>158</v>
      </c>
      <c r="C825" t="str">
        <f>VLOOKUP(B825,'Country List'!$C$2:$G$126,5,FALSE)</f>
        <v>WCA</v>
      </c>
      <c r="D825" t="str">
        <f>VLOOKUP(B825,'Country List'!$C$2:$E$126,3,FALSE)</f>
        <v>Low income</v>
      </c>
      <c r="E825" t="s">
        <v>427</v>
      </c>
      <c r="F825" s="48">
        <v>12</v>
      </c>
      <c r="G825" s="48">
        <v>2024</v>
      </c>
      <c r="H825" t="s">
        <v>508</v>
      </c>
      <c r="J825" t="str">
        <f t="shared" si="12"/>
        <v>MaliViral load test</v>
      </c>
    </row>
    <row r="826" spans="1:10" x14ac:dyDescent="0.25">
      <c r="A826" t="s">
        <v>159</v>
      </c>
      <c r="B826" t="s">
        <v>160</v>
      </c>
      <c r="C826" t="str">
        <f>VLOOKUP(B826,'Country List'!$C$2:$G$126,5,FALSE)</f>
        <v>WCA</v>
      </c>
      <c r="D826" t="str">
        <f>VLOOKUP(B826,'Country List'!$C$2:$E$126,3,FALSE)</f>
        <v>Lower middle income</v>
      </c>
      <c r="E826" t="s">
        <v>427</v>
      </c>
      <c r="F826" s="48">
        <v>12</v>
      </c>
      <c r="G826" s="48">
        <v>2024</v>
      </c>
      <c r="H826" t="s">
        <v>508</v>
      </c>
      <c r="J826" t="str">
        <f t="shared" si="12"/>
        <v>MauritaniaViral load test</v>
      </c>
    </row>
    <row r="827" spans="1:10" x14ac:dyDescent="0.25">
      <c r="A827" t="s">
        <v>161</v>
      </c>
      <c r="B827" t="s">
        <v>162</v>
      </c>
      <c r="C827" t="str">
        <f>VLOOKUP(B827,'Country List'!$C$2:$G$126,5,FALSE)</f>
        <v>ESA</v>
      </c>
      <c r="D827" t="str">
        <f>VLOOKUP(B827,'Country List'!$C$2:$E$126,3,FALSE)</f>
        <v>Upper middle income</v>
      </c>
      <c r="E827" t="s">
        <v>427</v>
      </c>
      <c r="F827" s="48">
        <v>12</v>
      </c>
      <c r="G827" s="48">
        <v>2024</v>
      </c>
      <c r="H827" t="s">
        <v>508</v>
      </c>
      <c r="J827" t="str">
        <f t="shared" si="12"/>
        <v>MauritiusViral load test</v>
      </c>
    </row>
    <row r="828" spans="1:10" x14ac:dyDescent="0.25">
      <c r="A828" t="s">
        <v>163</v>
      </c>
      <c r="B828" t="s">
        <v>164</v>
      </c>
      <c r="C828" t="str">
        <f>VLOOKUP(B828,'Country List'!$C$2:$G$126,5,FALSE)</f>
        <v>LAC</v>
      </c>
      <c r="D828" t="str">
        <f>VLOOKUP(B828,'Country List'!$C$2:$E$126,3,FALSE)</f>
        <v>Upper middle income</v>
      </c>
      <c r="E828" t="s">
        <v>427</v>
      </c>
      <c r="F828" s="48">
        <v>12</v>
      </c>
      <c r="G828" s="48">
        <v>2024</v>
      </c>
      <c r="H828" t="s">
        <v>508</v>
      </c>
      <c r="J828" t="str">
        <f t="shared" si="12"/>
        <v>MexicoViral load test</v>
      </c>
    </row>
    <row r="829" spans="1:10" x14ac:dyDescent="0.25">
      <c r="A829" t="s">
        <v>165</v>
      </c>
      <c r="B829" t="s">
        <v>166</v>
      </c>
      <c r="C829" t="str">
        <f>VLOOKUP(B829,'Country List'!$C$2:$G$126,5,FALSE)</f>
        <v>EECA</v>
      </c>
      <c r="D829" t="str">
        <f>VLOOKUP(B829,'Country List'!$C$2:$E$126,3,FALSE)</f>
        <v>Lower middle income</v>
      </c>
      <c r="E829" t="s">
        <v>427</v>
      </c>
      <c r="F829" s="48">
        <v>12</v>
      </c>
      <c r="G829" s="48">
        <v>2024</v>
      </c>
      <c r="H829" t="s">
        <v>508</v>
      </c>
      <c r="J829" t="str">
        <f t="shared" si="12"/>
        <v>MoldovaViral load test</v>
      </c>
    </row>
    <row r="830" spans="1:10" x14ac:dyDescent="0.25">
      <c r="A830" t="s">
        <v>167</v>
      </c>
      <c r="B830" t="s">
        <v>168</v>
      </c>
      <c r="C830" t="str">
        <f>VLOOKUP(B830,'Country List'!$C$2:$G$126,5,FALSE)</f>
        <v>AP</v>
      </c>
      <c r="D830" t="str">
        <f>VLOOKUP(B830,'Country List'!$C$2:$E$126,3,FALSE)</f>
        <v>Lower middle income</v>
      </c>
      <c r="E830" t="s">
        <v>427</v>
      </c>
      <c r="F830" s="48">
        <v>12</v>
      </c>
      <c r="G830" s="48">
        <v>2024</v>
      </c>
      <c r="H830" t="s">
        <v>508</v>
      </c>
      <c r="J830" t="str">
        <f t="shared" si="12"/>
        <v>MongoliaViral load test</v>
      </c>
    </row>
    <row r="831" spans="1:10" x14ac:dyDescent="0.25">
      <c r="A831" t="s">
        <v>169</v>
      </c>
      <c r="B831" t="s">
        <v>170</v>
      </c>
      <c r="C831" t="str">
        <f>VLOOKUP(B831,'Country List'!$C$2:$G$126,5,FALSE)</f>
        <v>EECA</v>
      </c>
      <c r="D831" t="str">
        <f>VLOOKUP(B831,'Country List'!$C$2:$E$126,3,FALSE)</f>
        <v>Upper middle income</v>
      </c>
      <c r="E831" t="s">
        <v>427</v>
      </c>
      <c r="F831" s="48">
        <v>12</v>
      </c>
      <c r="G831" s="48">
        <v>2024</v>
      </c>
      <c r="H831" t="s">
        <v>508</v>
      </c>
      <c r="J831" t="str">
        <f t="shared" si="12"/>
        <v>MontenegroViral load test</v>
      </c>
    </row>
    <row r="832" spans="1:10" x14ac:dyDescent="0.25">
      <c r="A832" t="s">
        <v>171</v>
      </c>
      <c r="B832" t="s">
        <v>172</v>
      </c>
      <c r="C832" t="str">
        <f>VLOOKUP(B832,'Country List'!$C$2:$G$126,5,FALSE)</f>
        <v>NAME</v>
      </c>
      <c r="D832" t="str">
        <f>VLOOKUP(B832,'Country List'!$C$2:$E$126,3,FALSE)</f>
        <v>Lower middle income</v>
      </c>
      <c r="E832" t="s">
        <v>427</v>
      </c>
      <c r="F832" s="48">
        <v>12</v>
      </c>
      <c r="G832" s="48">
        <v>2024</v>
      </c>
      <c r="H832" t="s">
        <v>508</v>
      </c>
      <c r="J832" t="str">
        <f t="shared" si="12"/>
        <v>MoroccoViral load test</v>
      </c>
    </row>
    <row r="833" spans="1:10" x14ac:dyDescent="0.25">
      <c r="A833" t="s">
        <v>173</v>
      </c>
      <c r="B833" t="s">
        <v>174</v>
      </c>
      <c r="C833" t="str">
        <f>VLOOKUP(B833,'Country List'!$C$2:$G$126,5,FALSE)</f>
        <v>ESA</v>
      </c>
      <c r="D833" t="str">
        <f>VLOOKUP(B833,'Country List'!$C$2:$E$126,3,FALSE)</f>
        <v>Low income</v>
      </c>
      <c r="E833" t="s">
        <v>427</v>
      </c>
      <c r="F833" s="48">
        <v>12</v>
      </c>
      <c r="G833" s="48">
        <v>2024</v>
      </c>
      <c r="H833" t="s">
        <v>508</v>
      </c>
      <c r="J833" t="str">
        <f t="shared" si="12"/>
        <v>MozambiqueViral load test</v>
      </c>
    </row>
    <row r="834" spans="1:10" x14ac:dyDescent="0.25">
      <c r="A834" t="s">
        <v>175</v>
      </c>
      <c r="B834" t="s">
        <v>176</v>
      </c>
      <c r="C834" t="str">
        <f>VLOOKUP(B834,'Country List'!$C$2:$G$126,5,FALSE)</f>
        <v>AP</v>
      </c>
      <c r="D834" t="str">
        <f>VLOOKUP(B834,'Country List'!$C$2:$E$126,3,FALSE)</f>
        <v>Lower middle income</v>
      </c>
      <c r="E834" t="s">
        <v>427</v>
      </c>
      <c r="F834" s="48">
        <v>12</v>
      </c>
      <c r="G834" s="48">
        <v>2024</v>
      </c>
      <c r="H834" t="s">
        <v>508</v>
      </c>
      <c r="J834" t="str">
        <f t="shared" si="12"/>
        <v>MyanmarViral load test</v>
      </c>
    </row>
    <row r="835" spans="1:10" x14ac:dyDescent="0.25">
      <c r="A835" t="s">
        <v>177</v>
      </c>
      <c r="B835" t="s">
        <v>178</v>
      </c>
      <c r="C835" t="str">
        <f>VLOOKUP(B835,'Country List'!$C$2:$G$126,5,FALSE)</f>
        <v>ESA</v>
      </c>
      <c r="D835" t="str">
        <f>VLOOKUP(B835,'Country List'!$C$2:$E$126,3,FALSE)</f>
        <v>Upper middle income</v>
      </c>
      <c r="E835" t="s">
        <v>427</v>
      </c>
      <c r="F835" s="48">
        <v>12</v>
      </c>
      <c r="G835" s="48">
        <v>2024</v>
      </c>
      <c r="H835" t="s">
        <v>508</v>
      </c>
      <c r="J835" t="str">
        <f t="shared" ref="J835:J898" si="13">CONCATENATE(A835,E835)</f>
        <v>NamibiaViral load test</v>
      </c>
    </row>
    <row r="836" spans="1:10" x14ac:dyDescent="0.25">
      <c r="A836" t="s">
        <v>179</v>
      </c>
      <c r="B836" t="s">
        <v>180</v>
      </c>
      <c r="C836" t="str">
        <f>VLOOKUP(B836,'Country List'!$C$2:$G$126,5,FALSE)</f>
        <v>AP</v>
      </c>
      <c r="D836" t="str">
        <f>VLOOKUP(B836,'Country List'!$C$2:$E$126,3,FALSE)</f>
        <v>Low income</v>
      </c>
      <c r="E836" t="s">
        <v>427</v>
      </c>
      <c r="F836" s="48">
        <v>12</v>
      </c>
      <c r="G836" s="48">
        <v>2024</v>
      </c>
      <c r="H836" t="s">
        <v>508</v>
      </c>
      <c r="J836" t="str">
        <f t="shared" si="13"/>
        <v>NepalViral load test</v>
      </c>
    </row>
    <row r="837" spans="1:10" x14ac:dyDescent="0.25">
      <c r="A837" t="s">
        <v>181</v>
      </c>
      <c r="B837" t="s">
        <v>182</v>
      </c>
      <c r="C837" t="str">
        <f>VLOOKUP(B837,'Country List'!$C$2:$G$126,5,FALSE)</f>
        <v>LAC</v>
      </c>
      <c r="D837" t="str">
        <f>VLOOKUP(B837,'Country List'!$C$2:$E$126,3,FALSE)</f>
        <v>Lower middle income</v>
      </c>
      <c r="E837" t="s">
        <v>427</v>
      </c>
      <c r="F837" s="48">
        <v>12</v>
      </c>
      <c r="G837" s="48">
        <v>2024</v>
      </c>
      <c r="H837" t="s">
        <v>508</v>
      </c>
      <c r="J837" t="str">
        <f t="shared" si="13"/>
        <v>NicaraguaViral load test</v>
      </c>
    </row>
    <row r="838" spans="1:10" x14ac:dyDescent="0.25">
      <c r="A838" t="s">
        <v>183</v>
      </c>
      <c r="B838" t="s">
        <v>184</v>
      </c>
      <c r="C838" t="str">
        <f>VLOOKUP(B838,'Country List'!$C$2:$G$126,5,FALSE)</f>
        <v>WCA</v>
      </c>
      <c r="D838" t="str">
        <f>VLOOKUP(B838,'Country List'!$C$2:$E$126,3,FALSE)</f>
        <v>Low income</v>
      </c>
      <c r="E838" t="s">
        <v>427</v>
      </c>
      <c r="F838" s="48">
        <v>12</v>
      </c>
      <c r="G838" s="48">
        <v>2024</v>
      </c>
      <c r="H838" t="s">
        <v>508</v>
      </c>
      <c r="J838" t="str">
        <f t="shared" si="13"/>
        <v>NigerViral load test</v>
      </c>
    </row>
    <row r="839" spans="1:10" x14ac:dyDescent="0.25">
      <c r="A839" t="s">
        <v>185</v>
      </c>
      <c r="B839" t="s">
        <v>186</v>
      </c>
      <c r="C839" t="str">
        <f>VLOOKUP(B839,'Country List'!$C$2:$G$126,5,FALSE)</f>
        <v>WCA</v>
      </c>
      <c r="D839" t="str">
        <f>VLOOKUP(B839,'Country List'!$C$2:$E$126,3,FALSE)</f>
        <v>Lower middle income</v>
      </c>
      <c r="E839" t="s">
        <v>427</v>
      </c>
      <c r="F839" s="48">
        <v>12</v>
      </c>
      <c r="G839" s="48">
        <v>2024</v>
      </c>
      <c r="H839" t="s">
        <v>508</v>
      </c>
      <c r="J839" t="str">
        <f t="shared" si="13"/>
        <v>NigeriaViral load test</v>
      </c>
    </row>
    <row r="840" spans="1:10" x14ac:dyDescent="0.25">
      <c r="A840" t="s">
        <v>187</v>
      </c>
      <c r="B840" t="s">
        <v>188</v>
      </c>
      <c r="C840" t="str">
        <f>VLOOKUP(B840,'Country List'!$C$2:$G$126,5,FALSE)</f>
        <v>AP</v>
      </c>
      <c r="D840" t="str">
        <f>VLOOKUP(B840,'Country List'!$C$2:$E$126,3,FALSE)</f>
        <v>Lower middle income</v>
      </c>
      <c r="E840" t="s">
        <v>427</v>
      </c>
      <c r="F840" s="48">
        <v>12</v>
      </c>
      <c r="G840" s="48">
        <v>2024</v>
      </c>
      <c r="H840" t="s">
        <v>508</v>
      </c>
      <c r="J840" t="str">
        <f t="shared" si="13"/>
        <v>PakistanViral load test</v>
      </c>
    </row>
    <row r="841" spans="1:10" x14ac:dyDescent="0.25">
      <c r="A841" t="s">
        <v>189</v>
      </c>
      <c r="B841" t="s">
        <v>190</v>
      </c>
      <c r="C841" t="str">
        <f>VLOOKUP(B841,'Country List'!$C$2:$G$126,5,FALSE)</f>
        <v>LAC</v>
      </c>
      <c r="D841" t="str">
        <f>VLOOKUP(B841,'Country List'!$C$2:$E$126,3,FALSE)</f>
        <v>Upper middle income</v>
      </c>
      <c r="E841" t="s">
        <v>427</v>
      </c>
      <c r="F841" s="48">
        <v>12</v>
      </c>
      <c r="G841" s="48">
        <v>2024</v>
      </c>
      <c r="H841" t="s">
        <v>508</v>
      </c>
      <c r="J841" t="str">
        <f t="shared" si="13"/>
        <v>PanamaViral load test</v>
      </c>
    </row>
    <row r="842" spans="1:10" x14ac:dyDescent="0.25">
      <c r="A842" t="s">
        <v>191</v>
      </c>
      <c r="B842" t="s">
        <v>192</v>
      </c>
      <c r="C842" t="str">
        <f>VLOOKUP(B842,'Country List'!$C$2:$G$126,5,FALSE)</f>
        <v>AP</v>
      </c>
      <c r="D842" t="str">
        <f>VLOOKUP(B842,'Country List'!$C$2:$E$126,3,FALSE)</f>
        <v>Lower middle income</v>
      </c>
      <c r="E842" t="s">
        <v>427</v>
      </c>
      <c r="F842" s="48">
        <v>12</v>
      </c>
      <c r="G842" s="48">
        <v>2024</v>
      </c>
      <c r="H842" t="s">
        <v>508</v>
      </c>
      <c r="J842" t="str">
        <f t="shared" si="13"/>
        <v>Papua New GuineaViral load test</v>
      </c>
    </row>
    <row r="843" spans="1:10" x14ac:dyDescent="0.25">
      <c r="A843" t="s">
        <v>193</v>
      </c>
      <c r="B843" t="s">
        <v>194</v>
      </c>
      <c r="C843" t="str">
        <f>VLOOKUP(B843,'Country List'!$C$2:$G$126,5,FALSE)</f>
        <v>LAC</v>
      </c>
      <c r="D843" t="str">
        <f>VLOOKUP(B843,'Country List'!$C$2:$E$126,3,FALSE)</f>
        <v>Upper middle income</v>
      </c>
      <c r="E843" t="s">
        <v>427</v>
      </c>
      <c r="F843" s="48">
        <v>12</v>
      </c>
      <c r="G843" s="48">
        <v>2024</v>
      </c>
      <c r="H843" t="s">
        <v>508</v>
      </c>
      <c r="J843" t="str">
        <f t="shared" si="13"/>
        <v>ParaguayViral load test</v>
      </c>
    </row>
    <row r="844" spans="1:10" x14ac:dyDescent="0.25">
      <c r="A844" t="s">
        <v>195</v>
      </c>
      <c r="B844" t="s">
        <v>196</v>
      </c>
      <c r="C844" t="str">
        <f>VLOOKUP(B844,'Country List'!$C$2:$G$126,5,FALSE)</f>
        <v>LAC</v>
      </c>
      <c r="D844" t="str">
        <f>VLOOKUP(B844,'Country List'!$C$2:$E$126,3,FALSE)</f>
        <v>Upper middle income</v>
      </c>
      <c r="E844" t="s">
        <v>427</v>
      </c>
      <c r="F844" s="48">
        <v>12</v>
      </c>
      <c r="G844" s="48">
        <v>2024</v>
      </c>
      <c r="H844" t="s">
        <v>508</v>
      </c>
      <c r="J844" t="str">
        <f t="shared" si="13"/>
        <v>PeruViral load test</v>
      </c>
    </row>
    <row r="845" spans="1:10" x14ac:dyDescent="0.25">
      <c r="A845" t="s">
        <v>197</v>
      </c>
      <c r="B845" t="s">
        <v>198</v>
      </c>
      <c r="C845" t="str">
        <f>VLOOKUP(B845,'Country List'!$C$2:$G$126,5,FALSE)</f>
        <v>AP</v>
      </c>
      <c r="D845" t="str">
        <f>VLOOKUP(B845,'Country List'!$C$2:$E$126,3,FALSE)</f>
        <v>Lower middle income</v>
      </c>
      <c r="E845" t="s">
        <v>427</v>
      </c>
      <c r="F845" s="48">
        <f>1574.18/55.63</f>
        <v>28.297321589070645</v>
      </c>
      <c r="G845" s="48">
        <v>2024</v>
      </c>
      <c r="H845" t="s">
        <v>518</v>
      </c>
      <c r="J845" t="str">
        <f t="shared" si="13"/>
        <v>PhilippinesViral load test</v>
      </c>
    </row>
    <row r="846" spans="1:10" x14ac:dyDescent="0.25">
      <c r="A846" t="s">
        <v>199</v>
      </c>
      <c r="B846" t="s">
        <v>200</v>
      </c>
      <c r="C846" t="str">
        <f>VLOOKUP(B846,'Country List'!$C$2:$G$126,5,FALSE)</f>
        <v>WCENA</v>
      </c>
      <c r="D846" t="str">
        <f>VLOOKUP(B846,'Country List'!$C$2:$E$126,3,FALSE)</f>
        <v>Upper middle income</v>
      </c>
      <c r="E846" t="s">
        <v>427</v>
      </c>
      <c r="F846" s="48">
        <v>12</v>
      </c>
      <c r="G846" s="48">
        <v>2024</v>
      </c>
      <c r="H846" t="s">
        <v>508</v>
      </c>
      <c r="J846" t="str">
        <f t="shared" si="13"/>
        <v>RomaniaViral load test</v>
      </c>
    </row>
    <row r="847" spans="1:10" x14ac:dyDescent="0.25">
      <c r="A847" t="s">
        <v>201</v>
      </c>
      <c r="B847" t="s">
        <v>202</v>
      </c>
      <c r="C847" t="str">
        <f>VLOOKUP(B847,'Country List'!$C$2:$G$126,5,FALSE)</f>
        <v>EECA</v>
      </c>
      <c r="D847" t="str">
        <f>VLOOKUP(B847,'Country List'!$C$2:$E$126,3,FALSE)</f>
        <v>Upper middle income</v>
      </c>
      <c r="E847" t="s">
        <v>427</v>
      </c>
      <c r="F847" s="48">
        <v>12</v>
      </c>
      <c r="G847" s="48">
        <v>2024</v>
      </c>
      <c r="H847" t="s">
        <v>508</v>
      </c>
      <c r="J847" t="str">
        <f t="shared" si="13"/>
        <v>Russian FederationViral load test</v>
      </c>
    </row>
    <row r="848" spans="1:10" x14ac:dyDescent="0.25">
      <c r="A848" t="s">
        <v>203</v>
      </c>
      <c r="B848" t="s">
        <v>204</v>
      </c>
      <c r="C848" t="str">
        <f>VLOOKUP(B848,'Country List'!$C$2:$G$126,5,FALSE)</f>
        <v>ESA</v>
      </c>
      <c r="D848" t="str">
        <f>VLOOKUP(B848,'Country List'!$C$2:$E$126,3,FALSE)</f>
        <v>Low income</v>
      </c>
      <c r="E848" t="s">
        <v>427</v>
      </c>
      <c r="F848" s="48">
        <v>10.199999999999999</v>
      </c>
      <c r="G848" s="48">
        <v>2024</v>
      </c>
      <c r="H848" t="s">
        <v>515</v>
      </c>
      <c r="J848" t="str">
        <f t="shared" si="13"/>
        <v>RwandaViral load test</v>
      </c>
    </row>
    <row r="849" spans="1:10" x14ac:dyDescent="0.25">
      <c r="A849" t="s">
        <v>205</v>
      </c>
      <c r="B849" t="s">
        <v>206</v>
      </c>
      <c r="C849" t="str">
        <f>VLOOKUP(B849,'Country List'!$C$2:$G$126,5,FALSE)</f>
        <v>WCA</v>
      </c>
      <c r="D849" t="str">
        <f>VLOOKUP(B849,'Country List'!$C$2:$E$126,3,FALSE)</f>
        <v>Lower middle income</v>
      </c>
      <c r="E849" t="s">
        <v>427</v>
      </c>
      <c r="F849" s="48">
        <v>12</v>
      </c>
      <c r="G849" s="48">
        <v>2024</v>
      </c>
      <c r="H849" t="s">
        <v>508</v>
      </c>
      <c r="J849" t="str">
        <f t="shared" si="13"/>
        <v>São Tomé and PrincipeViral load test</v>
      </c>
    </row>
    <row r="850" spans="1:10" x14ac:dyDescent="0.25">
      <c r="A850" t="s">
        <v>207</v>
      </c>
      <c r="B850" t="s">
        <v>208</v>
      </c>
      <c r="C850" t="str">
        <f>VLOOKUP(B850,'Country List'!$C$2:$G$126,5,FALSE)</f>
        <v>WCA</v>
      </c>
      <c r="D850" t="str">
        <f>VLOOKUP(B850,'Country List'!$C$2:$E$126,3,FALSE)</f>
        <v>Low income</v>
      </c>
      <c r="E850" t="s">
        <v>427</v>
      </c>
      <c r="F850" s="48">
        <v>12</v>
      </c>
      <c r="G850" s="48">
        <v>2024</v>
      </c>
      <c r="H850" t="s">
        <v>508</v>
      </c>
      <c r="J850" t="str">
        <f t="shared" si="13"/>
        <v>SenegalViral load test</v>
      </c>
    </row>
    <row r="851" spans="1:10" x14ac:dyDescent="0.25">
      <c r="A851" t="s">
        <v>209</v>
      </c>
      <c r="B851" t="s">
        <v>210</v>
      </c>
      <c r="C851" t="str">
        <f>VLOOKUP(B851,'Country List'!$C$2:$G$126,5,FALSE)</f>
        <v>WCENA</v>
      </c>
      <c r="D851" t="str">
        <f>VLOOKUP(B851,'Country List'!$C$2:$E$126,3,FALSE)</f>
        <v>Upper middle income</v>
      </c>
      <c r="E851" t="s">
        <v>427</v>
      </c>
      <c r="F851" s="48">
        <v>12</v>
      </c>
      <c r="G851" s="48">
        <v>2024</v>
      </c>
      <c r="H851" t="s">
        <v>508</v>
      </c>
      <c r="J851" t="str">
        <f t="shared" si="13"/>
        <v>SerbiaViral load test</v>
      </c>
    </row>
    <row r="852" spans="1:10" x14ac:dyDescent="0.25">
      <c r="A852" t="s">
        <v>211</v>
      </c>
      <c r="B852" t="s">
        <v>212</v>
      </c>
      <c r="C852" t="str">
        <f>VLOOKUP(B852,'Country List'!$C$2:$G$126,5,FALSE)</f>
        <v>WCA</v>
      </c>
      <c r="D852" t="str">
        <f>VLOOKUP(B852,'Country List'!$C$2:$E$126,3,FALSE)</f>
        <v>Low income</v>
      </c>
      <c r="E852" t="s">
        <v>427</v>
      </c>
      <c r="F852" s="48">
        <v>12</v>
      </c>
      <c r="G852" s="48">
        <v>2024</v>
      </c>
      <c r="H852" t="s">
        <v>508</v>
      </c>
      <c r="J852" t="str">
        <f t="shared" si="13"/>
        <v>Sierra LeoneViral load test</v>
      </c>
    </row>
    <row r="853" spans="1:10" x14ac:dyDescent="0.25">
      <c r="A853" t="s">
        <v>213</v>
      </c>
      <c r="B853" t="s">
        <v>214</v>
      </c>
      <c r="C853" t="str">
        <f>VLOOKUP(B853,'Country List'!$C$2:$G$126,5,FALSE)</f>
        <v>NAME</v>
      </c>
      <c r="D853" t="str">
        <f>VLOOKUP(B853,'Country List'!$C$2:$E$126,3,FALSE)</f>
        <v>Low income</v>
      </c>
      <c r="E853" t="s">
        <v>427</v>
      </c>
      <c r="F853" s="48">
        <v>12</v>
      </c>
      <c r="G853" s="48">
        <v>2024</v>
      </c>
      <c r="H853" t="s">
        <v>508</v>
      </c>
      <c r="J853" t="str">
        <f t="shared" si="13"/>
        <v>SomaliaViral load test</v>
      </c>
    </row>
    <row r="854" spans="1:10" x14ac:dyDescent="0.25">
      <c r="A854" t="s">
        <v>215</v>
      </c>
      <c r="B854" t="s">
        <v>216</v>
      </c>
      <c r="C854" t="str">
        <f>VLOOKUP(B854,'Country List'!$C$2:$G$126,5,FALSE)</f>
        <v>ESA</v>
      </c>
      <c r="D854" t="str">
        <f>VLOOKUP(B854,'Country List'!$C$2:$E$126,3,FALSE)</f>
        <v>Upper middle income</v>
      </c>
      <c r="E854" t="s">
        <v>427</v>
      </c>
      <c r="F854" s="48">
        <v>12</v>
      </c>
      <c r="G854" s="48">
        <v>2024</v>
      </c>
      <c r="H854" t="s">
        <v>508</v>
      </c>
      <c r="J854" t="str">
        <f t="shared" si="13"/>
        <v>South AfricaViral load test</v>
      </c>
    </row>
    <row r="855" spans="1:10" x14ac:dyDescent="0.25">
      <c r="A855" t="s">
        <v>217</v>
      </c>
      <c r="B855" t="s">
        <v>218</v>
      </c>
      <c r="C855" t="str">
        <f>VLOOKUP(B855,'Country List'!$C$2:$G$126,5,FALSE)</f>
        <v>ESA</v>
      </c>
      <c r="D855" t="str">
        <f>VLOOKUP(B855,'Country List'!$C$2:$E$126,3,FALSE)</f>
        <v>Low income</v>
      </c>
      <c r="E855" t="s">
        <v>427</v>
      </c>
      <c r="F855" s="48">
        <v>12</v>
      </c>
      <c r="G855" s="48">
        <v>2024</v>
      </c>
      <c r="H855" t="s">
        <v>508</v>
      </c>
      <c r="J855" t="str">
        <f t="shared" si="13"/>
        <v>South SudanViral load test</v>
      </c>
    </row>
    <row r="856" spans="1:10" x14ac:dyDescent="0.25">
      <c r="A856" t="s">
        <v>219</v>
      </c>
      <c r="B856" t="s">
        <v>220</v>
      </c>
      <c r="C856" t="str">
        <f>VLOOKUP(B856,'Country List'!$C$2:$G$126,5,FALSE)</f>
        <v>AP</v>
      </c>
      <c r="D856" t="str">
        <f>VLOOKUP(B856,'Country List'!$C$2:$E$126,3,FALSE)</f>
        <v>Lower middle income</v>
      </c>
      <c r="E856" t="s">
        <v>427</v>
      </c>
      <c r="F856" s="48">
        <v>12</v>
      </c>
      <c r="G856" s="48">
        <v>2024</v>
      </c>
      <c r="H856" t="s">
        <v>508</v>
      </c>
      <c r="J856" t="str">
        <f t="shared" si="13"/>
        <v>Sri LankaViral load test</v>
      </c>
    </row>
    <row r="857" spans="1:10" x14ac:dyDescent="0.25">
      <c r="A857" t="s">
        <v>221</v>
      </c>
      <c r="B857" t="s">
        <v>222</v>
      </c>
      <c r="C857" t="str">
        <f>VLOOKUP(B857,'Country List'!$C$2:$G$126,5,FALSE)</f>
        <v>LAC</v>
      </c>
      <c r="D857" t="str">
        <f>VLOOKUP(B857,'Country List'!$C$2:$E$126,3,FALSE)</f>
        <v>Upper middle income</v>
      </c>
      <c r="E857" t="s">
        <v>427</v>
      </c>
      <c r="F857" s="48">
        <v>12</v>
      </c>
      <c r="G857" s="48">
        <v>2024</v>
      </c>
      <c r="H857" t="s">
        <v>508</v>
      </c>
      <c r="J857" t="str">
        <f t="shared" si="13"/>
        <v>St. LuciaViral load test</v>
      </c>
    </row>
    <row r="858" spans="1:10" x14ac:dyDescent="0.25">
      <c r="A858" t="s">
        <v>223</v>
      </c>
      <c r="B858" t="s">
        <v>224</v>
      </c>
      <c r="C858" t="str">
        <f>VLOOKUP(B858,'Country List'!$C$2:$G$126,5,FALSE)</f>
        <v>NAME</v>
      </c>
      <c r="D858" t="str">
        <f>VLOOKUP(B858,'Country List'!$C$2:$E$126,3,FALSE)</f>
        <v>Lower middle income</v>
      </c>
      <c r="E858" t="s">
        <v>427</v>
      </c>
      <c r="F858" s="48">
        <v>12</v>
      </c>
      <c r="G858" s="48">
        <v>2024</v>
      </c>
      <c r="H858" t="s">
        <v>508</v>
      </c>
      <c r="J858" t="str">
        <f t="shared" si="13"/>
        <v>SudanViral load test</v>
      </c>
    </row>
    <row r="859" spans="1:10" x14ac:dyDescent="0.25">
      <c r="A859" t="s">
        <v>225</v>
      </c>
      <c r="B859" t="s">
        <v>226</v>
      </c>
      <c r="C859" t="str">
        <f>VLOOKUP(B859,'Country List'!$C$2:$G$126,5,FALSE)</f>
        <v>LAC</v>
      </c>
      <c r="D859" t="str">
        <f>VLOOKUP(B859,'Country List'!$C$2:$E$126,3,FALSE)</f>
        <v>Upper middle income</v>
      </c>
      <c r="E859" t="s">
        <v>427</v>
      </c>
      <c r="F859" s="48">
        <v>12</v>
      </c>
      <c r="G859" s="48">
        <v>2024</v>
      </c>
      <c r="H859" t="s">
        <v>508</v>
      </c>
      <c r="J859" t="str">
        <f t="shared" si="13"/>
        <v>SurinameViral load test</v>
      </c>
    </row>
    <row r="860" spans="1:10" x14ac:dyDescent="0.25">
      <c r="A860" t="s">
        <v>229</v>
      </c>
      <c r="B860" t="s">
        <v>230</v>
      </c>
      <c r="C860" t="str">
        <f>VLOOKUP(B860,'Country List'!$C$2:$G$126,5,FALSE)</f>
        <v>NAME</v>
      </c>
      <c r="D860" t="str">
        <f>VLOOKUP(B860,'Country List'!$C$2:$E$126,3,FALSE)</f>
        <v>Lower middle income</v>
      </c>
      <c r="E860" t="s">
        <v>427</v>
      </c>
      <c r="F860" s="48">
        <v>12</v>
      </c>
      <c r="G860" s="48">
        <v>2024</v>
      </c>
      <c r="H860" t="s">
        <v>508</v>
      </c>
      <c r="J860" t="str">
        <f t="shared" si="13"/>
        <v>Syrian Arab RepublicViral load test</v>
      </c>
    </row>
    <row r="861" spans="1:10" x14ac:dyDescent="0.25">
      <c r="A861" t="s">
        <v>231</v>
      </c>
      <c r="B861" t="s">
        <v>232</v>
      </c>
      <c r="C861" t="str">
        <f>VLOOKUP(B861,'Country List'!$C$2:$G$126,5,FALSE)</f>
        <v>AP</v>
      </c>
      <c r="D861" t="str">
        <f>VLOOKUP(B861,'Country List'!$C$2:$E$126,3,FALSE)</f>
        <v>Lower middle income</v>
      </c>
      <c r="E861" t="s">
        <v>427</v>
      </c>
      <c r="F861" s="48">
        <v>12</v>
      </c>
      <c r="G861" s="48">
        <v>2024</v>
      </c>
      <c r="H861" t="s">
        <v>508</v>
      </c>
      <c r="J861" t="str">
        <f t="shared" si="13"/>
        <v>TajikistanViral load test</v>
      </c>
    </row>
    <row r="862" spans="1:10" x14ac:dyDescent="0.25">
      <c r="A862" t="s">
        <v>233</v>
      </c>
      <c r="B862" t="s">
        <v>234</v>
      </c>
      <c r="C862" t="str">
        <f>VLOOKUP(B862,'Country List'!$C$2:$G$126,5,FALSE)</f>
        <v>ESA</v>
      </c>
      <c r="D862" t="str">
        <f>VLOOKUP(B862,'Country List'!$C$2:$E$126,3,FALSE)</f>
        <v>Low income</v>
      </c>
      <c r="E862" t="s">
        <v>427</v>
      </c>
      <c r="F862" s="48">
        <v>12</v>
      </c>
      <c r="G862" s="48">
        <v>2024</v>
      </c>
      <c r="H862" t="s">
        <v>508</v>
      </c>
      <c r="J862" t="str">
        <f t="shared" si="13"/>
        <v>TanzaniaViral load test</v>
      </c>
    </row>
    <row r="863" spans="1:10" x14ac:dyDescent="0.25">
      <c r="A863" t="s">
        <v>235</v>
      </c>
      <c r="B863" t="s">
        <v>236</v>
      </c>
      <c r="C863" t="str">
        <f>VLOOKUP(B863,'Country List'!$C$2:$G$126,5,FALSE)</f>
        <v>AP</v>
      </c>
      <c r="D863" t="str">
        <f>VLOOKUP(B863,'Country List'!$C$2:$E$126,3,FALSE)</f>
        <v>Upper middle income</v>
      </c>
      <c r="E863" t="s">
        <v>427</v>
      </c>
      <c r="F863" s="48">
        <v>12</v>
      </c>
      <c r="G863" s="48">
        <v>2024</v>
      </c>
      <c r="H863" t="s">
        <v>508</v>
      </c>
      <c r="J863" t="str">
        <f t="shared" si="13"/>
        <v>ThailandViral load test</v>
      </c>
    </row>
    <row r="864" spans="1:10" x14ac:dyDescent="0.25">
      <c r="A864" t="s">
        <v>237</v>
      </c>
      <c r="B864" t="s">
        <v>238</v>
      </c>
      <c r="C864" t="str">
        <f>VLOOKUP(B864,'Country List'!$C$2:$G$126,5,FALSE)</f>
        <v>AP</v>
      </c>
      <c r="D864" t="str">
        <f>VLOOKUP(B864,'Country List'!$C$2:$E$126,3,FALSE)</f>
        <v>Lower middle income</v>
      </c>
      <c r="E864" t="s">
        <v>427</v>
      </c>
      <c r="F864" s="48">
        <v>12</v>
      </c>
      <c r="G864" s="48">
        <v>2024</v>
      </c>
      <c r="H864" t="s">
        <v>508</v>
      </c>
      <c r="J864" t="str">
        <f t="shared" si="13"/>
        <v>Timor-LesteViral load test</v>
      </c>
    </row>
    <row r="865" spans="1:10" x14ac:dyDescent="0.25">
      <c r="A865" t="s">
        <v>239</v>
      </c>
      <c r="B865" t="s">
        <v>240</v>
      </c>
      <c r="C865" t="str">
        <f>VLOOKUP(B865,'Country List'!$C$2:$G$126,5,FALSE)</f>
        <v>WCA</v>
      </c>
      <c r="D865" t="str">
        <f>VLOOKUP(B865,'Country List'!$C$2:$E$126,3,FALSE)</f>
        <v>Low income</v>
      </c>
      <c r="E865" t="s">
        <v>427</v>
      </c>
      <c r="F865" s="48">
        <v>12</v>
      </c>
      <c r="G865" s="48">
        <v>2024</v>
      </c>
      <c r="H865" t="s">
        <v>508</v>
      </c>
      <c r="J865" t="str">
        <f t="shared" si="13"/>
        <v>TogoViral load test</v>
      </c>
    </row>
    <row r="866" spans="1:10" x14ac:dyDescent="0.25">
      <c r="A866" t="s">
        <v>241</v>
      </c>
      <c r="B866" t="s">
        <v>242</v>
      </c>
      <c r="C866" t="str">
        <f>VLOOKUP(B866,'Country List'!$C$2:$G$126,5,FALSE)</f>
        <v>NAME</v>
      </c>
      <c r="D866" t="str">
        <f>VLOOKUP(B866,'Country List'!$C$2:$E$126,3,FALSE)</f>
        <v>Lower middle income</v>
      </c>
      <c r="E866" t="s">
        <v>427</v>
      </c>
      <c r="F866" s="48">
        <v>12</v>
      </c>
      <c r="G866" s="48">
        <v>2024</v>
      </c>
      <c r="H866" t="s">
        <v>508</v>
      </c>
      <c r="J866" t="str">
        <f t="shared" si="13"/>
        <v>TunisiaViral load test</v>
      </c>
    </row>
    <row r="867" spans="1:10" x14ac:dyDescent="0.25">
      <c r="A867" t="s">
        <v>243</v>
      </c>
      <c r="B867" t="s">
        <v>244</v>
      </c>
      <c r="C867" t="str">
        <f>VLOOKUP(B867,'Country List'!$C$2:$G$126,5,FALSE)</f>
        <v>WCENA</v>
      </c>
      <c r="D867" t="str">
        <f>VLOOKUP(B867,'Country List'!$C$2:$E$126,3,FALSE)</f>
        <v>Upper middle income</v>
      </c>
      <c r="E867" t="s">
        <v>427</v>
      </c>
      <c r="F867" s="48">
        <v>12</v>
      </c>
      <c r="G867" s="48">
        <v>2024</v>
      </c>
      <c r="H867" t="s">
        <v>508</v>
      </c>
      <c r="J867" t="str">
        <f t="shared" si="13"/>
        <v>TurkeyViral load test</v>
      </c>
    </row>
    <row r="868" spans="1:10" x14ac:dyDescent="0.25">
      <c r="A868" t="s">
        <v>245</v>
      </c>
      <c r="B868" t="s">
        <v>246</v>
      </c>
      <c r="C868" t="str">
        <f>VLOOKUP(B868,'Country List'!$C$2:$G$126,5,FALSE)</f>
        <v>EECA</v>
      </c>
      <c r="D868" t="str">
        <f>VLOOKUP(B868,'Country List'!$C$2:$E$126,3,FALSE)</f>
        <v>Upper middle income</v>
      </c>
      <c r="E868" t="s">
        <v>427</v>
      </c>
      <c r="F868" s="48">
        <v>12</v>
      </c>
      <c r="G868" s="48">
        <v>2024</v>
      </c>
      <c r="H868" t="s">
        <v>508</v>
      </c>
      <c r="J868" t="str">
        <f t="shared" si="13"/>
        <v>TurkmenistanViral load test</v>
      </c>
    </row>
    <row r="869" spans="1:10" x14ac:dyDescent="0.25">
      <c r="A869" t="s">
        <v>247</v>
      </c>
      <c r="B869" t="s">
        <v>248</v>
      </c>
      <c r="C869" t="str">
        <f>VLOOKUP(B869,'Country List'!$C$2:$G$126,5,FALSE)</f>
        <v>ESA</v>
      </c>
      <c r="D869" t="str">
        <f>VLOOKUP(B869,'Country List'!$C$2:$E$126,3,FALSE)</f>
        <v>Low income</v>
      </c>
      <c r="E869" t="s">
        <v>427</v>
      </c>
      <c r="F869" s="48">
        <v>12</v>
      </c>
      <c r="G869" s="48">
        <v>2024</v>
      </c>
      <c r="H869" t="s">
        <v>508</v>
      </c>
      <c r="J869" t="str">
        <f t="shared" si="13"/>
        <v>UgandaViral load test</v>
      </c>
    </row>
    <row r="870" spans="1:10" x14ac:dyDescent="0.25">
      <c r="A870" t="s">
        <v>249</v>
      </c>
      <c r="B870" t="s">
        <v>250</v>
      </c>
      <c r="C870" t="str">
        <f>VLOOKUP(B870,'Country List'!$C$2:$G$126,5,FALSE)</f>
        <v>EECA</v>
      </c>
      <c r="D870" t="str">
        <f>VLOOKUP(B870,'Country List'!$C$2:$E$126,3,FALSE)</f>
        <v>Lower middle income</v>
      </c>
      <c r="E870" t="s">
        <v>427</v>
      </c>
      <c r="F870" s="48">
        <v>12</v>
      </c>
      <c r="G870" s="48">
        <v>2024</v>
      </c>
      <c r="H870" t="s">
        <v>508</v>
      </c>
      <c r="J870" t="str">
        <f t="shared" si="13"/>
        <v>UkraineViral load test</v>
      </c>
    </row>
    <row r="871" spans="1:10" x14ac:dyDescent="0.25">
      <c r="A871" t="s">
        <v>251</v>
      </c>
      <c r="B871" t="s">
        <v>252</v>
      </c>
      <c r="C871" t="str">
        <f>VLOOKUP(B871,'Country List'!$C$2:$G$126,5,FALSE)</f>
        <v>EECA</v>
      </c>
      <c r="D871" t="str">
        <f>VLOOKUP(B871,'Country List'!$C$2:$E$126,3,FALSE)</f>
        <v>Lower middle income</v>
      </c>
      <c r="E871" t="s">
        <v>427</v>
      </c>
      <c r="F871" s="48">
        <v>12</v>
      </c>
      <c r="G871" s="48">
        <v>2024</v>
      </c>
      <c r="H871" t="s">
        <v>508</v>
      </c>
      <c r="J871" t="str">
        <f t="shared" si="13"/>
        <v>UzbekistanViral load test</v>
      </c>
    </row>
    <row r="872" spans="1:10" x14ac:dyDescent="0.25">
      <c r="A872" t="s">
        <v>253</v>
      </c>
      <c r="B872" t="s">
        <v>254</v>
      </c>
      <c r="C872" t="str">
        <f>VLOOKUP(B872,'Country List'!$C$2:$G$126,5,FALSE)</f>
        <v>LAC</v>
      </c>
      <c r="D872" t="str">
        <f>VLOOKUP(B872,'Country List'!$C$2:$E$126,3,FALSE)</f>
        <v>Upper middle income</v>
      </c>
      <c r="E872" t="s">
        <v>427</v>
      </c>
      <c r="F872" s="48">
        <v>12</v>
      </c>
      <c r="G872" s="48">
        <v>2024</v>
      </c>
      <c r="H872" t="s">
        <v>508</v>
      </c>
      <c r="J872" t="str">
        <f t="shared" si="13"/>
        <v>Venezuela, RBViral load test</v>
      </c>
    </row>
    <row r="873" spans="1:10" x14ac:dyDescent="0.25">
      <c r="A873" t="s">
        <v>255</v>
      </c>
      <c r="B873" t="s">
        <v>256</v>
      </c>
      <c r="C873" t="str">
        <f>VLOOKUP(B873,'Country List'!$C$2:$G$126,5,FALSE)</f>
        <v>AP</v>
      </c>
      <c r="D873" t="str">
        <f>VLOOKUP(B873,'Country List'!$C$2:$E$126,3,FALSE)</f>
        <v>Lower middle income</v>
      </c>
      <c r="E873" t="s">
        <v>427</v>
      </c>
      <c r="F873" s="48">
        <f>979700/23787</f>
        <v>41.186362298734601</v>
      </c>
      <c r="G873" s="48">
        <v>2024</v>
      </c>
      <c r="H873" t="s">
        <v>521</v>
      </c>
      <c r="J873" t="str">
        <f t="shared" si="13"/>
        <v>VietnamViral load test</v>
      </c>
    </row>
    <row r="874" spans="1:10" x14ac:dyDescent="0.25">
      <c r="A874" t="s">
        <v>257</v>
      </c>
      <c r="B874" t="s">
        <v>258</v>
      </c>
      <c r="C874" t="str">
        <f>VLOOKUP(B874,'Country List'!$C$2:$G$126,5,FALSE)</f>
        <v>NAME</v>
      </c>
      <c r="D874" t="str">
        <f>VLOOKUP(B874,'Country List'!$C$2:$E$126,3,FALSE)</f>
        <v>Lower middle income</v>
      </c>
      <c r="E874" t="s">
        <v>427</v>
      </c>
      <c r="F874" s="48">
        <v>12</v>
      </c>
      <c r="G874" s="48">
        <v>2024</v>
      </c>
      <c r="H874" t="s">
        <v>508</v>
      </c>
      <c r="J874" t="str">
        <f t="shared" si="13"/>
        <v>Yemen, Rep.Viral load test</v>
      </c>
    </row>
    <row r="875" spans="1:10" x14ac:dyDescent="0.25">
      <c r="A875" t="s">
        <v>259</v>
      </c>
      <c r="B875" t="s">
        <v>260</v>
      </c>
      <c r="C875" t="str">
        <f>VLOOKUP(B875,'Country List'!$C$2:$G$126,5,FALSE)</f>
        <v>ESA</v>
      </c>
      <c r="D875" t="str">
        <f>VLOOKUP(B875,'Country List'!$C$2:$E$126,3,FALSE)</f>
        <v>Lower middle income</v>
      </c>
      <c r="E875" t="s">
        <v>427</v>
      </c>
      <c r="F875" s="48">
        <v>12</v>
      </c>
      <c r="G875" s="48">
        <v>2024</v>
      </c>
      <c r="H875" t="s">
        <v>508</v>
      </c>
      <c r="J875" t="str">
        <f t="shared" si="13"/>
        <v>ZambiaViral load test</v>
      </c>
    </row>
    <row r="876" spans="1:10" x14ac:dyDescent="0.25">
      <c r="A876" t="s">
        <v>261</v>
      </c>
      <c r="B876" t="s">
        <v>262</v>
      </c>
      <c r="C876" t="str">
        <f>VLOOKUP(B876,'Country List'!$C$2:$G$126,5,FALSE)</f>
        <v>ESA</v>
      </c>
      <c r="D876" t="str">
        <f>VLOOKUP(B876,'Country List'!$C$2:$E$126,3,FALSE)</f>
        <v>Low income</v>
      </c>
      <c r="E876" t="s">
        <v>427</v>
      </c>
      <c r="F876" s="48">
        <v>12</v>
      </c>
      <c r="G876" s="48">
        <v>2024</v>
      </c>
      <c r="H876" t="s">
        <v>508</v>
      </c>
      <c r="J876" t="str">
        <f t="shared" si="13"/>
        <v>ZimbabweViral load test</v>
      </c>
    </row>
    <row r="877" spans="1:10" x14ac:dyDescent="0.25">
      <c r="A877" t="s">
        <v>4</v>
      </c>
      <c r="B877" t="s">
        <v>5</v>
      </c>
      <c r="C877" t="str">
        <f>VLOOKUP(B877,'Country List'!$C$2:$G$126,5,FALSE)</f>
        <v>AP</v>
      </c>
      <c r="D877" t="str">
        <f>VLOOKUP(B877,'Country List'!$C$2:$E$126,3,FALSE)</f>
        <v>Low income</v>
      </c>
      <c r="E877" t="s">
        <v>412</v>
      </c>
      <c r="F877" s="48">
        <v>11</v>
      </c>
      <c r="G877" s="48">
        <v>2024</v>
      </c>
      <c r="H877" t="s">
        <v>508</v>
      </c>
      <c r="J877" t="str">
        <f t="shared" si="13"/>
        <v>AfghanistanCD4 test</v>
      </c>
    </row>
    <row r="878" spans="1:10" x14ac:dyDescent="0.25">
      <c r="A878" t="s">
        <v>8</v>
      </c>
      <c r="B878" t="s">
        <v>9</v>
      </c>
      <c r="C878" t="str">
        <f>VLOOKUP(B878,'Country List'!$C$2:$G$126,5,FALSE)</f>
        <v>EECA</v>
      </c>
      <c r="D878" t="str">
        <f>VLOOKUP(B878,'Country List'!$C$2:$E$126,3,FALSE)</f>
        <v>Upper middle income</v>
      </c>
      <c r="E878" t="s">
        <v>412</v>
      </c>
      <c r="F878" s="48">
        <v>11</v>
      </c>
      <c r="G878" s="48">
        <v>2024</v>
      </c>
      <c r="H878" t="s">
        <v>508</v>
      </c>
      <c r="J878" t="str">
        <f t="shared" si="13"/>
        <v>AlbaniaCD4 test</v>
      </c>
    </row>
    <row r="879" spans="1:10" x14ac:dyDescent="0.25">
      <c r="A879" t="s">
        <v>12</v>
      </c>
      <c r="B879" t="s">
        <v>13</v>
      </c>
      <c r="C879" t="str">
        <f>VLOOKUP(B879,'Country List'!$C$2:$G$126,5,FALSE)</f>
        <v>NAME</v>
      </c>
      <c r="D879" t="str">
        <f>VLOOKUP(B879,'Country List'!$C$2:$E$126,3,FALSE)</f>
        <v>Upper middle income</v>
      </c>
      <c r="E879" t="s">
        <v>412</v>
      </c>
      <c r="F879" s="48">
        <v>11</v>
      </c>
      <c r="G879" s="48">
        <v>2024</v>
      </c>
      <c r="H879" t="s">
        <v>508</v>
      </c>
      <c r="J879" t="str">
        <f t="shared" si="13"/>
        <v>AlgeriaCD4 test</v>
      </c>
    </row>
    <row r="880" spans="1:10" x14ac:dyDescent="0.25">
      <c r="A880" t="s">
        <v>16</v>
      </c>
      <c r="B880" t="s">
        <v>17</v>
      </c>
      <c r="C880" t="str">
        <f>VLOOKUP(B880,'Country List'!$C$2:$G$126,5,FALSE)</f>
        <v>ESA</v>
      </c>
      <c r="D880" t="str">
        <f>VLOOKUP(B880,'Country List'!$C$2:$E$126,3,FALSE)</f>
        <v>Lower middle income</v>
      </c>
      <c r="E880" t="s">
        <v>412</v>
      </c>
      <c r="F880" s="48">
        <v>11</v>
      </c>
      <c r="G880" s="48">
        <v>2024</v>
      </c>
      <c r="H880" t="s">
        <v>508</v>
      </c>
      <c r="J880" t="str">
        <f t="shared" si="13"/>
        <v>AngolaCD4 test</v>
      </c>
    </row>
    <row r="881" spans="1:10" x14ac:dyDescent="0.25">
      <c r="A881" t="s">
        <v>21</v>
      </c>
      <c r="B881" t="s">
        <v>22</v>
      </c>
      <c r="C881" t="str">
        <f>VLOOKUP(B881,'Country List'!$C$2:$G$126,5,FALSE)</f>
        <v>LAC</v>
      </c>
      <c r="D881" t="str">
        <f>VLOOKUP(B881,'Country List'!$C$2:$E$126,3,FALSE)</f>
        <v>Upper middle income</v>
      </c>
      <c r="E881" t="s">
        <v>412</v>
      </c>
      <c r="F881" s="48">
        <v>11</v>
      </c>
      <c r="G881" s="48">
        <v>2024</v>
      </c>
      <c r="H881" t="s">
        <v>508</v>
      </c>
      <c r="J881" t="str">
        <f t="shared" si="13"/>
        <v>ArgentinaCD4 test</v>
      </c>
    </row>
    <row r="882" spans="1:10" x14ac:dyDescent="0.25">
      <c r="A882" t="s">
        <v>23</v>
      </c>
      <c r="B882" t="s">
        <v>24</v>
      </c>
      <c r="C882" t="str">
        <f>VLOOKUP(B882,'Country List'!$C$2:$G$126,5,FALSE)</f>
        <v>EECA</v>
      </c>
      <c r="D882" t="str">
        <f>VLOOKUP(B882,'Country List'!$C$2:$E$126,3,FALSE)</f>
        <v>Lower middle income</v>
      </c>
      <c r="E882" t="s">
        <v>412</v>
      </c>
      <c r="F882" s="48">
        <v>11</v>
      </c>
      <c r="G882" s="48">
        <v>2024</v>
      </c>
      <c r="H882" t="s">
        <v>508</v>
      </c>
      <c r="J882" t="str">
        <f t="shared" si="13"/>
        <v>ArmeniaCD4 test</v>
      </c>
    </row>
    <row r="883" spans="1:10" x14ac:dyDescent="0.25">
      <c r="A883" t="s">
        <v>25</v>
      </c>
      <c r="B883" t="s">
        <v>26</v>
      </c>
      <c r="C883" t="str">
        <f>VLOOKUP(B883,'Country List'!$C$2:$G$126,5,FALSE)</f>
        <v>EECA</v>
      </c>
      <c r="D883" t="str">
        <f>VLOOKUP(B883,'Country List'!$C$2:$E$126,3,FALSE)</f>
        <v>Upper middle income</v>
      </c>
      <c r="E883" t="s">
        <v>412</v>
      </c>
      <c r="F883" s="48">
        <v>11</v>
      </c>
      <c r="G883" s="48">
        <v>2024</v>
      </c>
      <c r="H883" t="s">
        <v>508</v>
      </c>
      <c r="J883" t="str">
        <f t="shared" si="13"/>
        <v>AzerbaijanCD4 test</v>
      </c>
    </row>
    <row r="884" spans="1:10" x14ac:dyDescent="0.25">
      <c r="A884" t="s">
        <v>27</v>
      </c>
      <c r="B884" t="s">
        <v>28</v>
      </c>
      <c r="C884" t="str">
        <f>VLOOKUP(B884,'Country List'!$C$2:$G$126,5,FALSE)</f>
        <v>AP</v>
      </c>
      <c r="D884" t="str">
        <f>VLOOKUP(B884,'Country List'!$C$2:$E$126,3,FALSE)</f>
        <v>Lower middle income</v>
      </c>
      <c r="E884" t="s">
        <v>412</v>
      </c>
      <c r="F884" s="48">
        <v>11</v>
      </c>
      <c r="G884" s="48">
        <v>2024</v>
      </c>
      <c r="H884" t="s">
        <v>508</v>
      </c>
      <c r="J884" t="str">
        <f t="shared" si="13"/>
        <v>BangladeshCD4 test</v>
      </c>
    </row>
    <row r="885" spans="1:10" x14ac:dyDescent="0.25">
      <c r="A885" t="s">
        <v>29</v>
      </c>
      <c r="B885" t="s">
        <v>30</v>
      </c>
      <c r="C885" t="str">
        <f>VLOOKUP(B885,'Country List'!$C$2:$G$126,5,FALSE)</f>
        <v>EECA</v>
      </c>
      <c r="D885" t="str">
        <f>VLOOKUP(B885,'Country List'!$C$2:$E$126,3,FALSE)</f>
        <v>Upper middle income</v>
      </c>
      <c r="E885" t="s">
        <v>412</v>
      </c>
      <c r="F885" s="48">
        <v>11</v>
      </c>
      <c r="G885" s="48">
        <v>2024</v>
      </c>
      <c r="H885" t="s">
        <v>508</v>
      </c>
      <c r="J885" t="str">
        <f t="shared" si="13"/>
        <v>BelarusCD4 test</v>
      </c>
    </row>
    <row r="886" spans="1:10" x14ac:dyDescent="0.25">
      <c r="A886" t="s">
        <v>31</v>
      </c>
      <c r="B886" t="s">
        <v>32</v>
      </c>
      <c r="C886" t="str">
        <f>VLOOKUP(B886,'Country List'!$C$2:$G$126,5,FALSE)</f>
        <v>LAC</v>
      </c>
      <c r="D886" t="str">
        <f>VLOOKUP(B886,'Country List'!$C$2:$E$126,3,FALSE)</f>
        <v>Upper middle income</v>
      </c>
      <c r="E886" t="s">
        <v>412</v>
      </c>
      <c r="F886" s="48">
        <v>11</v>
      </c>
      <c r="G886" s="48">
        <v>2024</v>
      </c>
      <c r="H886" t="s">
        <v>508</v>
      </c>
      <c r="J886" t="str">
        <f t="shared" si="13"/>
        <v>BelizeCD4 test</v>
      </c>
    </row>
    <row r="887" spans="1:10" x14ac:dyDescent="0.25">
      <c r="A887" t="s">
        <v>33</v>
      </c>
      <c r="B887" t="s">
        <v>34</v>
      </c>
      <c r="C887" t="str">
        <f>VLOOKUP(B887,'Country List'!$C$2:$G$126,5,FALSE)</f>
        <v>WCA</v>
      </c>
      <c r="D887" t="str">
        <f>VLOOKUP(B887,'Country List'!$C$2:$E$126,3,FALSE)</f>
        <v>Low income</v>
      </c>
      <c r="E887" t="s">
        <v>412</v>
      </c>
      <c r="F887" s="48">
        <v>11</v>
      </c>
      <c r="G887" s="48">
        <v>2024</v>
      </c>
      <c r="H887" t="s">
        <v>508</v>
      </c>
      <c r="J887" t="str">
        <f t="shared" si="13"/>
        <v>BeninCD4 test</v>
      </c>
    </row>
    <row r="888" spans="1:10" x14ac:dyDescent="0.25">
      <c r="A888" t="s">
        <v>35</v>
      </c>
      <c r="B888" t="s">
        <v>36</v>
      </c>
      <c r="C888" t="str">
        <f>VLOOKUP(B888,'Country List'!$C$2:$G$126,5,FALSE)</f>
        <v>AP</v>
      </c>
      <c r="D888" t="str">
        <f>VLOOKUP(B888,'Country List'!$C$2:$E$126,3,FALSE)</f>
        <v>Lower middle income</v>
      </c>
      <c r="E888" t="s">
        <v>412</v>
      </c>
      <c r="F888" s="48">
        <v>11</v>
      </c>
      <c r="G888" s="48">
        <v>2024</v>
      </c>
      <c r="H888" t="s">
        <v>508</v>
      </c>
      <c r="J888" t="str">
        <f t="shared" si="13"/>
        <v>BhutanCD4 test</v>
      </c>
    </row>
    <row r="889" spans="1:10" x14ac:dyDescent="0.25">
      <c r="A889" t="s">
        <v>37</v>
      </c>
      <c r="B889" t="s">
        <v>38</v>
      </c>
      <c r="C889" t="str">
        <f>VLOOKUP(B889,'Country List'!$C$2:$G$126,5,FALSE)</f>
        <v>LAC</v>
      </c>
      <c r="D889" t="str">
        <f>VLOOKUP(B889,'Country List'!$C$2:$E$126,3,FALSE)</f>
        <v>Lower middle income</v>
      </c>
      <c r="E889" t="s">
        <v>412</v>
      </c>
      <c r="F889" s="48">
        <v>11</v>
      </c>
      <c r="G889" s="48">
        <v>2024</v>
      </c>
      <c r="H889" t="s">
        <v>508</v>
      </c>
      <c r="J889" t="str">
        <f t="shared" si="13"/>
        <v>BoliviaCD4 test</v>
      </c>
    </row>
    <row r="890" spans="1:10" x14ac:dyDescent="0.25">
      <c r="A890" t="s">
        <v>39</v>
      </c>
      <c r="B890" t="s">
        <v>40</v>
      </c>
      <c r="C890" t="str">
        <f>VLOOKUP(B890,'Country List'!$C$2:$G$126,5,FALSE)</f>
        <v>EECA</v>
      </c>
      <c r="D890" t="str">
        <f>VLOOKUP(B890,'Country List'!$C$2:$E$126,3,FALSE)</f>
        <v>Upper middle income</v>
      </c>
      <c r="E890" t="s">
        <v>412</v>
      </c>
      <c r="F890" s="48">
        <v>11</v>
      </c>
      <c r="G890" s="48">
        <v>2024</v>
      </c>
      <c r="H890" t="s">
        <v>508</v>
      </c>
      <c r="J890" t="str">
        <f t="shared" si="13"/>
        <v>Bosnia and HerzegovinaCD4 test</v>
      </c>
    </row>
    <row r="891" spans="1:10" x14ac:dyDescent="0.25">
      <c r="A891" t="s">
        <v>41</v>
      </c>
      <c r="B891" t="s">
        <v>42</v>
      </c>
      <c r="C891" t="str">
        <f>VLOOKUP(B891,'Country List'!$C$2:$G$126,5,FALSE)</f>
        <v>ESA</v>
      </c>
      <c r="D891" t="str">
        <f>VLOOKUP(B891,'Country List'!$C$2:$E$126,3,FALSE)</f>
        <v>Upper middle income</v>
      </c>
      <c r="E891" t="s">
        <v>412</v>
      </c>
      <c r="F891" s="48">
        <v>11</v>
      </c>
      <c r="G891" s="48">
        <v>2024</v>
      </c>
      <c r="H891" t="s">
        <v>508</v>
      </c>
      <c r="J891" t="str">
        <f t="shared" si="13"/>
        <v>BotswanaCD4 test</v>
      </c>
    </row>
    <row r="892" spans="1:10" x14ac:dyDescent="0.25">
      <c r="A892" t="s">
        <v>43</v>
      </c>
      <c r="B892" t="s">
        <v>44</v>
      </c>
      <c r="C892" t="str">
        <f>VLOOKUP(B892,'Country List'!$C$2:$G$126,5,FALSE)</f>
        <v>LAC</v>
      </c>
      <c r="D892" t="str">
        <f>VLOOKUP(B892,'Country List'!$C$2:$E$126,3,FALSE)</f>
        <v>Upper middle income</v>
      </c>
      <c r="E892" t="s">
        <v>412</v>
      </c>
      <c r="F892" s="48">
        <f>58.23/4.99</f>
        <v>11.669338677354709</v>
      </c>
      <c r="G892" s="48">
        <v>2024</v>
      </c>
      <c r="H892" t="s">
        <v>523</v>
      </c>
      <c r="J892" t="str">
        <f t="shared" si="13"/>
        <v>BrazilCD4 test</v>
      </c>
    </row>
    <row r="893" spans="1:10" x14ac:dyDescent="0.25">
      <c r="A893" t="s">
        <v>45</v>
      </c>
      <c r="B893" t="s">
        <v>46</v>
      </c>
      <c r="C893" t="str">
        <f>VLOOKUP(B893,'Country List'!$C$2:$G$126,5,FALSE)</f>
        <v>WCENA</v>
      </c>
      <c r="D893" t="str">
        <f>VLOOKUP(B893,'Country List'!$C$2:$E$126,3,FALSE)</f>
        <v>Upper middle income</v>
      </c>
      <c r="E893" t="s">
        <v>412</v>
      </c>
      <c r="F893" s="48">
        <v>11</v>
      </c>
      <c r="G893" s="48">
        <v>2024</v>
      </c>
      <c r="H893" t="s">
        <v>508</v>
      </c>
      <c r="J893" t="str">
        <f t="shared" si="13"/>
        <v>BulgariaCD4 test</v>
      </c>
    </row>
    <row r="894" spans="1:10" x14ac:dyDescent="0.25">
      <c r="A894" t="s">
        <v>47</v>
      </c>
      <c r="B894" t="s">
        <v>48</v>
      </c>
      <c r="C894" t="str">
        <f>VLOOKUP(B894,'Country List'!$C$2:$G$126,5,FALSE)</f>
        <v>WCA</v>
      </c>
      <c r="D894" t="str">
        <f>VLOOKUP(B894,'Country List'!$C$2:$E$126,3,FALSE)</f>
        <v>Low income</v>
      </c>
      <c r="E894" t="s">
        <v>412</v>
      </c>
      <c r="F894" s="48">
        <v>11</v>
      </c>
      <c r="G894" s="48">
        <v>2024</v>
      </c>
      <c r="H894" t="s">
        <v>508</v>
      </c>
      <c r="J894" t="str">
        <f t="shared" si="13"/>
        <v>Burkina FasoCD4 test</v>
      </c>
    </row>
    <row r="895" spans="1:10" x14ac:dyDescent="0.25">
      <c r="A895" t="s">
        <v>49</v>
      </c>
      <c r="B895" t="s">
        <v>50</v>
      </c>
      <c r="C895" t="str">
        <f>VLOOKUP(B895,'Country List'!$C$2:$G$126,5,FALSE)</f>
        <v>WCA</v>
      </c>
      <c r="D895" t="str">
        <f>VLOOKUP(B895,'Country List'!$C$2:$E$126,3,FALSE)</f>
        <v>Low income</v>
      </c>
      <c r="E895" t="s">
        <v>412</v>
      </c>
      <c r="F895" s="48">
        <v>11</v>
      </c>
      <c r="G895" s="48">
        <v>2024</v>
      </c>
      <c r="H895" t="s">
        <v>508</v>
      </c>
      <c r="J895" t="str">
        <f t="shared" si="13"/>
        <v>BurundiCD4 test</v>
      </c>
    </row>
    <row r="896" spans="1:10" x14ac:dyDescent="0.25">
      <c r="A896" t="s">
        <v>51</v>
      </c>
      <c r="B896" t="s">
        <v>52</v>
      </c>
      <c r="C896" t="str">
        <f>VLOOKUP(B896,'Country List'!$C$2:$G$126,5,FALSE)</f>
        <v>WCA</v>
      </c>
      <c r="D896" t="str">
        <f>VLOOKUP(B896,'Country List'!$C$2:$E$126,3,FALSE)</f>
        <v>Lower middle income</v>
      </c>
      <c r="E896" t="s">
        <v>412</v>
      </c>
      <c r="F896" s="48">
        <v>11</v>
      </c>
      <c r="G896" s="48">
        <v>2024</v>
      </c>
      <c r="H896" t="s">
        <v>508</v>
      </c>
      <c r="J896" t="str">
        <f t="shared" si="13"/>
        <v>Cabo VerdeCD4 test</v>
      </c>
    </row>
    <row r="897" spans="1:10" x14ac:dyDescent="0.25">
      <c r="A897" t="s">
        <v>53</v>
      </c>
      <c r="B897" t="s">
        <v>54</v>
      </c>
      <c r="C897" t="str">
        <f>VLOOKUP(B897,'Country List'!$C$2:$G$126,5,FALSE)</f>
        <v>AP</v>
      </c>
      <c r="D897" t="str">
        <f>VLOOKUP(B897,'Country List'!$C$2:$E$126,3,FALSE)</f>
        <v>Lower middle income</v>
      </c>
      <c r="E897" t="s">
        <v>412</v>
      </c>
      <c r="F897" s="48">
        <v>11</v>
      </c>
      <c r="G897" s="48">
        <v>2024</v>
      </c>
      <c r="H897" t="s">
        <v>508</v>
      </c>
      <c r="J897" t="str">
        <f t="shared" si="13"/>
        <v>CambodiaCD4 test</v>
      </c>
    </row>
    <row r="898" spans="1:10" x14ac:dyDescent="0.25">
      <c r="A898" t="s">
        <v>55</v>
      </c>
      <c r="B898" t="s">
        <v>56</v>
      </c>
      <c r="C898" t="str">
        <f>VLOOKUP(B898,'Country List'!$C$2:$G$126,5,FALSE)</f>
        <v>WCA</v>
      </c>
      <c r="D898" t="str">
        <f>VLOOKUP(B898,'Country List'!$C$2:$E$126,3,FALSE)</f>
        <v>Lower middle income</v>
      </c>
      <c r="E898" t="s">
        <v>412</v>
      </c>
      <c r="F898" s="48">
        <v>11</v>
      </c>
      <c r="G898" s="48">
        <v>2024</v>
      </c>
      <c r="H898" t="s">
        <v>508</v>
      </c>
      <c r="J898" t="str">
        <f t="shared" si="13"/>
        <v>CameroonCD4 test</v>
      </c>
    </row>
    <row r="899" spans="1:10" x14ac:dyDescent="0.25">
      <c r="A899" t="s">
        <v>57</v>
      </c>
      <c r="B899" t="s">
        <v>58</v>
      </c>
      <c r="C899" t="str">
        <f>VLOOKUP(B899,'Country List'!$C$2:$G$126,5,FALSE)</f>
        <v>WCA</v>
      </c>
      <c r="D899" t="str">
        <f>VLOOKUP(B899,'Country List'!$C$2:$E$126,3,FALSE)</f>
        <v>Low income</v>
      </c>
      <c r="E899" t="s">
        <v>412</v>
      </c>
      <c r="F899" s="48">
        <v>11</v>
      </c>
      <c r="G899" s="48">
        <v>2024</v>
      </c>
      <c r="H899" t="s">
        <v>508</v>
      </c>
      <c r="J899" t="str">
        <f t="shared" ref="J899:J962" si="14">CONCATENATE(A899,E899)</f>
        <v>Central African RepublicCD4 test</v>
      </c>
    </row>
    <row r="900" spans="1:10" x14ac:dyDescent="0.25">
      <c r="A900" t="s">
        <v>59</v>
      </c>
      <c r="B900" t="s">
        <v>60</v>
      </c>
      <c r="C900" t="str">
        <f>VLOOKUP(B900,'Country List'!$C$2:$G$126,5,FALSE)</f>
        <v>WCA</v>
      </c>
      <c r="D900" t="str">
        <f>VLOOKUP(B900,'Country List'!$C$2:$E$126,3,FALSE)</f>
        <v>Low income</v>
      </c>
      <c r="E900" t="s">
        <v>412</v>
      </c>
      <c r="F900" s="48">
        <v>11</v>
      </c>
      <c r="G900" s="48">
        <v>2024</v>
      </c>
      <c r="H900" t="s">
        <v>508</v>
      </c>
      <c r="J900" t="str">
        <f t="shared" si="14"/>
        <v>ChadCD4 test</v>
      </c>
    </row>
    <row r="901" spans="1:10" x14ac:dyDescent="0.25">
      <c r="A901" t="s">
        <v>61</v>
      </c>
      <c r="B901" t="s">
        <v>62</v>
      </c>
      <c r="C901" t="str">
        <f>VLOOKUP(B901,'Country List'!$C$2:$G$126,5,FALSE)</f>
        <v>AP</v>
      </c>
      <c r="D901" t="str">
        <f>VLOOKUP(B901,'Country List'!$C$2:$E$126,3,FALSE)</f>
        <v>Upper middle income</v>
      </c>
      <c r="E901" t="s">
        <v>412</v>
      </c>
      <c r="F901" s="48">
        <v>11</v>
      </c>
      <c r="G901" s="48">
        <v>2024</v>
      </c>
      <c r="H901" t="s">
        <v>508</v>
      </c>
      <c r="J901" t="str">
        <f t="shared" si="14"/>
        <v>ChinaCD4 test</v>
      </c>
    </row>
    <row r="902" spans="1:10" x14ac:dyDescent="0.25">
      <c r="A902" t="s">
        <v>63</v>
      </c>
      <c r="B902" t="s">
        <v>64</v>
      </c>
      <c r="C902" t="str">
        <f>VLOOKUP(B902,'Country List'!$C$2:$G$126,5,FALSE)</f>
        <v>LAC</v>
      </c>
      <c r="D902" t="str">
        <f>VLOOKUP(B902,'Country List'!$C$2:$E$126,3,FALSE)</f>
        <v>Upper middle income</v>
      </c>
      <c r="E902" t="s">
        <v>412</v>
      </c>
      <c r="F902" s="48">
        <v>11</v>
      </c>
      <c r="G902" s="48">
        <v>2024</v>
      </c>
      <c r="H902" t="s">
        <v>508</v>
      </c>
      <c r="J902" t="str">
        <f t="shared" si="14"/>
        <v>ColombiaCD4 test</v>
      </c>
    </row>
    <row r="903" spans="1:10" x14ac:dyDescent="0.25">
      <c r="A903" t="s">
        <v>65</v>
      </c>
      <c r="B903" t="s">
        <v>66</v>
      </c>
      <c r="C903" t="str">
        <f>VLOOKUP(B903,'Country List'!$C$2:$G$126,5,FALSE)</f>
        <v>ESA</v>
      </c>
      <c r="D903" t="str">
        <f>VLOOKUP(B903,'Country List'!$C$2:$E$126,3,FALSE)</f>
        <v>Low income</v>
      </c>
      <c r="E903" t="s">
        <v>412</v>
      </c>
      <c r="F903" s="48">
        <v>11</v>
      </c>
      <c r="G903" s="48">
        <v>2024</v>
      </c>
      <c r="H903" t="s">
        <v>508</v>
      </c>
      <c r="J903" t="str">
        <f t="shared" si="14"/>
        <v>ComorosCD4 test</v>
      </c>
    </row>
    <row r="904" spans="1:10" x14ac:dyDescent="0.25">
      <c r="A904" t="s">
        <v>67</v>
      </c>
      <c r="B904" t="s">
        <v>68</v>
      </c>
      <c r="C904" t="str">
        <f>VLOOKUP(B904,'Country List'!$C$2:$G$126,5,FALSE)</f>
        <v>WCA</v>
      </c>
      <c r="D904" t="str">
        <f>VLOOKUP(B904,'Country List'!$C$2:$E$126,3,FALSE)</f>
        <v>Low income</v>
      </c>
      <c r="E904" t="s">
        <v>412</v>
      </c>
      <c r="F904" s="48">
        <v>11</v>
      </c>
      <c r="G904" s="48">
        <v>2024</v>
      </c>
      <c r="H904" t="s">
        <v>508</v>
      </c>
      <c r="J904" t="str">
        <f t="shared" si="14"/>
        <v>Congo, Dem. Rep.CD4 test</v>
      </c>
    </row>
    <row r="905" spans="1:10" x14ac:dyDescent="0.25">
      <c r="A905" t="s">
        <v>69</v>
      </c>
      <c r="B905" t="s">
        <v>70</v>
      </c>
      <c r="C905" t="str">
        <f>VLOOKUP(B905,'Country List'!$C$2:$G$126,5,FALSE)</f>
        <v>WCA</v>
      </c>
      <c r="D905" t="str">
        <f>VLOOKUP(B905,'Country List'!$C$2:$E$126,3,FALSE)</f>
        <v>Lower middle income</v>
      </c>
      <c r="E905" t="s">
        <v>412</v>
      </c>
      <c r="F905" s="48">
        <v>11</v>
      </c>
      <c r="G905" s="48">
        <v>2024</v>
      </c>
      <c r="H905" t="s">
        <v>508</v>
      </c>
      <c r="J905" t="str">
        <f t="shared" si="14"/>
        <v>Congo, Rep.CD4 test</v>
      </c>
    </row>
    <row r="906" spans="1:10" x14ac:dyDescent="0.25">
      <c r="A906" t="s">
        <v>71</v>
      </c>
      <c r="B906" t="s">
        <v>72</v>
      </c>
      <c r="C906" t="str">
        <f>VLOOKUP(B906,'Country List'!$C$2:$G$126,5,FALSE)</f>
        <v>LAC</v>
      </c>
      <c r="D906" t="str">
        <f>VLOOKUP(B906,'Country List'!$C$2:$E$126,3,FALSE)</f>
        <v>Upper middle income</v>
      </c>
      <c r="E906" t="s">
        <v>412</v>
      </c>
      <c r="F906" s="48">
        <v>11</v>
      </c>
      <c r="G906" s="48">
        <v>2024</v>
      </c>
      <c r="H906" t="s">
        <v>508</v>
      </c>
      <c r="J906" t="str">
        <f t="shared" si="14"/>
        <v>Costa RicaCD4 test</v>
      </c>
    </row>
    <row r="907" spans="1:10" x14ac:dyDescent="0.25">
      <c r="A907" t="s">
        <v>73</v>
      </c>
      <c r="B907" t="s">
        <v>74</v>
      </c>
      <c r="C907" t="str">
        <f>VLOOKUP(B907,'Country List'!$C$2:$G$126,5,FALSE)</f>
        <v>WCA</v>
      </c>
      <c r="D907" t="str">
        <f>VLOOKUP(B907,'Country List'!$C$2:$E$126,3,FALSE)</f>
        <v>Lower middle income</v>
      </c>
      <c r="E907" t="s">
        <v>412</v>
      </c>
      <c r="F907" s="48">
        <v>11</v>
      </c>
      <c r="G907" s="48">
        <v>2024</v>
      </c>
      <c r="H907" t="s">
        <v>508</v>
      </c>
      <c r="J907" t="str">
        <f t="shared" si="14"/>
        <v>Côte d'IvoireCD4 test</v>
      </c>
    </row>
    <row r="908" spans="1:10" x14ac:dyDescent="0.25">
      <c r="A908" t="s">
        <v>75</v>
      </c>
      <c r="B908" t="s">
        <v>76</v>
      </c>
      <c r="C908" t="str">
        <f>VLOOKUP(B908,'Country List'!$C$2:$G$126,5,FALSE)</f>
        <v>WCENA</v>
      </c>
      <c r="D908" t="str">
        <f>VLOOKUP(B908,'Country List'!$C$2:$E$126,3,FALSE)</f>
        <v>Upper middle income</v>
      </c>
      <c r="E908" t="s">
        <v>412</v>
      </c>
      <c r="F908" s="48">
        <v>11</v>
      </c>
      <c r="G908" s="48">
        <v>2024</v>
      </c>
      <c r="H908" t="s">
        <v>508</v>
      </c>
      <c r="J908" t="str">
        <f t="shared" si="14"/>
        <v>CroatiaCD4 test</v>
      </c>
    </row>
    <row r="909" spans="1:10" x14ac:dyDescent="0.25">
      <c r="A909" t="s">
        <v>77</v>
      </c>
      <c r="B909" t="s">
        <v>78</v>
      </c>
      <c r="C909" t="str">
        <f>VLOOKUP(B909,'Country List'!$C$2:$G$126,5,FALSE)</f>
        <v>LAC</v>
      </c>
      <c r="D909" t="str">
        <f>VLOOKUP(B909,'Country List'!$C$2:$E$126,3,FALSE)</f>
        <v>Upper middle income</v>
      </c>
      <c r="E909" t="s">
        <v>412</v>
      </c>
      <c r="F909" s="48">
        <v>11</v>
      </c>
      <c r="G909" s="48">
        <v>2024</v>
      </c>
      <c r="H909" t="s">
        <v>508</v>
      </c>
      <c r="J909" t="str">
        <f t="shared" si="14"/>
        <v>CubaCD4 test</v>
      </c>
    </row>
    <row r="910" spans="1:10" x14ac:dyDescent="0.25">
      <c r="A910" t="s">
        <v>79</v>
      </c>
      <c r="B910" t="s">
        <v>80</v>
      </c>
      <c r="C910" t="str">
        <f>VLOOKUP(B910,'Country List'!$C$2:$G$126,5,FALSE)</f>
        <v>NAME</v>
      </c>
      <c r="D910" t="str">
        <f>VLOOKUP(B910,'Country List'!$C$2:$E$126,3,FALSE)</f>
        <v>Lower middle income</v>
      </c>
      <c r="E910" t="s">
        <v>412</v>
      </c>
      <c r="F910" s="48">
        <v>11</v>
      </c>
      <c r="G910" s="48">
        <v>2024</v>
      </c>
      <c r="H910" t="s">
        <v>508</v>
      </c>
      <c r="J910" t="str">
        <f t="shared" si="14"/>
        <v>DjiboutiCD4 test</v>
      </c>
    </row>
    <row r="911" spans="1:10" x14ac:dyDescent="0.25">
      <c r="A911" t="s">
        <v>81</v>
      </c>
      <c r="B911" t="s">
        <v>82</v>
      </c>
      <c r="C911" t="str">
        <f>VLOOKUP(B911,'Country List'!$C$2:$G$126,5,FALSE)</f>
        <v>LAC</v>
      </c>
      <c r="D911" t="str">
        <f>VLOOKUP(B911,'Country List'!$C$2:$E$126,3,FALSE)</f>
        <v>Upper middle income</v>
      </c>
      <c r="E911" t="s">
        <v>412</v>
      </c>
      <c r="F911" s="48">
        <v>11</v>
      </c>
      <c r="G911" s="48">
        <v>2024</v>
      </c>
      <c r="H911" t="s">
        <v>508</v>
      </c>
      <c r="J911" t="str">
        <f t="shared" si="14"/>
        <v>Dominican RepublicCD4 test</v>
      </c>
    </row>
    <row r="912" spans="1:10" x14ac:dyDescent="0.25">
      <c r="A912" t="s">
        <v>83</v>
      </c>
      <c r="B912" t="s">
        <v>84</v>
      </c>
      <c r="C912" t="str">
        <f>VLOOKUP(B912,'Country List'!$C$2:$G$126,5,FALSE)</f>
        <v>LAC</v>
      </c>
      <c r="D912" t="str">
        <f>VLOOKUP(B912,'Country List'!$C$2:$E$126,3,FALSE)</f>
        <v>Upper middle income</v>
      </c>
      <c r="E912" t="s">
        <v>412</v>
      </c>
      <c r="F912" s="48">
        <v>11</v>
      </c>
      <c r="G912" s="48">
        <v>2024</v>
      </c>
      <c r="H912" t="s">
        <v>508</v>
      </c>
      <c r="J912" t="str">
        <f t="shared" si="14"/>
        <v>EcuadorCD4 test</v>
      </c>
    </row>
    <row r="913" spans="1:10" x14ac:dyDescent="0.25">
      <c r="A913" t="s">
        <v>85</v>
      </c>
      <c r="B913" t="s">
        <v>86</v>
      </c>
      <c r="C913" t="str">
        <f>VLOOKUP(B913,'Country List'!$C$2:$G$126,5,FALSE)</f>
        <v>NAME</v>
      </c>
      <c r="D913" t="str">
        <f>VLOOKUP(B913,'Country List'!$C$2:$E$126,3,FALSE)</f>
        <v>Lower middle income</v>
      </c>
      <c r="E913" t="s">
        <v>412</v>
      </c>
      <c r="F913" s="48">
        <v>11</v>
      </c>
      <c r="G913" s="48">
        <v>2024</v>
      </c>
      <c r="H913" t="s">
        <v>508</v>
      </c>
      <c r="J913" t="str">
        <f t="shared" si="14"/>
        <v>Egypt, Arab Rep.CD4 test</v>
      </c>
    </row>
    <row r="914" spans="1:10" x14ac:dyDescent="0.25">
      <c r="A914" t="s">
        <v>87</v>
      </c>
      <c r="B914" t="s">
        <v>88</v>
      </c>
      <c r="C914" t="str">
        <f>VLOOKUP(B914,'Country List'!$C$2:$G$126,5,FALSE)</f>
        <v>LAC</v>
      </c>
      <c r="D914" t="str">
        <f>VLOOKUP(B914,'Country List'!$C$2:$E$126,3,FALSE)</f>
        <v>Lower middle income</v>
      </c>
      <c r="E914" t="s">
        <v>412</v>
      </c>
      <c r="F914" s="48">
        <v>11</v>
      </c>
      <c r="G914" s="48">
        <v>2024</v>
      </c>
      <c r="H914" t="s">
        <v>508</v>
      </c>
      <c r="J914" t="str">
        <f t="shared" si="14"/>
        <v>El SalvadorCD4 test</v>
      </c>
    </row>
    <row r="915" spans="1:10" x14ac:dyDescent="0.25">
      <c r="A915" t="s">
        <v>89</v>
      </c>
      <c r="B915" t="s">
        <v>90</v>
      </c>
      <c r="C915" t="str">
        <f>VLOOKUP(B915,'Country List'!$C$2:$G$126,5,FALSE)</f>
        <v>WCA</v>
      </c>
      <c r="D915" t="str">
        <f>VLOOKUP(B915,'Country List'!$C$2:$E$126,3,FALSE)</f>
        <v>Upper middle income</v>
      </c>
      <c r="E915" t="s">
        <v>412</v>
      </c>
      <c r="F915" s="48">
        <v>11</v>
      </c>
      <c r="G915" s="48">
        <v>2024</v>
      </c>
      <c r="H915" t="s">
        <v>508</v>
      </c>
      <c r="J915" t="str">
        <f t="shared" si="14"/>
        <v>Equatorial GuineaCD4 test</v>
      </c>
    </row>
    <row r="916" spans="1:10" x14ac:dyDescent="0.25">
      <c r="A916" t="s">
        <v>91</v>
      </c>
      <c r="B916" t="s">
        <v>92</v>
      </c>
      <c r="C916" t="str">
        <f>VLOOKUP(B916,'Country List'!$C$2:$G$126,5,FALSE)</f>
        <v>ESA</v>
      </c>
      <c r="D916" t="str">
        <f>VLOOKUP(B916,'Country List'!$C$2:$E$126,3,FALSE)</f>
        <v>Low income</v>
      </c>
      <c r="E916" t="s">
        <v>412</v>
      </c>
      <c r="F916" s="48">
        <v>11</v>
      </c>
      <c r="G916" s="48">
        <v>2024</v>
      </c>
      <c r="H916" t="s">
        <v>508</v>
      </c>
      <c r="J916" t="str">
        <f t="shared" si="14"/>
        <v>EritreaCD4 test</v>
      </c>
    </row>
    <row r="917" spans="1:10" x14ac:dyDescent="0.25">
      <c r="A917" t="s">
        <v>267</v>
      </c>
      <c r="B917" t="s">
        <v>228</v>
      </c>
      <c r="C917" t="str">
        <f>VLOOKUP(B917,'Country List'!$C$2:$G$126,5,FALSE)</f>
        <v>ESA</v>
      </c>
      <c r="D917" t="str">
        <f>VLOOKUP(B917,'Country List'!$C$2:$E$126,3,FALSE)</f>
        <v>Lower middle income</v>
      </c>
      <c r="E917" t="s">
        <v>412</v>
      </c>
      <c r="F917" s="48">
        <v>11</v>
      </c>
      <c r="G917" s="48">
        <v>2024</v>
      </c>
      <c r="H917" t="s">
        <v>508</v>
      </c>
      <c r="J917" t="str">
        <f t="shared" si="14"/>
        <v>EswatiniCD4 test</v>
      </c>
    </row>
    <row r="918" spans="1:10" x14ac:dyDescent="0.25">
      <c r="A918" t="s">
        <v>93</v>
      </c>
      <c r="B918" t="s">
        <v>94</v>
      </c>
      <c r="C918" t="str">
        <f>VLOOKUP(B918,'Country List'!$C$2:$G$126,5,FALSE)</f>
        <v>ESA</v>
      </c>
      <c r="D918" t="str">
        <f>VLOOKUP(B918,'Country List'!$C$2:$E$126,3,FALSE)</f>
        <v>Low income</v>
      </c>
      <c r="E918" t="s">
        <v>412</v>
      </c>
      <c r="F918" s="48">
        <v>11</v>
      </c>
      <c r="G918" s="48">
        <v>2024</v>
      </c>
      <c r="H918" t="s">
        <v>508</v>
      </c>
      <c r="J918" t="str">
        <f t="shared" si="14"/>
        <v>EthiopiaCD4 test</v>
      </c>
    </row>
    <row r="919" spans="1:10" x14ac:dyDescent="0.25">
      <c r="A919" t="s">
        <v>95</v>
      </c>
      <c r="B919" t="s">
        <v>96</v>
      </c>
      <c r="C919" t="str">
        <f>VLOOKUP(B919,'Country List'!$C$2:$G$126,5,FALSE)</f>
        <v>AP</v>
      </c>
      <c r="D919" t="str">
        <f>VLOOKUP(B919,'Country List'!$C$2:$E$126,3,FALSE)</f>
        <v>Upper middle income</v>
      </c>
      <c r="E919" t="s">
        <v>412</v>
      </c>
      <c r="F919" s="48">
        <v>11</v>
      </c>
      <c r="G919" s="48">
        <v>2024</v>
      </c>
      <c r="H919" t="s">
        <v>508</v>
      </c>
      <c r="J919" t="str">
        <f t="shared" si="14"/>
        <v>FijiCD4 test</v>
      </c>
    </row>
    <row r="920" spans="1:10" x14ac:dyDescent="0.25">
      <c r="A920" t="s">
        <v>97</v>
      </c>
      <c r="B920" t="s">
        <v>98</v>
      </c>
      <c r="C920" t="str">
        <f>VLOOKUP(B920,'Country List'!$C$2:$G$126,5,FALSE)</f>
        <v>WCA</v>
      </c>
      <c r="D920" t="str">
        <f>VLOOKUP(B920,'Country List'!$C$2:$E$126,3,FALSE)</f>
        <v>Upper middle income</v>
      </c>
      <c r="E920" t="s">
        <v>412</v>
      </c>
      <c r="F920" s="48">
        <v>11</v>
      </c>
      <c r="G920" s="48">
        <v>2024</v>
      </c>
      <c r="H920" t="s">
        <v>508</v>
      </c>
      <c r="J920" t="str">
        <f t="shared" si="14"/>
        <v>GabonCD4 test</v>
      </c>
    </row>
    <row r="921" spans="1:10" x14ac:dyDescent="0.25">
      <c r="A921" t="s">
        <v>99</v>
      </c>
      <c r="B921" t="s">
        <v>100</v>
      </c>
      <c r="C921" t="str">
        <f>VLOOKUP(B921,'Country List'!$C$2:$G$126,5,FALSE)</f>
        <v>WCA</v>
      </c>
      <c r="D921" t="str">
        <f>VLOOKUP(B921,'Country List'!$C$2:$E$126,3,FALSE)</f>
        <v>Low income</v>
      </c>
      <c r="E921" t="s">
        <v>412</v>
      </c>
      <c r="F921" s="48">
        <v>11</v>
      </c>
      <c r="G921" s="48">
        <v>2024</v>
      </c>
      <c r="H921" t="s">
        <v>508</v>
      </c>
      <c r="J921" t="str">
        <f t="shared" si="14"/>
        <v>Gambia, TheCD4 test</v>
      </c>
    </row>
    <row r="922" spans="1:10" x14ac:dyDescent="0.25">
      <c r="A922" t="s">
        <v>101</v>
      </c>
      <c r="B922" t="s">
        <v>102</v>
      </c>
      <c r="C922" t="str">
        <f>VLOOKUP(B922,'Country List'!$C$2:$G$126,5,FALSE)</f>
        <v>EECA</v>
      </c>
      <c r="D922" t="str">
        <f>VLOOKUP(B922,'Country List'!$C$2:$E$126,3,FALSE)</f>
        <v>Lower middle income</v>
      </c>
      <c r="E922" t="s">
        <v>412</v>
      </c>
      <c r="F922" s="48">
        <v>11</v>
      </c>
      <c r="G922" s="48">
        <v>2024</v>
      </c>
      <c r="H922" t="s">
        <v>508</v>
      </c>
      <c r="J922" t="str">
        <f t="shared" si="14"/>
        <v>GeorgiaCD4 test</v>
      </c>
    </row>
    <row r="923" spans="1:10" x14ac:dyDescent="0.25">
      <c r="A923" t="s">
        <v>103</v>
      </c>
      <c r="B923" t="s">
        <v>104</v>
      </c>
      <c r="C923" t="str">
        <f>VLOOKUP(B923,'Country List'!$C$2:$G$126,5,FALSE)</f>
        <v>WCA</v>
      </c>
      <c r="D923" t="str">
        <f>VLOOKUP(B923,'Country List'!$C$2:$E$126,3,FALSE)</f>
        <v>Lower middle income</v>
      </c>
      <c r="E923" t="s">
        <v>412</v>
      </c>
      <c r="F923" s="59">
        <v>4.3600000000000003</v>
      </c>
      <c r="G923" s="48">
        <v>2024</v>
      </c>
      <c r="H923" t="s">
        <v>520</v>
      </c>
      <c r="J923" t="str">
        <f t="shared" si="14"/>
        <v>GhanaCD4 test</v>
      </c>
    </row>
    <row r="924" spans="1:10" x14ac:dyDescent="0.25">
      <c r="A924" t="s">
        <v>105</v>
      </c>
      <c r="B924" t="s">
        <v>106</v>
      </c>
      <c r="C924" t="str">
        <f>VLOOKUP(B924,'Country List'!$C$2:$G$126,5,FALSE)</f>
        <v>LAC</v>
      </c>
      <c r="D924" t="str">
        <f>VLOOKUP(B924,'Country List'!$C$2:$E$126,3,FALSE)</f>
        <v>Lower middle income</v>
      </c>
      <c r="E924" t="s">
        <v>412</v>
      </c>
      <c r="F924" s="48">
        <v>11</v>
      </c>
      <c r="G924" s="48">
        <v>2024</v>
      </c>
      <c r="H924" t="s">
        <v>508</v>
      </c>
      <c r="J924" t="str">
        <f t="shared" si="14"/>
        <v>GuatemalaCD4 test</v>
      </c>
    </row>
    <row r="925" spans="1:10" x14ac:dyDescent="0.25">
      <c r="A925" t="s">
        <v>107</v>
      </c>
      <c r="B925" t="s">
        <v>108</v>
      </c>
      <c r="C925" t="str">
        <f>VLOOKUP(B925,'Country List'!$C$2:$G$126,5,FALSE)</f>
        <v>WCA</v>
      </c>
      <c r="D925" t="str">
        <f>VLOOKUP(B925,'Country List'!$C$2:$E$126,3,FALSE)</f>
        <v>Low income</v>
      </c>
      <c r="E925" t="s">
        <v>412</v>
      </c>
      <c r="F925" s="48">
        <v>11</v>
      </c>
      <c r="G925" s="48">
        <v>2024</v>
      </c>
      <c r="H925" t="s">
        <v>508</v>
      </c>
      <c r="J925" t="str">
        <f t="shared" si="14"/>
        <v>GuineaCD4 test</v>
      </c>
    </row>
    <row r="926" spans="1:10" x14ac:dyDescent="0.25">
      <c r="A926" t="s">
        <v>109</v>
      </c>
      <c r="B926" t="s">
        <v>110</v>
      </c>
      <c r="C926" t="str">
        <f>VLOOKUP(B926,'Country List'!$C$2:$G$126,5,FALSE)</f>
        <v>WCA</v>
      </c>
      <c r="D926" t="str">
        <f>VLOOKUP(B926,'Country List'!$C$2:$E$126,3,FALSE)</f>
        <v>Low income</v>
      </c>
      <c r="E926" t="s">
        <v>412</v>
      </c>
      <c r="F926" s="48">
        <v>11</v>
      </c>
      <c r="G926" s="48">
        <v>2024</v>
      </c>
      <c r="H926" t="s">
        <v>508</v>
      </c>
      <c r="J926" t="str">
        <f t="shared" si="14"/>
        <v>Guinea-BissauCD4 test</v>
      </c>
    </row>
    <row r="927" spans="1:10" x14ac:dyDescent="0.25">
      <c r="A927" t="s">
        <v>111</v>
      </c>
      <c r="B927" t="s">
        <v>112</v>
      </c>
      <c r="C927" t="str">
        <f>VLOOKUP(B927,'Country List'!$C$2:$G$126,5,FALSE)</f>
        <v>LAC</v>
      </c>
      <c r="D927" t="str">
        <f>VLOOKUP(B927,'Country List'!$C$2:$E$126,3,FALSE)</f>
        <v>Upper middle income</v>
      </c>
      <c r="E927" t="s">
        <v>412</v>
      </c>
      <c r="F927" s="48">
        <v>11</v>
      </c>
      <c r="G927" s="48">
        <v>2024</v>
      </c>
      <c r="H927" t="s">
        <v>508</v>
      </c>
      <c r="J927" t="str">
        <f t="shared" si="14"/>
        <v>GuyanaCD4 test</v>
      </c>
    </row>
    <row r="928" spans="1:10" x14ac:dyDescent="0.25">
      <c r="A928" t="s">
        <v>113</v>
      </c>
      <c r="B928" t="s">
        <v>114</v>
      </c>
      <c r="C928" t="str">
        <f>VLOOKUP(B928,'Country List'!$C$2:$G$126,5,FALSE)</f>
        <v>LAC</v>
      </c>
      <c r="D928" t="str">
        <f>VLOOKUP(B928,'Country List'!$C$2:$E$126,3,FALSE)</f>
        <v>Low income</v>
      </c>
      <c r="E928" t="s">
        <v>412</v>
      </c>
      <c r="F928" s="48">
        <v>11</v>
      </c>
      <c r="G928" s="48">
        <v>2024</v>
      </c>
      <c r="H928" t="s">
        <v>508</v>
      </c>
      <c r="J928" t="str">
        <f t="shared" si="14"/>
        <v>HaitiCD4 test</v>
      </c>
    </row>
    <row r="929" spans="1:10" x14ac:dyDescent="0.25">
      <c r="A929" t="s">
        <v>115</v>
      </c>
      <c r="B929" t="s">
        <v>116</v>
      </c>
      <c r="C929" t="str">
        <f>VLOOKUP(B929,'Country List'!$C$2:$G$126,5,FALSE)</f>
        <v>LAC</v>
      </c>
      <c r="D929" t="str">
        <f>VLOOKUP(B929,'Country List'!$C$2:$E$126,3,FALSE)</f>
        <v>Lower middle income</v>
      </c>
      <c r="E929" t="s">
        <v>412</v>
      </c>
      <c r="F929" s="48">
        <v>11</v>
      </c>
      <c r="G929" s="48">
        <v>2024</v>
      </c>
      <c r="H929" t="s">
        <v>508</v>
      </c>
      <c r="J929" t="str">
        <f t="shared" si="14"/>
        <v>HondurasCD4 test</v>
      </c>
    </row>
    <row r="930" spans="1:10" x14ac:dyDescent="0.25">
      <c r="A930" t="s">
        <v>117</v>
      </c>
      <c r="B930" t="s">
        <v>118</v>
      </c>
      <c r="C930" t="str">
        <f>VLOOKUP(B930,'Country List'!$C$2:$G$126,5,FALSE)</f>
        <v>AP</v>
      </c>
      <c r="D930" t="str">
        <f>VLOOKUP(B930,'Country List'!$C$2:$E$126,3,FALSE)</f>
        <v>Lower middle income</v>
      </c>
      <c r="E930" t="s">
        <v>412</v>
      </c>
      <c r="F930" s="48">
        <v>11</v>
      </c>
      <c r="G930" s="48">
        <v>2024</v>
      </c>
      <c r="H930" t="s">
        <v>508</v>
      </c>
      <c r="J930" t="str">
        <f t="shared" si="14"/>
        <v>IndiaCD4 test</v>
      </c>
    </row>
    <row r="931" spans="1:10" x14ac:dyDescent="0.25">
      <c r="A931" t="s">
        <v>119</v>
      </c>
      <c r="B931" t="s">
        <v>120</v>
      </c>
      <c r="C931" t="str">
        <f>VLOOKUP(B931,'Country List'!$C$2:$G$126,5,FALSE)</f>
        <v>AP</v>
      </c>
      <c r="D931" t="str">
        <f>VLOOKUP(B931,'Country List'!$C$2:$E$126,3,FALSE)</f>
        <v>Lower middle income</v>
      </c>
      <c r="E931" t="s">
        <v>412</v>
      </c>
      <c r="F931" s="48">
        <v>16</v>
      </c>
      <c r="G931" s="48">
        <v>2024</v>
      </c>
      <c r="H931" t="s">
        <v>517</v>
      </c>
      <c r="J931" t="str">
        <f t="shared" si="14"/>
        <v>IndonesiaCD4 test</v>
      </c>
    </row>
    <row r="932" spans="1:10" x14ac:dyDescent="0.25">
      <c r="A932" t="s">
        <v>121</v>
      </c>
      <c r="B932" t="s">
        <v>122</v>
      </c>
      <c r="C932" t="str">
        <f>VLOOKUP(B932,'Country List'!$C$2:$G$126,5,FALSE)</f>
        <v>NAME</v>
      </c>
      <c r="D932" t="str">
        <f>VLOOKUP(B932,'Country List'!$C$2:$E$126,3,FALSE)</f>
        <v>Upper middle income</v>
      </c>
      <c r="E932" t="s">
        <v>412</v>
      </c>
      <c r="F932" s="48">
        <v>11</v>
      </c>
      <c r="G932" s="48">
        <v>2024</v>
      </c>
      <c r="H932" t="s">
        <v>508</v>
      </c>
      <c r="J932" t="str">
        <f t="shared" si="14"/>
        <v>Iran, Islamic Rep.CD4 test</v>
      </c>
    </row>
    <row r="933" spans="1:10" x14ac:dyDescent="0.25">
      <c r="A933" t="s">
        <v>123</v>
      </c>
      <c r="B933" t="s">
        <v>124</v>
      </c>
      <c r="C933" t="str">
        <f>VLOOKUP(B933,'Country List'!$C$2:$G$126,5,FALSE)</f>
        <v>NAME</v>
      </c>
      <c r="D933" t="str">
        <f>VLOOKUP(B933,'Country List'!$C$2:$E$126,3,FALSE)</f>
        <v>Upper middle income</v>
      </c>
      <c r="E933" t="s">
        <v>412</v>
      </c>
      <c r="F933" s="48">
        <v>11</v>
      </c>
      <c r="G933" s="48">
        <v>2024</v>
      </c>
      <c r="H933" t="s">
        <v>508</v>
      </c>
      <c r="J933" t="str">
        <f t="shared" si="14"/>
        <v>IraqCD4 test</v>
      </c>
    </row>
    <row r="934" spans="1:10" x14ac:dyDescent="0.25">
      <c r="A934" t="s">
        <v>125</v>
      </c>
      <c r="B934" t="s">
        <v>126</v>
      </c>
      <c r="C934" t="str">
        <f>VLOOKUP(B934,'Country List'!$C$2:$G$126,5,FALSE)</f>
        <v>LAC</v>
      </c>
      <c r="D934" t="str">
        <f>VLOOKUP(B934,'Country List'!$C$2:$E$126,3,FALSE)</f>
        <v>Upper middle income</v>
      </c>
      <c r="E934" t="s">
        <v>412</v>
      </c>
      <c r="F934" s="48">
        <v>11</v>
      </c>
      <c r="G934" s="48">
        <v>2024</v>
      </c>
      <c r="H934" t="s">
        <v>508</v>
      </c>
      <c r="J934" t="str">
        <f t="shared" si="14"/>
        <v>JamaicaCD4 test</v>
      </c>
    </row>
    <row r="935" spans="1:10" x14ac:dyDescent="0.25">
      <c r="A935" t="s">
        <v>127</v>
      </c>
      <c r="B935" t="s">
        <v>128</v>
      </c>
      <c r="C935" t="str">
        <f>VLOOKUP(B935,'Country List'!$C$2:$G$126,5,FALSE)</f>
        <v>NAME</v>
      </c>
      <c r="D935" t="str">
        <f>VLOOKUP(B935,'Country List'!$C$2:$E$126,3,FALSE)</f>
        <v>Lower middle income</v>
      </c>
      <c r="E935" t="s">
        <v>412</v>
      </c>
      <c r="F935" s="48">
        <v>11</v>
      </c>
      <c r="G935" s="48">
        <v>2024</v>
      </c>
      <c r="H935" t="s">
        <v>508</v>
      </c>
      <c r="J935" t="str">
        <f t="shared" si="14"/>
        <v>JordanCD4 test</v>
      </c>
    </row>
    <row r="936" spans="1:10" x14ac:dyDescent="0.25">
      <c r="A936" t="s">
        <v>129</v>
      </c>
      <c r="B936" t="s">
        <v>130</v>
      </c>
      <c r="C936" t="str">
        <f>VLOOKUP(B936,'Country List'!$C$2:$G$126,5,FALSE)</f>
        <v>EECA</v>
      </c>
      <c r="D936" t="str">
        <f>VLOOKUP(B936,'Country List'!$C$2:$E$126,3,FALSE)</f>
        <v>Upper middle income</v>
      </c>
      <c r="E936" t="s">
        <v>412</v>
      </c>
      <c r="F936" s="48">
        <v>11</v>
      </c>
      <c r="G936" s="48">
        <v>2024</v>
      </c>
      <c r="H936" t="s">
        <v>508</v>
      </c>
      <c r="J936" t="str">
        <f t="shared" si="14"/>
        <v>KazakhstanCD4 test</v>
      </c>
    </row>
    <row r="937" spans="1:10" x14ac:dyDescent="0.25">
      <c r="A937" t="s">
        <v>131</v>
      </c>
      <c r="B937" t="s">
        <v>132</v>
      </c>
      <c r="C937" t="str">
        <f>VLOOKUP(B937,'Country List'!$C$2:$G$126,5,FALSE)</f>
        <v>ESA</v>
      </c>
      <c r="D937" t="str">
        <f>VLOOKUP(B937,'Country List'!$C$2:$E$126,3,FALSE)</f>
        <v>Lower middle income</v>
      </c>
      <c r="E937" t="s">
        <v>412</v>
      </c>
      <c r="F937" s="48">
        <v>11</v>
      </c>
      <c r="G937" s="48">
        <v>2024</v>
      </c>
      <c r="H937" t="s">
        <v>508</v>
      </c>
      <c r="J937" t="str">
        <f t="shared" si="14"/>
        <v>KenyaCD4 test</v>
      </c>
    </row>
    <row r="938" spans="1:10" x14ac:dyDescent="0.25">
      <c r="A938" t="s">
        <v>133</v>
      </c>
      <c r="B938" t="s">
        <v>134</v>
      </c>
      <c r="C938" t="str">
        <f>VLOOKUP(B938,'Country List'!$C$2:$G$126,5,FALSE)</f>
        <v>AP</v>
      </c>
      <c r="D938" t="str">
        <f>VLOOKUP(B938,'Country List'!$C$2:$E$126,3,FALSE)</f>
        <v>Low income</v>
      </c>
      <c r="E938" t="s">
        <v>412</v>
      </c>
      <c r="F938" s="48">
        <v>11</v>
      </c>
      <c r="G938" s="48">
        <v>2024</v>
      </c>
      <c r="H938" t="s">
        <v>508</v>
      </c>
      <c r="J938" t="str">
        <f t="shared" si="14"/>
        <v>Korea, Dem. People's Rep.CD4 test</v>
      </c>
    </row>
    <row r="939" spans="1:10" x14ac:dyDescent="0.25">
      <c r="A939" t="s">
        <v>135</v>
      </c>
      <c r="B939" t="s">
        <v>136</v>
      </c>
      <c r="C939" t="str">
        <f>VLOOKUP(B939,'Country List'!$C$2:$G$126,5,FALSE)</f>
        <v>EECA</v>
      </c>
      <c r="D939" t="str">
        <f>VLOOKUP(B939,'Country List'!$C$2:$E$126,3,FALSE)</f>
        <v>Lower middle income</v>
      </c>
      <c r="E939" t="s">
        <v>412</v>
      </c>
      <c r="F939" s="48">
        <v>11</v>
      </c>
      <c r="G939" s="48">
        <v>2024</v>
      </c>
      <c r="H939" t="s">
        <v>508</v>
      </c>
      <c r="J939" t="str">
        <f t="shared" si="14"/>
        <v>Kyrgyz RepublicCD4 test</v>
      </c>
    </row>
    <row r="940" spans="1:10" x14ac:dyDescent="0.25">
      <c r="A940" t="s">
        <v>137</v>
      </c>
      <c r="B940" t="s">
        <v>138</v>
      </c>
      <c r="C940" t="str">
        <f>VLOOKUP(B940,'Country List'!$C$2:$G$126,5,FALSE)</f>
        <v>AP</v>
      </c>
      <c r="D940" t="str">
        <f>VLOOKUP(B940,'Country List'!$C$2:$E$126,3,FALSE)</f>
        <v>Lower middle income</v>
      </c>
      <c r="E940" t="s">
        <v>412</v>
      </c>
      <c r="F940" s="48">
        <v>8.3000000000000007</v>
      </c>
      <c r="G940" s="48">
        <v>2024</v>
      </c>
      <c r="H940" t="s">
        <v>522</v>
      </c>
      <c r="J940" t="str">
        <f t="shared" si="14"/>
        <v>Lao PDRCD4 test</v>
      </c>
    </row>
    <row r="941" spans="1:10" x14ac:dyDescent="0.25">
      <c r="A941" t="s">
        <v>139</v>
      </c>
      <c r="B941" t="s">
        <v>140</v>
      </c>
      <c r="C941" t="str">
        <f>VLOOKUP(B941,'Country List'!$C$2:$G$126,5,FALSE)</f>
        <v>NAME</v>
      </c>
      <c r="D941" t="str">
        <f>VLOOKUP(B941,'Country List'!$C$2:$E$126,3,FALSE)</f>
        <v>Upper middle income</v>
      </c>
      <c r="E941" t="s">
        <v>412</v>
      </c>
      <c r="F941" s="48">
        <v>11</v>
      </c>
      <c r="G941" s="48">
        <v>2024</v>
      </c>
      <c r="H941" t="s">
        <v>508</v>
      </c>
      <c r="J941" t="str">
        <f t="shared" si="14"/>
        <v>LebanonCD4 test</v>
      </c>
    </row>
    <row r="942" spans="1:10" x14ac:dyDescent="0.25">
      <c r="A942" t="s">
        <v>141</v>
      </c>
      <c r="B942" t="s">
        <v>142</v>
      </c>
      <c r="C942" t="str">
        <f>VLOOKUP(B942,'Country List'!$C$2:$G$126,5,FALSE)</f>
        <v>ESA</v>
      </c>
      <c r="D942" t="str">
        <f>VLOOKUP(B942,'Country List'!$C$2:$E$126,3,FALSE)</f>
        <v>Lower middle income</v>
      </c>
      <c r="E942" t="s">
        <v>412</v>
      </c>
      <c r="F942" s="48">
        <v>11</v>
      </c>
      <c r="G942" s="48">
        <v>2024</v>
      </c>
      <c r="H942" t="s">
        <v>508</v>
      </c>
      <c r="J942" t="str">
        <f t="shared" si="14"/>
        <v>LesothoCD4 test</v>
      </c>
    </row>
    <row r="943" spans="1:10" x14ac:dyDescent="0.25">
      <c r="A943" t="s">
        <v>143</v>
      </c>
      <c r="B943" t="s">
        <v>144</v>
      </c>
      <c r="C943" t="str">
        <f>VLOOKUP(B943,'Country List'!$C$2:$G$126,5,FALSE)</f>
        <v>WCA</v>
      </c>
      <c r="D943" t="str">
        <f>VLOOKUP(B943,'Country List'!$C$2:$E$126,3,FALSE)</f>
        <v>Low income</v>
      </c>
      <c r="E943" t="s">
        <v>412</v>
      </c>
      <c r="F943" s="48">
        <v>11</v>
      </c>
      <c r="G943" s="48">
        <v>2024</v>
      </c>
      <c r="H943" t="s">
        <v>508</v>
      </c>
      <c r="J943" t="str">
        <f t="shared" si="14"/>
        <v>LiberiaCD4 test</v>
      </c>
    </row>
    <row r="944" spans="1:10" x14ac:dyDescent="0.25">
      <c r="A944" t="s">
        <v>145</v>
      </c>
      <c r="B944" t="s">
        <v>146</v>
      </c>
      <c r="C944" t="str">
        <f>VLOOKUP(B944,'Country List'!$C$2:$G$126,5,FALSE)</f>
        <v>NAME</v>
      </c>
      <c r="D944" t="str">
        <f>VLOOKUP(B944,'Country List'!$C$2:$E$126,3,FALSE)</f>
        <v>Upper middle income</v>
      </c>
      <c r="E944" t="s">
        <v>412</v>
      </c>
      <c r="F944" s="48">
        <v>11</v>
      </c>
      <c r="G944" s="48">
        <v>2024</v>
      </c>
      <c r="H944" t="s">
        <v>508</v>
      </c>
      <c r="J944" t="str">
        <f t="shared" si="14"/>
        <v>LibyaCD4 test</v>
      </c>
    </row>
    <row r="945" spans="1:10" x14ac:dyDescent="0.25">
      <c r="A945" t="s">
        <v>147</v>
      </c>
      <c r="B945" t="s">
        <v>148</v>
      </c>
      <c r="C945" t="str">
        <f>VLOOKUP(B945,'Country List'!$C$2:$G$126,5,FALSE)</f>
        <v>EECA</v>
      </c>
      <c r="D945" t="str">
        <f>VLOOKUP(B945,'Country List'!$C$2:$E$126,3,FALSE)</f>
        <v>Upper middle income</v>
      </c>
      <c r="E945" t="s">
        <v>412</v>
      </c>
      <c r="F945" s="48">
        <v>11</v>
      </c>
      <c r="G945" s="48">
        <v>2024</v>
      </c>
      <c r="H945" t="s">
        <v>508</v>
      </c>
      <c r="J945" t="str">
        <f t="shared" si="14"/>
        <v>Macedonia, FYRCD4 test</v>
      </c>
    </row>
    <row r="946" spans="1:10" x14ac:dyDescent="0.25">
      <c r="A946" t="s">
        <v>149</v>
      </c>
      <c r="B946" t="s">
        <v>150</v>
      </c>
      <c r="C946" t="str">
        <f>VLOOKUP(B946,'Country List'!$C$2:$G$126,5,FALSE)</f>
        <v>ESA</v>
      </c>
      <c r="D946" t="str">
        <f>VLOOKUP(B946,'Country List'!$C$2:$E$126,3,FALSE)</f>
        <v>Low income</v>
      </c>
      <c r="E946" t="s">
        <v>412</v>
      </c>
      <c r="F946" s="48">
        <v>11</v>
      </c>
      <c r="G946" s="48">
        <v>2024</v>
      </c>
      <c r="H946" t="s">
        <v>508</v>
      </c>
      <c r="J946" t="str">
        <f t="shared" si="14"/>
        <v>MadagascarCD4 test</v>
      </c>
    </row>
    <row r="947" spans="1:10" x14ac:dyDescent="0.25">
      <c r="A947" t="s">
        <v>151</v>
      </c>
      <c r="B947" t="s">
        <v>152</v>
      </c>
      <c r="C947" t="str">
        <f>VLOOKUP(B947,'Country List'!$C$2:$G$126,5,FALSE)</f>
        <v>ESA</v>
      </c>
      <c r="D947" t="str">
        <f>VLOOKUP(B947,'Country List'!$C$2:$E$126,3,FALSE)</f>
        <v>Low income</v>
      </c>
      <c r="E947" t="s">
        <v>412</v>
      </c>
      <c r="F947" s="48">
        <v>11</v>
      </c>
      <c r="G947" s="48">
        <v>2024</v>
      </c>
      <c r="H947" t="s">
        <v>508</v>
      </c>
      <c r="J947" t="str">
        <f t="shared" si="14"/>
        <v>MalawiCD4 test</v>
      </c>
    </row>
    <row r="948" spans="1:10" x14ac:dyDescent="0.25">
      <c r="A948" t="s">
        <v>153</v>
      </c>
      <c r="B948" t="s">
        <v>154</v>
      </c>
      <c r="C948" t="str">
        <f>VLOOKUP(B948,'Country List'!$C$2:$G$126,5,FALSE)</f>
        <v>AP</v>
      </c>
      <c r="D948" t="str">
        <f>VLOOKUP(B948,'Country List'!$C$2:$E$126,3,FALSE)</f>
        <v>Upper middle income</v>
      </c>
      <c r="E948" t="s">
        <v>412</v>
      </c>
      <c r="F948" s="48">
        <v>18.02</v>
      </c>
      <c r="G948" s="48">
        <v>2024</v>
      </c>
      <c r="H948" t="s">
        <v>519</v>
      </c>
      <c r="J948" t="str">
        <f t="shared" si="14"/>
        <v>MalaysiaCD4 test</v>
      </c>
    </row>
    <row r="949" spans="1:10" x14ac:dyDescent="0.25">
      <c r="A949" t="s">
        <v>155</v>
      </c>
      <c r="B949" t="s">
        <v>156</v>
      </c>
      <c r="C949" t="str">
        <f>VLOOKUP(B949,'Country List'!$C$2:$G$126,5,FALSE)</f>
        <v>AP</v>
      </c>
      <c r="D949" t="str">
        <f>VLOOKUP(B949,'Country List'!$C$2:$E$126,3,FALSE)</f>
        <v>Upper middle income</v>
      </c>
      <c r="E949" t="s">
        <v>412</v>
      </c>
      <c r="F949" s="48">
        <v>11</v>
      </c>
      <c r="G949" s="48">
        <v>2024</v>
      </c>
      <c r="H949" t="s">
        <v>508</v>
      </c>
      <c r="J949" t="str">
        <f t="shared" si="14"/>
        <v>MaldivesCD4 test</v>
      </c>
    </row>
    <row r="950" spans="1:10" x14ac:dyDescent="0.25">
      <c r="A950" t="s">
        <v>157</v>
      </c>
      <c r="B950" t="s">
        <v>158</v>
      </c>
      <c r="C950" t="str">
        <f>VLOOKUP(B950,'Country List'!$C$2:$G$126,5,FALSE)</f>
        <v>WCA</v>
      </c>
      <c r="D950" t="str">
        <f>VLOOKUP(B950,'Country List'!$C$2:$E$126,3,FALSE)</f>
        <v>Low income</v>
      </c>
      <c r="E950" t="s">
        <v>412</v>
      </c>
      <c r="F950" s="48">
        <v>11</v>
      </c>
      <c r="G950" s="48">
        <v>2024</v>
      </c>
      <c r="H950" t="s">
        <v>508</v>
      </c>
      <c r="J950" t="str">
        <f t="shared" si="14"/>
        <v>MaliCD4 test</v>
      </c>
    </row>
    <row r="951" spans="1:10" x14ac:dyDescent="0.25">
      <c r="A951" t="s">
        <v>159</v>
      </c>
      <c r="B951" t="s">
        <v>160</v>
      </c>
      <c r="C951" t="str">
        <f>VLOOKUP(B951,'Country List'!$C$2:$G$126,5,FALSE)</f>
        <v>WCA</v>
      </c>
      <c r="D951" t="str">
        <f>VLOOKUP(B951,'Country List'!$C$2:$E$126,3,FALSE)</f>
        <v>Lower middle income</v>
      </c>
      <c r="E951" t="s">
        <v>412</v>
      </c>
      <c r="F951" s="48">
        <v>11</v>
      </c>
      <c r="G951" s="48">
        <v>2024</v>
      </c>
      <c r="H951" t="s">
        <v>508</v>
      </c>
      <c r="J951" t="str">
        <f t="shared" si="14"/>
        <v>MauritaniaCD4 test</v>
      </c>
    </row>
    <row r="952" spans="1:10" x14ac:dyDescent="0.25">
      <c r="A952" t="s">
        <v>161</v>
      </c>
      <c r="B952" t="s">
        <v>162</v>
      </c>
      <c r="C952" t="str">
        <f>VLOOKUP(B952,'Country List'!$C$2:$G$126,5,FALSE)</f>
        <v>ESA</v>
      </c>
      <c r="D952" t="str">
        <f>VLOOKUP(B952,'Country List'!$C$2:$E$126,3,FALSE)</f>
        <v>Upper middle income</v>
      </c>
      <c r="E952" t="s">
        <v>412</v>
      </c>
      <c r="F952" s="48">
        <v>11</v>
      </c>
      <c r="G952" s="48">
        <v>2024</v>
      </c>
      <c r="H952" t="s">
        <v>508</v>
      </c>
      <c r="J952" t="str">
        <f t="shared" si="14"/>
        <v>MauritiusCD4 test</v>
      </c>
    </row>
    <row r="953" spans="1:10" x14ac:dyDescent="0.25">
      <c r="A953" t="s">
        <v>163</v>
      </c>
      <c r="B953" t="s">
        <v>164</v>
      </c>
      <c r="C953" t="str">
        <f>VLOOKUP(B953,'Country List'!$C$2:$G$126,5,FALSE)</f>
        <v>LAC</v>
      </c>
      <c r="D953" t="str">
        <f>VLOOKUP(B953,'Country List'!$C$2:$E$126,3,FALSE)</f>
        <v>Upper middle income</v>
      </c>
      <c r="E953" t="s">
        <v>412</v>
      </c>
      <c r="F953" s="48">
        <v>11</v>
      </c>
      <c r="G953" s="48">
        <v>2024</v>
      </c>
      <c r="H953" t="s">
        <v>508</v>
      </c>
      <c r="J953" t="str">
        <f t="shared" si="14"/>
        <v>MexicoCD4 test</v>
      </c>
    </row>
    <row r="954" spans="1:10" x14ac:dyDescent="0.25">
      <c r="A954" t="s">
        <v>165</v>
      </c>
      <c r="B954" t="s">
        <v>166</v>
      </c>
      <c r="C954" t="str">
        <f>VLOOKUP(B954,'Country List'!$C$2:$G$126,5,FALSE)</f>
        <v>EECA</v>
      </c>
      <c r="D954" t="str">
        <f>VLOOKUP(B954,'Country List'!$C$2:$E$126,3,FALSE)</f>
        <v>Lower middle income</v>
      </c>
      <c r="E954" t="s">
        <v>412</v>
      </c>
      <c r="F954" s="48">
        <v>11</v>
      </c>
      <c r="G954" s="48">
        <v>2024</v>
      </c>
      <c r="H954" t="s">
        <v>508</v>
      </c>
      <c r="J954" t="str">
        <f t="shared" si="14"/>
        <v>MoldovaCD4 test</v>
      </c>
    </row>
    <row r="955" spans="1:10" x14ac:dyDescent="0.25">
      <c r="A955" t="s">
        <v>167</v>
      </c>
      <c r="B955" t="s">
        <v>168</v>
      </c>
      <c r="C955" t="str">
        <f>VLOOKUP(B955,'Country List'!$C$2:$G$126,5,FALSE)</f>
        <v>AP</v>
      </c>
      <c r="D955" t="str">
        <f>VLOOKUP(B955,'Country List'!$C$2:$E$126,3,FALSE)</f>
        <v>Lower middle income</v>
      </c>
      <c r="E955" t="s">
        <v>412</v>
      </c>
      <c r="F955" s="48">
        <v>11</v>
      </c>
      <c r="G955" s="48">
        <v>2024</v>
      </c>
      <c r="H955" t="s">
        <v>508</v>
      </c>
      <c r="J955" t="str">
        <f t="shared" si="14"/>
        <v>MongoliaCD4 test</v>
      </c>
    </row>
    <row r="956" spans="1:10" x14ac:dyDescent="0.25">
      <c r="A956" t="s">
        <v>169</v>
      </c>
      <c r="B956" t="s">
        <v>170</v>
      </c>
      <c r="C956" t="str">
        <f>VLOOKUP(B956,'Country List'!$C$2:$G$126,5,FALSE)</f>
        <v>EECA</v>
      </c>
      <c r="D956" t="str">
        <f>VLOOKUP(B956,'Country List'!$C$2:$E$126,3,FALSE)</f>
        <v>Upper middle income</v>
      </c>
      <c r="E956" t="s">
        <v>412</v>
      </c>
      <c r="F956" s="48">
        <v>11</v>
      </c>
      <c r="G956" s="48">
        <v>2024</v>
      </c>
      <c r="H956" t="s">
        <v>508</v>
      </c>
      <c r="J956" t="str">
        <f t="shared" si="14"/>
        <v>MontenegroCD4 test</v>
      </c>
    </row>
    <row r="957" spans="1:10" x14ac:dyDescent="0.25">
      <c r="A957" t="s">
        <v>171</v>
      </c>
      <c r="B957" t="s">
        <v>172</v>
      </c>
      <c r="C957" t="str">
        <f>VLOOKUP(B957,'Country List'!$C$2:$G$126,5,FALSE)</f>
        <v>NAME</v>
      </c>
      <c r="D957" t="str">
        <f>VLOOKUP(B957,'Country List'!$C$2:$E$126,3,FALSE)</f>
        <v>Lower middle income</v>
      </c>
      <c r="E957" t="s">
        <v>412</v>
      </c>
      <c r="F957" s="48">
        <v>11</v>
      </c>
      <c r="G957" s="48">
        <v>2024</v>
      </c>
      <c r="H957" t="s">
        <v>508</v>
      </c>
      <c r="J957" t="str">
        <f t="shared" si="14"/>
        <v>MoroccoCD4 test</v>
      </c>
    </row>
    <row r="958" spans="1:10" x14ac:dyDescent="0.25">
      <c r="A958" t="s">
        <v>173</v>
      </c>
      <c r="B958" t="s">
        <v>174</v>
      </c>
      <c r="C958" t="str">
        <f>VLOOKUP(B958,'Country List'!$C$2:$G$126,5,FALSE)</f>
        <v>ESA</v>
      </c>
      <c r="D958" t="str">
        <f>VLOOKUP(B958,'Country List'!$C$2:$E$126,3,FALSE)</f>
        <v>Low income</v>
      </c>
      <c r="E958" t="s">
        <v>412</v>
      </c>
      <c r="F958" s="48">
        <v>11</v>
      </c>
      <c r="G958" s="48">
        <v>2024</v>
      </c>
      <c r="H958" t="s">
        <v>508</v>
      </c>
      <c r="J958" t="str">
        <f t="shared" si="14"/>
        <v>MozambiqueCD4 test</v>
      </c>
    </row>
    <row r="959" spans="1:10" x14ac:dyDescent="0.25">
      <c r="A959" t="s">
        <v>175</v>
      </c>
      <c r="B959" t="s">
        <v>176</v>
      </c>
      <c r="C959" t="str">
        <f>VLOOKUP(B959,'Country List'!$C$2:$G$126,5,FALSE)</f>
        <v>AP</v>
      </c>
      <c r="D959" t="str">
        <f>VLOOKUP(B959,'Country List'!$C$2:$E$126,3,FALSE)</f>
        <v>Lower middle income</v>
      </c>
      <c r="E959" t="s">
        <v>412</v>
      </c>
      <c r="F959" s="48">
        <v>11</v>
      </c>
      <c r="G959" s="48">
        <v>2024</v>
      </c>
      <c r="H959" t="s">
        <v>508</v>
      </c>
      <c r="J959" t="str">
        <f t="shared" si="14"/>
        <v>MyanmarCD4 test</v>
      </c>
    </row>
    <row r="960" spans="1:10" x14ac:dyDescent="0.25">
      <c r="A960" t="s">
        <v>177</v>
      </c>
      <c r="B960" t="s">
        <v>178</v>
      </c>
      <c r="C960" t="str">
        <f>VLOOKUP(B960,'Country List'!$C$2:$G$126,5,FALSE)</f>
        <v>ESA</v>
      </c>
      <c r="D960" t="str">
        <f>VLOOKUP(B960,'Country List'!$C$2:$E$126,3,FALSE)</f>
        <v>Upper middle income</v>
      </c>
      <c r="E960" t="s">
        <v>412</v>
      </c>
      <c r="F960" s="48">
        <v>11</v>
      </c>
      <c r="G960" s="48">
        <v>2024</v>
      </c>
      <c r="H960" t="s">
        <v>508</v>
      </c>
      <c r="J960" t="str">
        <f t="shared" si="14"/>
        <v>NamibiaCD4 test</v>
      </c>
    </row>
    <row r="961" spans="1:10" x14ac:dyDescent="0.25">
      <c r="A961" t="s">
        <v>179</v>
      </c>
      <c r="B961" t="s">
        <v>180</v>
      </c>
      <c r="C961" t="str">
        <f>VLOOKUP(B961,'Country List'!$C$2:$G$126,5,FALSE)</f>
        <v>AP</v>
      </c>
      <c r="D961" t="str">
        <f>VLOOKUP(B961,'Country List'!$C$2:$E$126,3,FALSE)</f>
        <v>Low income</v>
      </c>
      <c r="E961" t="s">
        <v>412</v>
      </c>
      <c r="F961" s="48">
        <v>11</v>
      </c>
      <c r="G961" s="48">
        <v>2024</v>
      </c>
      <c r="H961" t="s">
        <v>508</v>
      </c>
      <c r="J961" t="str">
        <f t="shared" si="14"/>
        <v>NepalCD4 test</v>
      </c>
    </row>
    <row r="962" spans="1:10" x14ac:dyDescent="0.25">
      <c r="A962" t="s">
        <v>181</v>
      </c>
      <c r="B962" t="s">
        <v>182</v>
      </c>
      <c r="C962" t="str">
        <f>VLOOKUP(B962,'Country List'!$C$2:$G$126,5,FALSE)</f>
        <v>LAC</v>
      </c>
      <c r="D962" t="str">
        <f>VLOOKUP(B962,'Country List'!$C$2:$E$126,3,FALSE)</f>
        <v>Lower middle income</v>
      </c>
      <c r="E962" t="s">
        <v>412</v>
      </c>
      <c r="F962" s="48">
        <v>11</v>
      </c>
      <c r="G962" s="48">
        <v>2024</v>
      </c>
      <c r="H962" t="s">
        <v>508</v>
      </c>
      <c r="J962" t="str">
        <f t="shared" si="14"/>
        <v>NicaraguaCD4 test</v>
      </c>
    </row>
    <row r="963" spans="1:10" x14ac:dyDescent="0.25">
      <c r="A963" t="s">
        <v>183</v>
      </c>
      <c r="B963" t="s">
        <v>184</v>
      </c>
      <c r="C963" t="str">
        <f>VLOOKUP(B963,'Country List'!$C$2:$G$126,5,FALSE)</f>
        <v>WCA</v>
      </c>
      <c r="D963" t="str">
        <f>VLOOKUP(B963,'Country List'!$C$2:$E$126,3,FALSE)</f>
        <v>Low income</v>
      </c>
      <c r="E963" t="s">
        <v>412</v>
      </c>
      <c r="F963" s="48">
        <v>11</v>
      </c>
      <c r="G963" s="48">
        <v>2024</v>
      </c>
      <c r="H963" t="s">
        <v>508</v>
      </c>
      <c r="J963" t="str">
        <f t="shared" ref="J963:J1026" si="15">CONCATENATE(A963,E963)</f>
        <v>NigerCD4 test</v>
      </c>
    </row>
    <row r="964" spans="1:10" x14ac:dyDescent="0.25">
      <c r="A964" t="s">
        <v>185</v>
      </c>
      <c r="B964" t="s">
        <v>186</v>
      </c>
      <c r="C964" t="str">
        <f>VLOOKUP(B964,'Country List'!$C$2:$G$126,5,FALSE)</f>
        <v>WCA</v>
      </c>
      <c r="D964" t="str">
        <f>VLOOKUP(B964,'Country List'!$C$2:$E$126,3,FALSE)</f>
        <v>Lower middle income</v>
      </c>
      <c r="E964" t="s">
        <v>412</v>
      </c>
      <c r="F964" s="48">
        <v>11</v>
      </c>
      <c r="G964" s="48">
        <v>2024</v>
      </c>
      <c r="H964" t="s">
        <v>508</v>
      </c>
      <c r="J964" t="str">
        <f t="shared" si="15"/>
        <v>NigeriaCD4 test</v>
      </c>
    </row>
    <row r="965" spans="1:10" x14ac:dyDescent="0.25">
      <c r="A965" t="s">
        <v>187</v>
      </c>
      <c r="B965" t="s">
        <v>188</v>
      </c>
      <c r="C965" t="str">
        <f>VLOOKUP(B965,'Country List'!$C$2:$G$126,5,FALSE)</f>
        <v>AP</v>
      </c>
      <c r="D965" t="str">
        <f>VLOOKUP(B965,'Country List'!$C$2:$E$126,3,FALSE)</f>
        <v>Lower middle income</v>
      </c>
      <c r="E965" t="s">
        <v>412</v>
      </c>
      <c r="F965" s="48">
        <v>11</v>
      </c>
      <c r="G965" s="48">
        <v>2024</v>
      </c>
      <c r="H965" t="s">
        <v>508</v>
      </c>
      <c r="J965" t="str">
        <f t="shared" si="15"/>
        <v>PakistanCD4 test</v>
      </c>
    </row>
    <row r="966" spans="1:10" x14ac:dyDescent="0.25">
      <c r="A966" t="s">
        <v>189</v>
      </c>
      <c r="B966" t="s">
        <v>190</v>
      </c>
      <c r="C966" t="str">
        <f>VLOOKUP(B966,'Country List'!$C$2:$G$126,5,FALSE)</f>
        <v>LAC</v>
      </c>
      <c r="D966" t="str">
        <f>VLOOKUP(B966,'Country List'!$C$2:$E$126,3,FALSE)</f>
        <v>Upper middle income</v>
      </c>
      <c r="E966" t="s">
        <v>412</v>
      </c>
      <c r="F966" s="48">
        <v>11</v>
      </c>
      <c r="G966" s="48">
        <v>2024</v>
      </c>
      <c r="H966" t="s">
        <v>508</v>
      </c>
      <c r="J966" t="str">
        <f t="shared" si="15"/>
        <v>PanamaCD4 test</v>
      </c>
    </row>
    <row r="967" spans="1:10" x14ac:dyDescent="0.25">
      <c r="A967" t="s">
        <v>191</v>
      </c>
      <c r="B967" t="s">
        <v>192</v>
      </c>
      <c r="C967" t="str">
        <f>VLOOKUP(B967,'Country List'!$C$2:$G$126,5,FALSE)</f>
        <v>AP</v>
      </c>
      <c r="D967" t="str">
        <f>VLOOKUP(B967,'Country List'!$C$2:$E$126,3,FALSE)</f>
        <v>Lower middle income</v>
      </c>
      <c r="E967" t="s">
        <v>412</v>
      </c>
      <c r="F967" s="48">
        <v>11</v>
      </c>
      <c r="G967" s="48">
        <v>2024</v>
      </c>
      <c r="H967" t="s">
        <v>508</v>
      </c>
      <c r="J967" t="str">
        <f t="shared" si="15"/>
        <v>Papua New GuineaCD4 test</v>
      </c>
    </row>
    <row r="968" spans="1:10" x14ac:dyDescent="0.25">
      <c r="A968" t="s">
        <v>193</v>
      </c>
      <c r="B968" t="s">
        <v>194</v>
      </c>
      <c r="C968" t="str">
        <f>VLOOKUP(B968,'Country List'!$C$2:$G$126,5,FALSE)</f>
        <v>LAC</v>
      </c>
      <c r="D968" t="str">
        <f>VLOOKUP(B968,'Country List'!$C$2:$E$126,3,FALSE)</f>
        <v>Upper middle income</v>
      </c>
      <c r="E968" t="s">
        <v>412</v>
      </c>
      <c r="F968" s="48">
        <v>11</v>
      </c>
      <c r="G968" s="48">
        <v>2024</v>
      </c>
      <c r="H968" t="s">
        <v>508</v>
      </c>
      <c r="J968" t="str">
        <f t="shared" si="15"/>
        <v>ParaguayCD4 test</v>
      </c>
    </row>
    <row r="969" spans="1:10" x14ac:dyDescent="0.25">
      <c r="A969" t="s">
        <v>195</v>
      </c>
      <c r="B969" t="s">
        <v>196</v>
      </c>
      <c r="C969" t="str">
        <f>VLOOKUP(B969,'Country List'!$C$2:$G$126,5,FALSE)</f>
        <v>LAC</v>
      </c>
      <c r="D969" t="str">
        <f>VLOOKUP(B969,'Country List'!$C$2:$E$126,3,FALSE)</f>
        <v>Upper middle income</v>
      </c>
      <c r="E969" t="s">
        <v>412</v>
      </c>
      <c r="F969" s="48">
        <v>11</v>
      </c>
      <c r="G969" s="48">
        <v>2024</v>
      </c>
      <c r="H969" t="s">
        <v>508</v>
      </c>
      <c r="J969" t="str">
        <f t="shared" si="15"/>
        <v>PeruCD4 test</v>
      </c>
    </row>
    <row r="970" spans="1:10" x14ac:dyDescent="0.25">
      <c r="A970" t="s">
        <v>197</v>
      </c>
      <c r="B970" t="s">
        <v>198</v>
      </c>
      <c r="C970" t="str">
        <f>VLOOKUP(B970,'Country List'!$C$2:$G$126,5,FALSE)</f>
        <v>AP</v>
      </c>
      <c r="D970" t="str">
        <f>VLOOKUP(B970,'Country List'!$C$2:$E$126,3,FALSE)</f>
        <v>Lower middle income</v>
      </c>
      <c r="E970" t="s">
        <v>412</v>
      </c>
      <c r="F970" s="48">
        <f>1007.86/55.63</f>
        <v>18.117202948049613</v>
      </c>
      <c r="G970" s="48">
        <v>2024</v>
      </c>
      <c r="H970" t="s">
        <v>518</v>
      </c>
      <c r="J970" t="str">
        <f t="shared" si="15"/>
        <v>PhilippinesCD4 test</v>
      </c>
    </row>
    <row r="971" spans="1:10" x14ac:dyDescent="0.25">
      <c r="A971" t="s">
        <v>199</v>
      </c>
      <c r="B971" t="s">
        <v>200</v>
      </c>
      <c r="C971" t="str">
        <f>VLOOKUP(B971,'Country List'!$C$2:$G$126,5,FALSE)</f>
        <v>WCENA</v>
      </c>
      <c r="D971" t="str">
        <f>VLOOKUP(B971,'Country List'!$C$2:$E$126,3,FALSE)</f>
        <v>Upper middle income</v>
      </c>
      <c r="E971" t="s">
        <v>412</v>
      </c>
      <c r="F971" s="48">
        <v>11</v>
      </c>
      <c r="G971" s="48">
        <v>2024</v>
      </c>
      <c r="H971" t="s">
        <v>508</v>
      </c>
      <c r="J971" t="str">
        <f t="shared" si="15"/>
        <v>RomaniaCD4 test</v>
      </c>
    </row>
    <row r="972" spans="1:10" x14ac:dyDescent="0.25">
      <c r="A972" t="s">
        <v>201</v>
      </c>
      <c r="B972" t="s">
        <v>202</v>
      </c>
      <c r="C972" t="str">
        <f>VLOOKUP(B972,'Country List'!$C$2:$G$126,5,FALSE)</f>
        <v>EECA</v>
      </c>
      <c r="D972" t="str">
        <f>VLOOKUP(B972,'Country List'!$C$2:$E$126,3,FALSE)</f>
        <v>Upper middle income</v>
      </c>
      <c r="E972" t="s">
        <v>412</v>
      </c>
      <c r="F972" s="48">
        <v>11</v>
      </c>
      <c r="G972" s="48">
        <v>2024</v>
      </c>
      <c r="H972" t="s">
        <v>508</v>
      </c>
      <c r="J972" t="str">
        <f t="shared" si="15"/>
        <v>Russian FederationCD4 test</v>
      </c>
    </row>
    <row r="973" spans="1:10" x14ac:dyDescent="0.25">
      <c r="A973" t="s">
        <v>203</v>
      </c>
      <c r="B973" t="s">
        <v>204</v>
      </c>
      <c r="C973" t="str">
        <f>VLOOKUP(B973,'Country List'!$C$2:$G$126,5,FALSE)</f>
        <v>ESA</v>
      </c>
      <c r="D973" t="str">
        <f>VLOOKUP(B973,'Country List'!$C$2:$E$126,3,FALSE)</f>
        <v>Low income</v>
      </c>
      <c r="E973" t="s">
        <v>412</v>
      </c>
      <c r="F973" s="48">
        <v>9.9</v>
      </c>
      <c r="G973" s="48">
        <v>2024</v>
      </c>
      <c r="H973" t="s">
        <v>515</v>
      </c>
      <c r="J973" t="str">
        <f t="shared" si="15"/>
        <v>RwandaCD4 test</v>
      </c>
    </row>
    <row r="974" spans="1:10" x14ac:dyDescent="0.25">
      <c r="A974" t="s">
        <v>205</v>
      </c>
      <c r="B974" t="s">
        <v>206</v>
      </c>
      <c r="C974" t="str">
        <f>VLOOKUP(B974,'Country List'!$C$2:$G$126,5,FALSE)</f>
        <v>WCA</v>
      </c>
      <c r="D974" t="str">
        <f>VLOOKUP(B974,'Country List'!$C$2:$E$126,3,FALSE)</f>
        <v>Lower middle income</v>
      </c>
      <c r="E974" t="s">
        <v>412</v>
      </c>
      <c r="F974" s="48">
        <v>11</v>
      </c>
      <c r="G974" s="48">
        <v>2024</v>
      </c>
      <c r="H974" t="s">
        <v>508</v>
      </c>
      <c r="J974" t="str">
        <f t="shared" si="15"/>
        <v>São Tomé and PrincipeCD4 test</v>
      </c>
    </row>
    <row r="975" spans="1:10" x14ac:dyDescent="0.25">
      <c r="A975" t="s">
        <v>207</v>
      </c>
      <c r="B975" t="s">
        <v>208</v>
      </c>
      <c r="C975" t="str">
        <f>VLOOKUP(B975,'Country List'!$C$2:$G$126,5,FALSE)</f>
        <v>WCA</v>
      </c>
      <c r="D975" t="str">
        <f>VLOOKUP(B975,'Country List'!$C$2:$E$126,3,FALSE)</f>
        <v>Low income</v>
      </c>
      <c r="E975" t="s">
        <v>412</v>
      </c>
      <c r="F975" s="48">
        <v>11</v>
      </c>
      <c r="G975" s="48">
        <v>2024</v>
      </c>
      <c r="H975" t="s">
        <v>508</v>
      </c>
      <c r="J975" t="str">
        <f t="shared" si="15"/>
        <v>SenegalCD4 test</v>
      </c>
    </row>
    <row r="976" spans="1:10" x14ac:dyDescent="0.25">
      <c r="A976" t="s">
        <v>209</v>
      </c>
      <c r="B976" t="s">
        <v>210</v>
      </c>
      <c r="C976" t="str">
        <f>VLOOKUP(B976,'Country List'!$C$2:$G$126,5,FALSE)</f>
        <v>WCENA</v>
      </c>
      <c r="D976" t="str">
        <f>VLOOKUP(B976,'Country List'!$C$2:$E$126,3,FALSE)</f>
        <v>Upper middle income</v>
      </c>
      <c r="E976" t="s">
        <v>412</v>
      </c>
      <c r="F976" s="48">
        <v>11</v>
      </c>
      <c r="G976" s="48">
        <v>2024</v>
      </c>
      <c r="H976" t="s">
        <v>508</v>
      </c>
      <c r="J976" t="str">
        <f t="shared" si="15"/>
        <v>SerbiaCD4 test</v>
      </c>
    </row>
    <row r="977" spans="1:10" x14ac:dyDescent="0.25">
      <c r="A977" t="s">
        <v>211</v>
      </c>
      <c r="B977" t="s">
        <v>212</v>
      </c>
      <c r="C977" t="str">
        <f>VLOOKUP(B977,'Country List'!$C$2:$G$126,5,FALSE)</f>
        <v>WCA</v>
      </c>
      <c r="D977" t="str">
        <f>VLOOKUP(B977,'Country List'!$C$2:$E$126,3,FALSE)</f>
        <v>Low income</v>
      </c>
      <c r="E977" t="s">
        <v>412</v>
      </c>
      <c r="F977" s="48">
        <v>11</v>
      </c>
      <c r="G977" s="48">
        <v>2024</v>
      </c>
      <c r="H977" t="s">
        <v>508</v>
      </c>
      <c r="J977" t="str">
        <f t="shared" si="15"/>
        <v>Sierra LeoneCD4 test</v>
      </c>
    </row>
    <row r="978" spans="1:10" x14ac:dyDescent="0.25">
      <c r="A978" t="s">
        <v>213</v>
      </c>
      <c r="B978" t="s">
        <v>214</v>
      </c>
      <c r="C978" t="str">
        <f>VLOOKUP(B978,'Country List'!$C$2:$G$126,5,FALSE)</f>
        <v>NAME</v>
      </c>
      <c r="D978" t="str">
        <f>VLOOKUP(B978,'Country List'!$C$2:$E$126,3,FALSE)</f>
        <v>Low income</v>
      </c>
      <c r="E978" t="s">
        <v>412</v>
      </c>
      <c r="F978" s="48">
        <v>11</v>
      </c>
      <c r="G978" s="48">
        <v>2024</v>
      </c>
      <c r="H978" t="s">
        <v>508</v>
      </c>
      <c r="J978" t="str">
        <f t="shared" si="15"/>
        <v>SomaliaCD4 test</v>
      </c>
    </row>
    <row r="979" spans="1:10" x14ac:dyDescent="0.25">
      <c r="A979" t="s">
        <v>215</v>
      </c>
      <c r="B979" t="s">
        <v>216</v>
      </c>
      <c r="C979" t="str">
        <f>VLOOKUP(B979,'Country List'!$C$2:$G$126,5,FALSE)</f>
        <v>ESA</v>
      </c>
      <c r="D979" t="str">
        <f>VLOOKUP(B979,'Country List'!$C$2:$E$126,3,FALSE)</f>
        <v>Upper middle income</v>
      </c>
      <c r="E979" t="s">
        <v>412</v>
      </c>
      <c r="F979" s="48">
        <v>11</v>
      </c>
      <c r="G979" s="48">
        <v>2024</v>
      </c>
      <c r="H979" t="s">
        <v>508</v>
      </c>
      <c r="J979" t="str">
        <f t="shared" si="15"/>
        <v>South AfricaCD4 test</v>
      </c>
    </row>
    <row r="980" spans="1:10" x14ac:dyDescent="0.25">
      <c r="A980" t="s">
        <v>217</v>
      </c>
      <c r="B980" t="s">
        <v>218</v>
      </c>
      <c r="C980" t="str">
        <f>VLOOKUP(B980,'Country List'!$C$2:$G$126,5,FALSE)</f>
        <v>ESA</v>
      </c>
      <c r="D980" t="str">
        <f>VLOOKUP(B980,'Country List'!$C$2:$E$126,3,FALSE)</f>
        <v>Low income</v>
      </c>
      <c r="E980" t="s">
        <v>412</v>
      </c>
      <c r="F980" s="48">
        <v>11</v>
      </c>
      <c r="G980" s="48">
        <v>2024</v>
      </c>
      <c r="H980" t="s">
        <v>508</v>
      </c>
      <c r="J980" t="str">
        <f t="shared" si="15"/>
        <v>South SudanCD4 test</v>
      </c>
    </row>
    <row r="981" spans="1:10" x14ac:dyDescent="0.25">
      <c r="A981" t="s">
        <v>219</v>
      </c>
      <c r="B981" t="s">
        <v>220</v>
      </c>
      <c r="C981" t="str">
        <f>VLOOKUP(B981,'Country List'!$C$2:$G$126,5,FALSE)</f>
        <v>AP</v>
      </c>
      <c r="D981" t="str">
        <f>VLOOKUP(B981,'Country List'!$C$2:$E$126,3,FALSE)</f>
        <v>Lower middle income</v>
      </c>
      <c r="E981" t="s">
        <v>412</v>
      </c>
      <c r="F981" s="48">
        <v>11</v>
      </c>
      <c r="G981" s="48">
        <v>2024</v>
      </c>
      <c r="H981" t="s">
        <v>508</v>
      </c>
      <c r="J981" t="str">
        <f t="shared" si="15"/>
        <v>Sri LankaCD4 test</v>
      </c>
    </row>
    <row r="982" spans="1:10" x14ac:dyDescent="0.25">
      <c r="A982" t="s">
        <v>221</v>
      </c>
      <c r="B982" t="s">
        <v>222</v>
      </c>
      <c r="C982" t="str">
        <f>VLOOKUP(B982,'Country List'!$C$2:$G$126,5,FALSE)</f>
        <v>LAC</v>
      </c>
      <c r="D982" t="str">
        <f>VLOOKUP(B982,'Country List'!$C$2:$E$126,3,FALSE)</f>
        <v>Upper middle income</v>
      </c>
      <c r="E982" t="s">
        <v>412</v>
      </c>
      <c r="F982" s="48">
        <v>11</v>
      </c>
      <c r="G982" s="48">
        <v>2024</v>
      </c>
      <c r="H982" t="s">
        <v>508</v>
      </c>
      <c r="J982" t="str">
        <f t="shared" si="15"/>
        <v>St. LuciaCD4 test</v>
      </c>
    </row>
    <row r="983" spans="1:10" x14ac:dyDescent="0.25">
      <c r="A983" t="s">
        <v>223</v>
      </c>
      <c r="B983" t="s">
        <v>224</v>
      </c>
      <c r="C983" t="str">
        <f>VLOOKUP(B983,'Country List'!$C$2:$G$126,5,FALSE)</f>
        <v>NAME</v>
      </c>
      <c r="D983" t="str">
        <f>VLOOKUP(B983,'Country List'!$C$2:$E$126,3,FALSE)</f>
        <v>Lower middle income</v>
      </c>
      <c r="E983" t="s">
        <v>412</v>
      </c>
      <c r="F983" s="48">
        <v>11</v>
      </c>
      <c r="G983" s="48">
        <v>2024</v>
      </c>
      <c r="H983" t="s">
        <v>508</v>
      </c>
      <c r="J983" t="str">
        <f t="shared" si="15"/>
        <v>SudanCD4 test</v>
      </c>
    </row>
    <row r="984" spans="1:10" x14ac:dyDescent="0.25">
      <c r="A984" t="s">
        <v>225</v>
      </c>
      <c r="B984" t="s">
        <v>226</v>
      </c>
      <c r="C984" t="str">
        <f>VLOOKUP(B984,'Country List'!$C$2:$G$126,5,FALSE)</f>
        <v>LAC</v>
      </c>
      <c r="D984" t="str">
        <f>VLOOKUP(B984,'Country List'!$C$2:$E$126,3,FALSE)</f>
        <v>Upper middle income</v>
      </c>
      <c r="E984" t="s">
        <v>412</v>
      </c>
      <c r="F984" s="48">
        <v>11</v>
      </c>
      <c r="G984" s="48">
        <v>2024</v>
      </c>
      <c r="H984" t="s">
        <v>508</v>
      </c>
      <c r="J984" t="str">
        <f t="shared" si="15"/>
        <v>SurinameCD4 test</v>
      </c>
    </row>
    <row r="985" spans="1:10" x14ac:dyDescent="0.25">
      <c r="A985" t="s">
        <v>229</v>
      </c>
      <c r="B985" t="s">
        <v>230</v>
      </c>
      <c r="C985" t="str">
        <f>VLOOKUP(B985,'Country List'!$C$2:$G$126,5,FALSE)</f>
        <v>NAME</v>
      </c>
      <c r="D985" t="str">
        <f>VLOOKUP(B985,'Country List'!$C$2:$E$126,3,FALSE)</f>
        <v>Lower middle income</v>
      </c>
      <c r="E985" t="s">
        <v>412</v>
      </c>
      <c r="F985" s="48">
        <v>11</v>
      </c>
      <c r="G985" s="48">
        <v>2024</v>
      </c>
      <c r="H985" t="s">
        <v>508</v>
      </c>
      <c r="J985" t="str">
        <f t="shared" si="15"/>
        <v>Syrian Arab RepublicCD4 test</v>
      </c>
    </row>
    <row r="986" spans="1:10" x14ac:dyDescent="0.25">
      <c r="A986" t="s">
        <v>231</v>
      </c>
      <c r="B986" t="s">
        <v>232</v>
      </c>
      <c r="C986" t="str">
        <f>VLOOKUP(B986,'Country List'!$C$2:$G$126,5,FALSE)</f>
        <v>AP</v>
      </c>
      <c r="D986" t="str">
        <f>VLOOKUP(B986,'Country List'!$C$2:$E$126,3,FALSE)</f>
        <v>Lower middle income</v>
      </c>
      <c r="E986" t="s">
        <v>412</v>
      </c>
      <c r="F986" s="48">
        <v>11</v>
      </c>
      <c r="G986" s="48">
        <v>2024</v>
      </c>
      <c r="H986" t="s">
        <v>508</v>
      </c>
      <c r="J986" t="str">
        <f t="shared" si="15"/>
        <v>TajikistanCD4 test</v>
      </c>
    </row>
    <row r="987" spans="1:10" x14ac:dyDescent="0.25">
      <c r="A987" t="s">
        <v>233</v>
      </c>
      <c r="B987" t="s">
        <v>234</v>
      </c>
      <c r="C987" t="str">
        <f>VLOOKUP(B987,'Country List'!$C$2:$G$126,5,FALSE)</f>
        <v>ESA</v>
      </c>
      <c r="D987" t="str">
        <f>VLOOKUP(B987,'Country List'!$C$2:$E$126,3,FALSE)</f>
        <v>Low income</v>
      </c>
      <c r="E987" t="s">
        <v>412</v>
      </c>
      <c r="F987" s="48">
        <v>11</v>
      </c>
      <c r="G987" s="48">
        <v>2024</v>
      </c>
      <c r="H987" t="s">
        <v>508</v>
      </c>
      <c r="J987" t="str">
        <f t="shared" si="15"/>
        <v>TanzaniaCD4 test</v>
      </c>
    </row>
    <row r="988" spans="1:10" x14ac:dyDescent="0.25">
      <c r="A988" t="s">
        <v>235</v>
      </c>
      <c r="B988" t="s">
        <v>236</v>
      </c>
      <c r="C988" t="str">
        <f>VLOOKUP(B988,'Country List'!$C$2:$G$126,5,FALSE)</f>
        <v>AP</v>
      </c>
      <c r="D988" t="str">
        <f>VLOOKUP(B988,'Country List'!$C$2:$E$126,3,FALSE)</f>
        <v>Upper middle income</v>
      </c>
      <c r="E988" t="s">
        <v>412</v>
      </c>
      <c r="F988" s="48">
        <v>11</v>
      </c>
      <c r="G988" s="48">
        <v>2024</v>
      </c>
      <c r="H988" t="s">
        <v>508</v>
      </c>
      <c r="J988" t="str">
        <f t="shared" si="15"/>
        <v>ThailandCD4 test</v>
      </c>
    </row>
    <row r="989" spans="1:10" x14ac:dyDescent="0.25">
      <c r="A989" t="s">
        <v>237</v>
      </c>
      <c r="B989" t="s">
        <v>238</v>
      </c>
      <c r="C989" t="str">
        <f>VLOOKUP(B989,'Country List'!$C$2:$G$126,5,FALSE)</f>
        <v>AP</v>
      </c>
      <c r="D989" t="str">
        <f>VLOOKUP(B989,'Country List'!$C$2:$E$126,3,FALSE)</f>
        <v>Lower middle income</v>
      </c>
      <c r="E989" t="s">
        <v>412</v>
      </c>
      <c r="F989" s="48">
        <v>11</v>
      </c>
      <c r="G989" s="48">
        <v>2024</v>
      </c>
      <c r="H989" t="s">
        <v>508</v>
      </c>
      <c r="J989" t="str">
        <f t="shared" si="15"/>
        <v>Timor-LesteCD4 test</v>
      </c>
    </row>
    <row r="990" spans="1:10" x14ac:dyDescent="0.25">
      <c r="A990" t="s">
        <v>239</v>
      </c>
      <c r="B990" t="s">
        <v>240</v>
      </c>
      <c r="C990" t="str">
        <f>VLOOKUP(B990,'Country List'!$C$2:$G$126,5,FALSE)</f>
        <v>WCA</v>
      </c>
      <c r="D990" t="str">
        <f>VLOOKUP(B990,'Country List'!$C$2:$E$126,3,FALSE)</f>
        <v>Low income</v>
      </c>
      <c r="E990" t="s">
        <v>412</v>
      </c>
      <c r="F990" s="48">
        <v>11</v>
      </c>
      <c r="G990" s="48">
        <v>2024</v>
      </c>
      <c r="H990" t="s">
        <v>508</v>
      </c>
      <c r="J990" t="str">
        <f t="shared" si="15"/>
        <v>TogoCD4 test</v>
      </c>
    </row>
    <row r="991" spans="1:10" x14ac:dyDescent="0.25">
      <c r="A991" t="s">
        <v>241</v>
      </c>
      <c r="B991" t="s">
        <v>242</v>
      </c>
      <c r="C991" t="str">
        <f>VLOOKUP(B991,'Country List'!$C$2:$G$126,5,FALSE)</f>
        <v>NAME</v>
      </c>
      <c r="D991" t="str">
        <f>VLOOKUP(B991,'Country List'!$C$2:$E$126,3,FALSE)</f>
        <v>Lower middle income</v>
      </c>
      <c r="E991" t="s">
        <v>412</v>
      </c>
      <c r="F991" s="48">
        <v>11</v>
      </c>
      <c r="G991" s="48">
        <v>2024</v>
      </c>
      <c r="H991" t="s">
        <v>508</v>
      </c>
      <c r="J991" t="str">
        <f t="shared" si="15"/>
        <v>TunisiaCD4 test</v>
      </c>
    </row>
    <row r="992" spans="1:10" x14ac:dyDescent="0.25">
      <c r="A992" t="s">
        <v>243</v>
      </c>
      <c r="B992" t="s">
        <v>244</v>
      </c>
      <c r="C992" t="str">
        <f>VLOOKUP(B992,'Country List'!$C$2:$G$126,5,FALSE)</f>
        <v>WCENA</v>
      </c>
      <c r="D992" t="str">
        <f>VLOOKUP(B992,'Country List'!$C$2:$E$126,3,FALSE)</f>
        <v>Upper middle income</v>
      </c>
      <c r="E992" t="s">
        <v>412</v>
      </c>
      <c r="F992" s="48">
        <v>11</v>
      </c>
      <c r="G992" s="48">
        <v>2024</v>
      </c>
      <c r="H992" t="s">
        <v>508</v>
      </c>
      <c r="J992" t="str">
        <f t="shared" si="15"/>
        <v>TurkeyCD4 test</v>
      </c>
    </row>
    <row r="993" spans="1:10" x14ac:dyDescent="0.25">
      <c r="A993" t="s">
        <v>245</v>
      </c>
      <c r="B993" t="s">
        <v>246</v>
      </c>
      <c r="C993" t="str">
        <f>VLOOKUP(B993,'Country List'!$C$2:$G$126,5,FALSE)</f>
        <v>EECA</v>
      </c>
      <c r="D993" t="str">
        <f>VLOOKUP(B993,'Country List'!$C$2:$E$126,3,FALSE)</f>
        <v>Upper middle income</v>
      </c>
      <c r="E993" t="s">
        <v>412</v>
      </c>
      <c r="F993" s="48">
        <v>11</v>
      </c>
      <c r="G993" s="48">
        <v>2024</v>
      </c>
      <c r="H993" t="s">
        <v>508</v>
      </c>
      <c r="J993" t="str">
        <f t="shared" si="15"/>
        <v>TurkmenistanCD4 test</v>
      </c>
    </row>
    <row r="994" spans="1:10" x14ac:dyDescent="0.25">
      <c r="A994" t="s">
        <v>247</v>
      </c>
      <c r="B994" t="s">
        <v>248</v>
      </c>
      <c r="C994" t="str">
        <f>VLOOKUP(B994,'Country List'!$C$2:$G$126,5,FALSE)</f>
        <v>ESA</v>
      </c>
      <c r="D994" t="str">
        <f>VLOOKUP(B994,'Country List'!$C$2:$E$126,3,FALSE)</f>
        <v>Low income</v>
      </c>
      <c r="E994" t="s">
        <v>412</v>
      </c>
      <c r="F994" s="48">
        <v>11</v>
      </c>
      <c r="G994" s="48">
        <v>2024</v>
      </c>
      <c r="H994" t="s">
        <v>508</v>
      </c>
      <c r="J994" t="str">
        <f t="shared" si="15"/>
        <v>UgandaCD4 test</v>
      </c>
    </row>
    <row r="995" spans="1:10" x14ac:dyDescent="0.25">
      <c r="A995" t="s">
        <v>249</v>
      </c>
      <c r="B995" t="s">
        <v>250</v>
      </c>
      <c r="C995" t="str">
        <f>VLOOKUP(B995,'Country List'!$C$2:$G$126,5,FALSE)</f>
        <v>EECA</v>
      </c>
      <c r="D995" t="str">
        <f>VLOOKUP(B995,'Country List'!$C$2:$E$126,3,FALSE)</f>
        <v>Lower middle income</v>
      </c>
      <c r="E995" t="s">
        <v>412</v>
      </c>
      <c r="F995" s="48">
        <v>11</v>
      </c>
      <c r="G995" s="48">
        <v>2024</v>
      </c>
      <c r="H995" t="s">
        <v>508</v>
      </c>
      <c r="J995" t="str">
        <f t="shared" si="15"/>
        <v>UkraineCD4 test</v>
      </c>
    </row>
    <row r="996" spans="1:10" x14ac:dyDescent="0.25">
      <c r="A996" t="s">
        <v>251</v>
      </c>
      <c r="B996" t="s">
        <v>252</v>
      </c>
      <c r="C996" t="str">
        <f>VLOOKUP(B996,'Country List'!$C$2:$G$126,5,FALSE)</f>
        <v>EECA</v>
      </c>
      <c r="D996" t="str">
        <f>VLOOKUP(B996,'Country List'!$C$2:$E$126,3,FALSE)</f>
        <v>Lower middle income</v>
      </c>
      <c r="E996" t="s">
        <v>412</v>
      </c>
      <c r="F996" s="48">
        <v>11</v>
      </c>
      <c r="G996" s="48">
        <v>2024</v>
      </c>
      <c r="H996" t="s">
        <v>508</v>
      </c>
      <c r="J996" t="str">
        <f t="shared" si="15"/>
        <v>UzbekistanCD4 test</v>
      </c>
    </row>
    <row r="997" spans="1:10" x14ac:dyDescent="0.25">
      <c r="A997" t="s">
        <v>253</v>
      </c>
      <c r="B997" t="s">
        <v>254</v>
      </c>
      <c r="C997" t="str">
        <f>VLOOKUP(B997,'Country List'!$C$2:$G$126,5,FALSE)</f>
        <v>LAC</v>
      </c>
      <c r="D997" t="str">
        <f>VLOOKUP(B997,'Country List'!$C$2:$E$126,3,FALSE)</f>
        <v>Upper middle income</v>
      </c>
      <c r="E997" t="s">
        <v>412</v>
      </c>
      <c r="F997" s="48">
        <v>11</v>
      </c>
      <c r="G997" s="48">
        <v>2024</v>
      </c>
      <c r="H997" t="s">
        <v>508</v>
      </c>
      <c r="J997" t="str">
        <f t="shared" si="15"/>
        <v>Venezuela, RBCD4 test</v>
      </c>
    </row>
    <row r="998" spans="1:10" x14ac:dyDescent="0.25">
      <c r="A998" t="s">
        <v>255</v>
      </c>
      <c r="B998" t="s">
        <v>256</v>
      </c>
      <c r="C998" t="str">
        <f>VLOOKUP(B998,'Country List'!$C$2:$G$126,5,FALSE)</f>
        <v>AP</v>
      </c>
      <c r="D998" t="str">
        <f>VLOOKUP(B998,'Country List'!$C$2:$E$126,3,FALSE)</f>
        <v>Lower middle income</v>
      </c>
      <c r="E998" t="s">
        <v>412</v>
      </c>
      <c r="F998" s="48">
        <f>421200/23787</f>
        <v>17.707150964812712</v>
      </c>
      <c r="G998" s="48">
        <v>2024</v>
      </c>
      <c r="H998" t="s">
        <v>521</v>
      </c>
      <c r="J998" t="str">
        <f t="shared" si="15"/>
        <v>VietnamCD4 test</v>
      </c>
    </row>
    <row r="999" spans="1:10" x14ac:dyDescent="0.25">
      <c r="A999" t="s">
        <v>257</v>
      </c>
      <c r="B999" t="s">
        <v>258</v>
      </c>
      <c r="C999" t="str">
        <f>VLOOKUP(B999,'Country List'!$C$2:$G$126,5,FALSE)</f>
        <v>NAME</v>
      </c>
      <c r="D999" t="str">
        <f>VLOOKUP(B999,'Country List'!$C$2:$E$126,3,FALSE)</f>
        <v>Lower middle income</v>
      </c>
      <c r="E999" t="s">
        <v>412</v>
      </c>
      <c r="F999" s="48">
        <v>11</v>
      </c>
      <c r="G999" s="48">
        <v>2024</v>
      </c>
      <c r="H999" t="s">
        <v>508</v>
      </c>
      <c r="J999" t="str">
        <f t="shared" si="15"/>
        <v>Yemen, Rep.CD4 test</v>
      </c>
    </row>
    <row r="1000" spans="1:10" x14ac:dyDescent="0.25">
      <c r="A1000" t="s">
        <v>259</v>
      </c>
      <c r="B1000" t="s">
        <v>260</v>
      </c>
      <c r="C1000" t="str">
        <f>VLOOKUP(B1000,'Country List'!$C$2:$G$126,5,FALSE)</f>
        <v>ESA</v>
      </c>
      <c r="D1000" t="str">
        <f>VLOOKUP(B1000,'Country List'!$C$2:$E$126,3,FALSE)</f>
        <v>Lower middle income</v>
      </c>
      <c r="E1000" t="s">
        <v>412</v>
      </c>
      <c r="F1000" s="48">
        <v>11</v>
      </c>
      <c r="G1000" s="48">
        <v>2024</v>
      </c>
      <c r="H1000" t="s">
        <v>508</v>
      </c>
      <c r="J1000" t="str">
        <f t="shared" si="15"/>
        <v>ZambiaCD4 test</v>
      </c>
    </row>
    <row r="1001" spans="1:10" x14ac:dyDescent="0.25">
      <c r="A1001" t="s">
        <v>261</v>
      </c>
      <c r="B1001" t="s">
        <v>262</v>
      </c>
      <c r="C1001" t="str">
        <f>VLOOKUP(B1001,'Country List'!$C$2:$G$126,5,FALSE)</f>
        <v>ESA</v>
      </c>
      <c r="D1001" t="str">
        <f>VLOOKUP(B1001,'Country List'!$C$2:$E$126,3,FALSE)</f>
        <v>Low income</v>
      </c>
      <c r="E1001" t="s">
        <v>412</v>
      </c>
      <c r="F1001" s="48">
        <v>11</v>
      </c>
      <c r="G1001" s="48">
        <v>2024</v>
      </c>
      <c r="H1001" t="s">
        <v>508</v>
      </c>
      <c r="J1001" t="str">
        <f t="shared" si="15"/>
        <v>ZimbabweCD4 test</v>
      </c>
    </row>
    <row r="1002" spans="1:10" x14ac:dyDescent="0.25">
      <c r="A1002" t="s">
        <v>4</v>
      </c>
      <c r="B1002" t="s">
        <v>5</v>
      </c>
      <c r="C1002" t="str">
        <f>VLOOKUP(B1002,'Country List'!$C$2:$G$126,5,FALSE)</f>
        <v>AP</v>
      </c>
      <c r="D1002" t="str">
        <f>VLOOKUP(B1002,'Country List'!$C$2:$E$126,3,FALSE)</f>
        <v>Low income</v>
      </c>
      <c r="E1002" t="s">
        <v>413</v>
      </c>
      <c r="F1002" s="48">
        <v>9</v>
      </c>
      <c r="G1002" s="48">
        <v>2024</v>
      </c>
      <c r="H1002" t="s">
        <v>508</v>
      </c>
      <c r="J1002" t="str">
        <f t="shared" si="15"/>
        <v>AfghanistanCreatinine test</v>
      </c>
    </row>
    <row r="1003" spans="1:10" x14ac:dyDescent="0.25">
      <c r="A1003" t="s">
        <v>8</v>
      </c>
      <c r="B1003" t="s">
        <v>9</v>
      </c>
      <c r="C1003" t="str">
        <f>VLOOKUP(B1003,'Country List'!$C$2:$G$126,5,FALSE)</f>
        <v>EECA</v>
      </c>
      <c r="D1003" t="str">
        <f>VLOOKUP(B1003,'Country List'!$C$2:$E$126,3,FALSE)</f>
        <v>Upper middle income</v>
      </c>
      <c r="E1003" t="s">
        <v>413</v>
      </c>
      <c r="F1003" s="48">
        <v>9</v>
      </c>
      <c r="G1003" s="48">
        <v>2024</v>
      </c>
      <c r="H1003" t="s">
        <v>508</v>
      </c>
      <c r="J1003" t="str">
        <f t="shared" si="15"/>
        <v>AlbaniaCreatinine test</v>
      </c>
    </row>
    <row r="1004" spans="1:10" x14ac:dyDescent="0.25">
      <c r="A1004" t="s">
        <v>12</v>
      </c>
      <c r="B1004" t="s">
        <v>13</v>
      </c>
      <c r="C1004" t="str">
        <f>VLOOKUP(B1004,'Country List'!$C$2:$G$126,5,FALSE)</f>
        <v>NAME</v>
      </c>
      <c r="D1004" t="str">
        <f>VLOOKUP(B1004,'Country List'!$C$2:$E$126,3,FALSE)</f>
        <v>Upper middle income</v>
      </c>
      <c r="E1004" t="s">
        <v>413</v>
      </c>
      <c r="F1004" s="48">
        <v>9</v>
      </c>
      <c r="G1004" s="48">
        <v>2024</v>
      </c>
      <c r="H1004" t="s">
        <v>508</v>
      </c>
      <c r="J1004" t="str">
        <f t="shared" si="15"/>
        <v>AlgeriaCreatinine test</v>
      </c>
    </row>
    <row r="1005" spans="1:10" x14ac:dyDescent="0.25">
      <c r="A1005" t="s">
        <v>16</v>
      </c>
      <c r="B1005" t="s">
        <v>17</v>
      </c>
      <c r="C1005" t="str">
        <f>VLOOKUP(B1005,'Country List'!$C$2:$G$126,5,FALSE)</f>
        <v>ESA</v>
      </c>
      <c r="D1005" t="str">
        <f>VLOOKUP(B1005,'Country List'!$C$2:$E$126,3,FALSE)</f>
        <v>Lower middle income</v>
      </c>
      <c r="E1005" t="s">
        <v>413</v>
      </c>
      <c r="F1005" s="48">
        <v>9</v>
      </c>
      <c r="G1005" s="48">
        <v>2024</v>
      </c>
      <c r="H1005" t="s">
        <v>508</v>
      </c>
      <c r="J1005" t="str">
        <f t="shared" si="15"/>
        <v>AngolaCreatinine test</v>
      </c>
    </row>
    <row r="1006" spans="1:10" x14ac:dyDescent="0.25">
      <c r="A1006" t="s">
        <v>21</v>
      </c>
      <c r="B1006" t="s">
        <v>22</v>
      </c>
      <c r="C1006" t="str">
        <f>VLOOKUP(B1006,'Country List'!$C$2:$G$126,5,FALSE)</f>
        <v>LAC</v>
      </c>
      <c r="D1006" t="str">
        <f>VLOOKUP(B1006,'Country List'!$C$2:$E$126,3,FALSE)</f>
        <v>Upper middle income</v>
      </c>
      <c r="E1006" t="s">
        <v>413</v>
      </c>
      <c r="F1006" s="48">
        <v>9</v>
      </c>
      <c r="G1006" s="48">
        <v>2024</v>
      </c>
      <c r="H1006" t="s">
        <v>508</v>
      </c>
      <c r="J1006" t="str">
        <f t="shared" si="15"/>
        <v>ArgentinaCreatinine test</v>
      </c>
    </row>
    <row r="1007" spans="1:10" x14ac:dyDescent="0.25">
      <c r="A1007" t="s">
        <v>23</v>
      </c>
      <c r="B1007" t="s">
        <v>24</v>
      </c>
      <c r="C1007" t="str">
        <f>VLOOKUP(B1007,'Country List'!$C$2:$G$126,5,FALSE)</f>
        <v>EECA</v>
      </c>
      <c r="D1007" t="str">
        <f>VLOOKUP(B1007,'Country List'!$C$2:$E$126,3,FALSE)</f>
        <v>Lower middle income</v>
      </c>
      <c r="E1007" t="s">
        <v>413</v>
      </c>
      <c r="F1007" s="48">
        <v>9</v>
      </c>
      <c r="G1007" s="48">
        <v>2024</v>
      </c>
      <c r="H1007" t="s">
        <v>508</v>
      </c>
      <c r="J1007" t="str">
        <f t="shared" si="15"/>
        <v>ArmeniaCreatinine test</v>
      </c>
    </row>
    <row r="1008" spans="1:10" x14ac:dyDescent="0.25">
      <c r="A1008" t="s">
        <v>25</v>
      </c>
      <c r="B1008" t="s">
        <v>26</v>
      </c>
      <c r="C1008" t="str">
        <f>VLOOKUP(B1008,'Country List'!$C$2:$G$126,5,FALSE)</f>
        <v>EECA</v>
      </c>
      <c r="D1008" t="str">
        <f>VLOOKUP(B1008,'Country List'!$C$2:$E$126,3,FALSE)</f>
        <v>Upper middle income</v>
      </c>
      <c r="E1008" t="s">
        <v>413</v>
      </c>
      <c r="F1008" s="48">
        <v>9</v>
      </c>
      <c r="G1008" s="48">
        <v>2024</v>
      </c>
      <c r="H1008" t="s">
        <v>508</v>
      </c>
      <c r="J1008" t="str">
        <f t="shared" si="15"/>
        <v>AzerbaijanCreatinine test</v>
      </c>
    </row>
    <row r="1009" spans="1:10" x14ac:dyDescent="0.25">
      <c r="A1009" t="s">
        <v>27</v>
      </c>
      <c r="B1009" t="s">
        <v>28</v>
      </c>
      <c r="C1009" t="str">
        <f>VLOOKUP(B1009,'Country List'!$C$2:$G$126,5,FALSE)</f>
        <v>AP</v>
      </c>
      <c r="D1009" t="str">
        <f>VLOOKUP(B1009,'Country List'!$C$2:$E$126,3,FALSE)</f>
        <v>Lower middle income</v>
      </c>
      <c r="E1009" t="s">
        <v>413</v>
      </c>
      <c r="F1009" s="48">
        <v>9</v>
      </c>
      <c r="G1009" s="48">
        <v>2024</v>
      </c>
      <c r="H1009" t="s">
        <v>508</v>
      </c>
      <c r="J1009" t="str">
        <f t="shared" si="15"/>
        <v>BangladeshCreatinine test</v>
      </c>
    </row>
    <row r="1010" spans="1:10" x14ac:dyDescent="0.25">
      <c r="A1010" t="s">
        <v>29</v>
      </c>
      <c r="B1010" t="s">
        <v>30</v>
      </c>
      <c r="C1010" t="str">
        <f>VLOOKUP(B1010,'Country List'!$C$2:$G$126,5,FALSE)</f>
        <v>EECA</v>
      </c>
      <c r="D1010" t="str">
        <f>VLOOKUP(B1010,'Country List'!$C$2:$E$126,3,FALSE)</f>
        <v>Upper middle income</v>
      </c>
      <c r="E1010" t="s">
        <v>413</v>
      </c>
      <c r="F1010" s="48">
        <v>9</v>
      </c>
      <c r="G1010" s="48">
        <v>2024</v>
      </c>
      <c r="H1010" t="s">
        <v>508</v>
      </c>
      <c r="J1010" t="str">
        <f t="shared" si="15"/>
        <v>BelarusCreatinine test</v>
      </c>
    </row>
    <row r="1011" spans="1:10" x14ac:dyDescent="0.25">
      <c r="A1011" t="s">
        <v>31</v>
      </c>
      <c r="B1011" t="s">
        <v>32</v>
      </c>
      <c r="C1011" t="str">
        <f>VLOOKUP(B1011,'Country List'!$C$2:$G$126,5,FALSE)</f>
        <v>LAC</v>
      </c>
      <c r="D1011" t="str">
        <f>VLOOKUP(B1011,'Country List'!$C$2:$E$126,3,FALSE)</f>
        <v>Upper middle income</v>
      </c>
      <c r="E1011" t="s">
        <v>413</v>
      </c>
      <c r="F1011" s="48">
        <v>9</v>
      </c>
      <c r="G1011" s="48">
        <v>2024</v>
      </c>
      <c r="H1011" t="s">
        <v>508</v>
      </c>
      <c r="J1011" t="str">
        <f t="shared" si="15"/>
        <v>BelizeCreatinine test</v>
      </c>
    </row>
    <row r="1012" spans="1:10" x14ac:dyDescent="0.25">
      <c r="A1012" t="s">
        <v>33</v>
      </c>
      <c r="B1012" t="s">
        <v>34</v>
      </c>
      <c r="C1012" t="str">
        <f>VLOOKUP(B1012,'Country List'!$C$2:$G$126,5,FALSE)</f>
        <v>WCA</v>
      </c>
      <c r="D1012" t="str">
        <f>VLOOKUP(B1012,'Country List'!$C$2:$E$126,3,FALSE)</f>
        <v>Low income</v>
      </c>
      <c r="E1012" t="s">
        <v>413</v>
      </c>
      <c r="F1012" s="48">
        <v>9</v>
      </c>
      <c r="G1012" s="48">
        <v>2024</v>
      </c>
      <c r="H1012" t="s">
        <v>508</v>
      </c>
      <c r="J1012" t="str">
        <f t="shared" si="15"/>
        <v>BeninCreatinine test</v>
      </c>
    </row>
    <row r="1013" spans="1:10" x14ac:dyDescent="0.25">
      <c r="A1013" t="s">
        <v>35</v>
      </c>
      <c r="B1013" t="s">
        <v>36</v>
      </c>
      <c r="C1013" t="str">
        <f>VLOOKUP(B1013,'Country List'!$C$2:$G$126,5,FALSE)</f>
        <v>AP</v>
      </c>
      <c r="D1013" t="str">
        <f>VLOOKUP(B1013,'Country List'!$C$2:$E$126,3,FALSE)</f>
        <v>Lower middle income</v>
      </c>
      <c r="E1013" t="s">
        <v>413</v>
      </c>
      <c r="F1013" s="48">
        <v>9</v>
      </c>
      <c r="G1013" s="48">
        <v>2024</v>
      </c>
      <c r="H1013" t="s">
        <v>508</v>
      </c>
      <c r="J1013" t="str">
        <f t="shared" si="15"/>
        <v>BhutanCreatinine test</v>
      </c>
    </row>
    <row r="1014" spans="1:10" x14ac:dyDescent="0.25">
      <c r="A1014" t="s">
        <v>37</v>
      </c>
      <c r="B1014" t="s">
        <v>38</v>
      </c>
      <c r="C1014" t="str">
        <f>VLOOKUP(B1014,'Country List'!$C$2:$G$126,5,FALSE)</f>
        <v>LAC</v>
      </c>
      <c r="D1014" t="str">
        <f>VLOOKUP(B1014,'Country List'!$C$2:$E$126,3,FALSE)</f>
        <v>Lower middle income</v>
      </c>
      <c r="E1014" t="s">
        <v>413</v>
      </c>
      <c r="F1014" s="48">
        <v>9</v>
      </c>
      <c r="G1014" s="48">
        <v>2024</v>
      </c>
      <c r="H1014" t="s">
        <v>508</v>
      </c>
      <c r="J1014" t="str">
        <f t="shared" si="15"/>
        <v>BoliviaCreatinine test</v>
      </c>
    </row>
    <row r="1015" spans="1:10" x14ac:dyDescent="0.25">
      <c r="A1015" t="s">
        <v>39</v>
      </c>
      <c r="B1015" t="s">
        <v>40</v>
      </c>
      <c r="C1015" t="str">
        <f>VLOOKUP(B1015,'Country List'!$C$2:$G$126,5,FALSE)</f>
        <v>EECA</v>
      </c>
      <c r="D1015" t="str">
        <f>VLOOKUP(B1015,'Country List'!$C$2:$E$126,3,FALSE)</f>
        <v>Upper middle income</v>
      </c>
      <c r="E1015" t="s">
        <v>413</v>
      </c>
      <c r="F1015" s="48">
        <v>9</v>
      </c>
      <c r="G1015" s="48">
        <v>2024</v>
      </c>
      <c r="H1015" t="s">
        <v>508</v>
      </c>
      <c r="J1015" t="str">
        <f t="shared" si="15"/>
        <v>Bosnia and HerzegovinaCreatinine test</v>
      </c>
    </row>
    <row r="1016" spans="1:10" x14ac:dyDescent="0.25">
      <c r="A1016" t="s">
        <v>41</v>
      </c>
      <c r="B1016" t="s">
        <v>42</v>
      </c>
      <c r="C1016" t="str">
        <f>VLOOKUP(B1016,'Country List'!$C$2:$G$126,5,FALSE)</f>
        <v>ESA</v>
      </c>
      <c r="D1016" t="str">
        <f>VLOOKUP(B1016,'Country List'!$C$2:$E$126,3,FALSE)</f>
        <v>Upper middle income</v>
      </c>
      <c r="E1016" t="s">
        <v>413</v>
      </c>
      <c r="F1016" s="48">
        <v>9</v>
      </c>
      <c r="G1016" s="48">
        <v>2024</v>
      </c>
      <c r="H1016" t="s">
        <v>508</v>
      </c>
      <c r="J1016" t="str">
        <f t="shared" si="15"/>
        <v>BotswanaCreatinine test</v>
      </c>
    </row>
    <row r="1017" spans="1:10" x14ac:dyDescent="0.25">
      <c r="A1017" t="s">
        <v>43</v>
      </c>
      <c r="B1017" t="s">
        <v>44</v>
      </c>
      <c r="C1017" t="str">
        <f>VLOOKUP(B1017,'Country List'!$C$2:$G$126,5,FALSE)</f>
        <v>LAC</v>
      </c>
      <c r="D1017" t="str">
        <f>VLOOKUP(B1017,'Country List'!$C$2:$E$126,3,FALSE)</f>
        <v>Upper middle income</v>
      </c>
      <c r="E1017" t="s">
        <v>413</v>
      </c>
      <c r="F1017" s="48">
        <v>9</v>
      </c>
      <c r="G1017" s="48">
        <v>2024</v>
      </c>
      <c r="H1017" t="s">
        <v>508</v>
      </c>
      <c r="J1017" t="str">
        <f t="shared" si="15"/>
        <v>BrazilCreatinine test</v>
      </c>
    </row>
    <row r="1018" spans="1:10" x14ac:dyDescent="0.25">
      <c r="A1018" t="s">
        <v>45</v>
      </c>
      <c r="B1018" t="s">
        <v>46</v>
      </c>
      <c r="C1018" t="str">
        <f>VLOOKUP(B1018,'Country List'!$C$2:$G$126,5,FALSE)</f>
        <v>WCENA</v>
      </c>
      <c r="D1018" t="str">
        <f>VLOOKUP(B1018,'Country List'!$C$2:$E$126,3,FALSE)</f>
        <v>Upper middle income</v>
      </c>
      <c r="E1018" t="s">
        <v>413</v>
      </c>
      <c r="F1018" s="48">
        <v>9</v>
      </c>
      <c r="G1018" s="48">
        <v>2024</v>
      </c>
      <c r="H1018" t="s">
        <v>508</v>
      </c>
      <c r="J1018" t="str">
        <f t="shared" si="15"/>
        <v>BulgariaCreatinine test</v>
      </c>
    </row>
    <row r="1019" spans="1:10" x14ac:dyDescent="0.25">
      <c r="A1019" t="s">
        <v>47</v>
      </c>
      <c r="B1019" t="s">
        <v>48</v>
      </c>
      <c r="C1019" t="str">
        <f>VLOOKUP(B1019,'Country List'!$C$2:$G$126,5,FALSE)</f>
        <v>WCA</v>
      </c>
      <c r="D1019" t="str">
        <f>VLOOKUP(B1019,'Country List'!$C$2:$E$126,3,FALSE)</f>
        <v>Low income</v>
      </c>
      <c r="E1019" t="s">
        <v>413</v>
      </c>
      <c r="F1019" s="48">
        <v>9</v>
      </c>
      <c r="G1019" s="48">
        <v>2024</v>
      </c>
      <c r="H1019" t="s">
        <v>508</v>
      </c>
      <c r="J1019" t="str">
        <f t="shared" si="15"/>
        <v>Burkina FasoCreatinine test</v>
      </c>
    </row>
    <row r="1020" spans="1:10" x14ac:dyDescent="0.25">
      <c r="A1020" t="s">
        <v>49</v>
      </c>
      <c r="B1020" t="s">
        <v>50</v>
      </c>
      <c r="C1020" t="str">
        <f>VLOOKUP(B1020,'Country List'!$C$2:$G$126,5,FALSE)</f>
        <v>WCA</v>
      </c>
      <c r="D1020" t="str">
        <f>VLOOKUP(B1020,'Country List'!$C$2:$E$126,3,FALSE)</f>
        <v>Low income</v>
      </c>
      <c r="E1020" t="s">
        <v>413</v>
      </c>
      <c r="F1020" s="48">
        <v>9</v>
      </c>
      <c r="G1020" s="48">
        <v>2024</v>
      </c>
      <c r="H1020" t="s">
        <v>508</v>
      </c>
      <c r="J1020" t="str">
        <f t="shared" si="15"/>
        <v>BurundiCreatinine test</v>
      </c>
    </row>
    <row r="1021" spans="1:10" x14ac:dyDescent="0.25">
      <c r="A1021" t="s">
        <v>51</v>
      </c>
      <c r="B1021" t="s">
        <v>52</v>
      </c>
      <c r="C1021" t="str">
        <f>VLOOKUP(B1021,'Country List'!$C$2:$G$126,5,FALSE)</f>
        <v>WCA</v>
      </c>
      <c r="D1021" t="str">
        <f>VLOOKUP(B1021,'Country List'!$C$2:$E$126,3,FALSE)</f>
        <v>Lower middle income</v>
      </c>
      <c r="E1021" t="s">
        <v>413</v>
      </c>
      <c r="F1021" s="48">
        <v>9</v>
      </c>
      <c r="G1021" s="48">
        <v>2024</v>
      </c>
      <c r="H1021" t="s">
        <v>508</v>
      </c>
      <c r="J1021" t="str">
        <f t="shared" si="15"/>
        <v>Cabo VerdeCreatinine test</v>
      </c>
    </row>
    <row r="1022" spans="1:10" x14ac:dyDescent="0.25">
      <c r="A1022" t="s">
        <v>53</v>
      </c>
      <c r="B1022" t="s">
        <v>54</v>
      </c>
      <c r="C1022" t="str">
        <f>VLOOKUP(B1022,'Country List'!$C$2:$G$126,5,FALSE)</f>
        <v>AP</v>
      </c>
      <c r="D1022" t="str">
        <f>VLOOKUP(B1022,'Country List'!$C$2:$E$126,3,FALSE)</f>
        <v>Lower middle income</v>
      </c>
      <c r="E1022" t="s">
        <v>413</v>
      </c>
      <c r="F1022" s="48">
        <v>9</v>
      </c>
      <c r="G1022" s="48">
        <v>2024</v>
      </c>
      <c r="H1022" t="s">
        <v>508</v>
      </c>
      <c r="J1022" t="str">
        <f t="shared" si="15"/>
        <v>CambodiaCreatinine test</v>
      </c>
    </row>
    <row r="1023" spans="1:10" x14ac:dyDescent="0.25">
      <c r="A1023" t="s">
        <v>55</v>
      </c>
      <c r="B1023" t="s">
        <v>56</v>
      </c>
      <c r="C1023" t="str">
        <f>VLOOKUP(B1023,'Country List'!$C$2:$G$126,5,FALSE)</f>
        <v>WCA</v>
      </c>
      <c r="D1023" t="str">
        <f>VLOOKUP(B1023,'Country List'!$C$2:$E$126,3,FALSE)</f>
        <v>Lower middle income</v>
      </c>
      <c r="E1023" t="s">
        <v>413</v>
      </c>
      <c r="F1023" s="48">
        <v>9</v>
      </c>
      <c r="G1023" s="48">
        <v>2024</v>
      </c>
      <c r="H1023" t="s">
        <v>508</v>
      </c>
      <c r="J1023" t="str">
        <f t="shared" si="15"/>
        <v>CameroonCreatinine test</v>
      </c>
    </row>
    <row r="1024" spans="1:10" x14ac:dyDescent="0.25">
      <c r="A1024" t="s">
        <v>57</v>
      </c>
      <c r="B1024" t="s">
        <v>58</v>
      </c>
      <c r="C1024" t="str">
        <f>VLOOKUP(B1024,'Country List'!$C$2:$G$126,5,FALSE)</f>
        <v>WCA</v>
      </c>
      <c r="D1024" t="str">
        <f>VLOOKUP(B1024,'Country List'!$C$2:$E$126,3,FALSE)</f>
        <v>Low income</v>
      </c>
      <c r="E1024" t="s">
        <v>413</v>
      </c>
      <c r="F1024" s="48">
        <v>9</v>
      </c>
      <c r="G1024" s="48">
        <v>2024</v>
      </c>
      <c r="H1024" t="s">
        <v>508</v>
      </c>
      <c r="J1024" t="str">
        <f t="shared" si="15"/>
        <v>Central African RepublicCreatinine test</v>
      </c>
    </row>
    <row r="1025" spans="1:10" x14ac:dyDescent="0.25">
      <c r="A1025" t="s">
        <v>59</v>
      </c>
      <c r="B1025" t="s">
        <v>60</v>
      </c>
      <c r="C1025" t="str">
        <f>VLOOKUP(B1025,'Country List'!$C$2:$G$126,5,FALSE)</f>
        <v>WCA</v>
      </c>
      <c r="D1025" t="str">
        <f>VLOOKUP(B1025,'Country List'!$C$2:$E$126,3,FALSE)</f>
        <v>Low income</v>
      </c>
      <c r="E1025" t="s">
        <v>413</v>
      </c>
      <c r="F1025" s="48">
        <v>9</v>
      </c>
      <c r="G1025" s="48">
        <v>2024</v>
      </c>
      <c r="H1025" t="s">
        <v>508</v>
      </c>
      <c r="J1025" t="str">
        <f t="shared" si="15"/>
        <v>ChadCreatinine test</v>
      </c>
    </row>
    <row r="1026" spans="1:10" x14ac:dyDescent="0.25">
      <c r="A1026" t="s">
        <v>61</v>
      </c>
      <c r="B1026" t="s">
        <v>62</v>
      </c>
      <c r="C1026" t="str">
        <f>VLOOKUP(B1026,'Country List'!$C$2:$G$126,5,FALSE)</f>
        <v>AP</v>
      </c>
      <c r="D1026" t="str">
        <f>VLOOKUP(B1026,'Country List'!$C$2:$E$126,3,FALSE)</f>
        <v>Upper middle income</v>
      </c>
      <c r="E1026" t="s">
        <v>413</v>
      </c>
      <c r="F1026" s="48">
        <v>9</v>
      </c>
      <c r="G1026" s="48">
        <v>2024</v>
      </c>
      <c r="H1026" t="s">
        <v>508</v>
      </c>
      <c r="J1026" t="str">
        <f t="shared" si="15"/>
        <v>ChinaCreatinine test</v>
      </c>
    </row>
    <row r="1027" spans="1:10" x14ac:dyDescent="0.25">
      <c r="A1027" t="s">
        <v>63</v>
      </c>
      <c r="B1027" t="s">
        <v>64</v>
      </c>
      <c r="C1027" t="str">
        <f>VLOOKUP(B1027,'Country List'!$C$2:$G$126,5,FALSE)</f>
        <v>LAC</v>
      </c>
      <c r="D1027" t="str">
        <f>VLOOKUP(B1027,'Country List'!$C$2:$E$126,3,FALSE)</f>
        <v>Upper middle income</v>
      </c>
      <c r="E1027" t="s">
        <v>413</v>
      </c>
      <c r="F1027" s="48">
        <v>9</v>
      </c>
      <c r="G1027" s="48">
        <v>2024</v>
      </c>
      <c r="H1027" t="s">
        <v>508</v>
      </c>
      <c r="J1027" t="str">
        <f t="shared" ref="J1027:J1090" si="16">CONCATENATE(A1027,E1027)</f>
        <v>ColombiaCreatinine test</v>
      </c>
    </row>
    <row r="1028" spans="1:10" x14ac:dyDescent="0.25">
      <c r="A1028" t="s">
        <v>65</v>
      </c>
      <c r="B1028" t="s">
        <v>66</v>
      </c>
      <c r="C1028" t="str">
        <f>VLOOKUP(B1028,'Country List'!$C$2:$G$126,5,FALSE)</f>
        <v>ESA</v>
      </c>
      <c r="D1028" t="str">
        <f>VLOOKUP(B1028,'Country List'!$C$2:$E$126,3,FALSE)</f>
        <v>Low income</v>
      </c>
      <c r="E1028" t="s">
        <v>413</v>
      </c>
      <c r="F1028" s="48">
        <v>9</v>
      </c>
      <c r="G1028" s="48">
        <v>2024</v>
      </c>
      <c r="H1028" t="s">
        <v>508</v>
      </c>
      <c r="J1028" t="str">
        <f t="shared" si="16"/>
        <v>ComorosCreatinine test</v>
      </c>
    </row>
    <row r="1029" spans="1:10" x14ac:dyDescent="0.25">
      <c r="A1029" t="s">
        <v>67</v>
      </c>
      <c r="B1029" t="s">
        <v>68</v>
      </c>
      <c r="C1029" t="str">
        <f>VLOOKUP(B1029,'Country List'!$C$2:$G$126,5,FALSE)</f>
        <v>WCA</v>
      </c>
      <c r="D1029" t="str">
        <f>VLOOKUP(B1029,'Country List'!$C$2:$E$126,3,FALSE)</f>
        <v>Low income</v>
      </c>
      <c r="E1029" t="s">
        <v>413</v>
      </c>
      <c r="F1029" s="48">
        <v>9</v>
      </c>
      <c r="G1029" s="48">
        <v>2024</v>
      </c>
      <c r="H1029" t="s">
        <v>508</v>
      </c>
      <c r="J1029" t="str">
        <f t="shared" si="16"/>
        <v>Congo, Dem. Rep.Creatinine test</v>
      </c>
    </row>
    <row r="1030" spans="1:10" x14ac:dyDescent="0.25">
      <c r="A1030" t="s">
        <v>69</v>
      </c>
      <c r="B1030" t="s">
        <v>70</v>
      </c>
      <c r="C1030" t="str">
        <f>VLOOKUP(B1030,'Country List'!$C$2:$G$126,5,FALSE)</f>
        <v>WCA</v>
      </c>
      <c r="D1030" t="str">
        <f>VLOOKUP(B1030,'Country List'!$C$2:$E$126,3,FALSE)</f>
        <v>Lower middle income</v>
      </c>
      <c r="E1030" t="s">
        <v>413</v>
      </c>
      <c r="F1030" s="48">
        <v>9</v>
      </c>
      <c r="G1030" s="48">
        <v>2024</v>
      </c>
      <c r="H1030" t="s">
        <v>508</v>
      </c>
      <c r="J1030" t="str">
        <f t="shared" si="16"/>
        <v>Congo, Rep.Creatinine test</v>
      </c>
    </row>
    <row r="1031" spans="1:10" x14ac:dyDescent="0.25">
      <c r="A1031" t="s">
        <v>71</v>
      </c>
      <c r="B1031" t="s">
        <v>72</v>
      </c>
      <c r="C1031" t="str">
        <f>VLOOKUP(B1031,'Country List'!$C$2:$G$126,5,FALSE)</f>
        <v>LAC</v>
      </c>
      <c r="D1031" t="str">
        <f>VLOOKUP(B1031,'Country List'!$C$2:$E$126,3,FALSE)</f>
        <v>Upper middle income</v>
      </c>
      <c r="E1031" t="s">
        <v>413</v>
      </c>
      <c r="F1031" s="48">
        <v>9</v>
      </c>
      <c r="G1031" s="48">
        <v>2024</v>
      </c>
      <c r="H1031" t="s">
        <v>508</v>
      </c>
      <c r="J1031" t="str">
        <f t="shared" si="16"/>
        <v>Costa RicaCreatinine test</v>
      </c>
    </row>
    <row r="1032" spans="1:10" x14ac:dyDescent="0.25">
      <c r="A1032" t="s">
        <v>73</v>
      </c>
      <c r="B1032" t="s">
        <v>74</v>
      </c>
      <c r="C1032" t="str">
        <f>VLOOKUP(B1032,'Country List'!$C$2:$G$126,5,FALSE)</f>
        <v>WCA</v>
      </c>
      <c r="D1032" t="str">
        <f>VLOOKUP(B1032,'Country List'!$C$2:$E$126,3,FALSE)</f>
        <v>Lower middle income</v>
      </c>
      <c r="E1032" t="s">
        <v>413</v>
      </c>
      <c r="F1032" s="48">
        <v>9</v>
      </c>
      <c r="G1032" s="48">
        <v>2024</v>
      </c>
      <c r="H1032" t="s">
        <v>508</v>
      </c>
      <c r="J1032" t="str">
        <f t="shared" si="16"/>
        <v>Côte d'IvoireCreatinine test</v>
      </c>
    </row>
    <row r="1033" spans="1:10" x14ac:dyDescent="0.25">
      <c r="A1033" t="s">
        <v>75</v>
      </c>
      <c r="B1033" t="s">
        <v>76</v>
      </c>
      <c r="C1033" t="str">
        <f>VLOOKUP(B1033,'Country List'!$C$2:$G$126,5,FALSE)</f>
        <v>WCENA</v>
      </c>
      <c r="D1033" t="str">
        <f>VLOOKUP(B1033,'Country List'!$C$2:$E$126,3,FALSE)</f>
        <v>Upper middle income</v>
      </c>
      <c r="E1033" t="s">
        <v>413</v>
      </c>
      <c r="F1033" s="48">
        <v>9</v>
      </c>
      <c r="G1033" s="48">
        <v>2024</v>
      </c>
      <c r="H1033" t="s">
        <v>508</v>
      </c>
      <c r="J1033" t="str">
        <f t="shared" si="16"/>
        <v>CroatiaCreatinine test</v>
      </c>
    </row>
    <row r="1034" spans="1:10" x14ac:dyDescent="0.25">
      <c r="A1034" t="s">
        <v>77</v>
      </c>
      <c r="B1034" t="s">
        <v>78</v>
      </c>
      <c r="C1034" t="str">
        <f>VLOOKUP(B1034,'Country List'!$C$2:$G$126,5,FALSE)</f>
        <v>LAC</v>
      </c>
      <c r="D1034" t="str">
        <f>VLOOKUP(B1034,'Country List'!$C$2:$E$126,3,FALSE)</f>
        <v>Upper middle income</v>
      </c>
      <c r="E1034" t="s">
        <v>413</v>
      </c>
      <c r="F1034" s="48">
        <v>9</v>
      </c>
      <c r="G1034" s="48">
        <v>2024</v>
      </c>
      <c r="H1034" t="s">
        <v>508</v>
      </c>
      <c r="J1034" t="str">
        <f t="shared" si="16"/>
        <v>CubaCreatinine test</v>
      </c>
    </row>
    <row r="1035" spans="1:10" x14ac:dyDescent="0.25">
      <c r="A1035" t="s">
        <v>79</v>
      </c>
      <c r="B1035" t="s">
        <v>80</v>
      </c>
      <c r="C1035" t="str">
        <f>VLOOKUP(B1035,'Country List'!$C$2:$G$126,5,FALSE)</f>
        <v>NAME</v>
      </c>
      <c r="D1035" t="str">
        <f>VLOOKUP(B1035,'Country List'!$C$2:$E$126,3,FALSE)</f>
        <v>Lower middle income</v>
      </c>
      <c r="E1035" t="s">
        <v>413</v>
      </c>
      <c r="F1035" s="48">
        <v>9</v>
      </c>
      <c r="G1035" s="48">
        <v>2024</v>
      </c>
      <c r="H1035" t="s">
        <v>508</v>
      </c>
      <c r="J1035" t="str">
        <f t="shared" si="16"/>
        <v>DjiboutiCreatinine test</v>
      </c>
    </row>
    <row r="1036" spans="1:10" x14ac:dyDescent="0.25">
      <c r="A1036" t="s">
        <v>81</v>
      </c>
      <c r="B1036" t="s">
        <v>82</v>
      </c>
      <c r="C1036" t="str">
        <f>VLOOKUP(B1036,'Country List'!$C$2:$G$126,5,FALSE)</f>
        <v>LAC</v>
      </c>
      <c r="D1036" t="str">
        <f>VLOOKUP(B1036,'Country List'!$C$2:$E$126,3,FALSE)</f>
        <v>Upper middle income</v>
      </c>
      <c r="E1036" t="s">
        <v>413</v>
      </c>
      <c r="F1036" s="48">
        <v>9</v>
      </c>
      <c r="G1036" s="48">
        <v>2024</v>
      </c>
      <c r="H1036" t="s">
        <v>508</v>
      </c>
      <c r="J1036" t="str">
        <f t="shared" si="16"/>
        <v>Dominican RepublicCreatinine test</v>
      </c>
    </row>
    <row r="1037" spans="1:10" x14ac:dyDescent="0.25">
      <c r="A1037" t="s">
        <v>83</v>
      </c>
      <c r="B1037" t="s">
        <v>84</v>
      </c>
      <c r="C1037" t="str">
        <f>VLOOKUP(B1037,'Country List'!$C$2:$G$126,5,FALSE)</f>
        <v>LAC</v>
      </c>
      <c r="D1037" t="str">
        <f>VLOOKUP(B1037,'Country List'!$C$2:$E$126,3,FALSE)</f>
        <v>Upper middle income</v>
      </c>
      <c r="E1037" t="s">
        <v>413</v>
      </c>
      <c r="F1037" s="48">
        <v>9</v>
      </c>
      <c r="G1037" s="48">
        <v>2024</v>
      </c>
      <c r="H1037" t="s">
        <v>508</v>
      </c>
      <c r="J1037" t="str">
        <f t="shared" si="16"/>
        <v>EcuadorCreatinine test</v>
      </c>
    </row>
    <row r="1038" spans="1:10" x14ac:dyDescent="0.25">
      <c r="A1038" t="s">
        <v>85</v>
      </c>
      <c r="B1038" t="s">
        <v>86</v>
      </c>
      <c r="C1038" t="str">
        <f>VLOOKUP(B1038,'Country List'!$C$2:$G$126,5,FALSE)</f>
        <v>NAME</v>
      </c>
      <c r="D1038" t="str">
        <f>VLOOKUP(B1038,'Country List'!$C$2:$E$126,3,FALSE)</f>
        <v>Lower middle income</v>
      </c>
      <c r="E1038" t="s">
        <v>413</v>
      </c>
      <c r="F1038" s="48">
        <v>9</v>
      </c>
      <c r="G1038" s="48">
        <v>2024</v>
      </c>
      <c r="H1038" t="s">
        <v>508</v>
      </c>
      <c r="J1038" t="str">
        <f t="shared" si="16"/>
        <v>Egypt, Arab Rep.Creatinine test</v>
      </c>
    </row>
    <row r="1039" spans="1:10" x14ac:dyDescent="0.25">
      <c r="A1039" t="s">
        <v>87</v>
      </c>
      <c r="B1039" t="s">
        <v>88</v>
      </c>
      <c r="C1039" t="str">
        <f>VLOOKUP(B1039,'Country List'!$C$2:$G$126,5,FALSE)</f>
        <v>LAC</v>
      </c>
      <c r="D1039" t="str">
        <f>VLOOKUP(B1039,'Country List'!$C$2:$E$126,3,FALSE)</f>
        <v>Lower middle income</v>
      </c>
      <c r="E1039" t="s">
        <v>413</v>
      </c>
      <c r="F1039" s="48">
        <v>9</v>
      </c>
      <c r="G1039" s="48">
        <v>2024</v>
      </c>
      <c r="H1039" t="s">
        <v>508</v>
      </c>
      <c r="J1039" t="str">
        <f t="shared" si="16"/>
        <v>El SalvadorCreatinine test</v>
      </c>
    </row>
    <row r="1040" spans="1:10" x14ac:dyDescent="0.25">
      <c r="A1040" t="s">
        <v>89</v>
      </c>
      <c r="B1040" t="s">
        <v>90</v>
      </c>
      <c r="C1040" t="str">
        <f>VLOOKUP(B1040,'Country List'!$C$2:$G$126,5,FALSE)</f>
        <v>WCA</v>
      </c>
      <c r="D1040" t="str">
        <f>VLOOKUP(B1040,'Country List'!$C$2:$E$126,3,FALSE)</f>
        <v>Upper middle income</v>
      </c>
      <c r="E1040" t="s">
        <v>413</v>
      </c>
      <c r="F1040" s="48">
        <v>9</v>
      </c>
      <c r="G1040" s="48">
        <v>2024</v>
      </c>
      <c r="H1040" t="s">
        <v>508</v>
      </c>
      <c r="J1040" t="str">
        <f t="shared" si="16"/>
        <v>Equatorial GuineaCreatinine test</v>
      </c>
    </row>
    <row r="1041" spans="1:10" x14ac:dyDescent="0.25">
      <c r="A1041" t="s">
        <v>91</v>
      </c>
      <c r="B1041" t="s">
        <v>92</v>
      </c>
      <c r="C1041" t="str">
        <f>VLOOKUP(B1041,'Country List'!$C$2:$G$126,5,FALSE)</f>
        <v>ESA</v>
      </c>
      <c r="D1041" t="str">
        <f>VLOOKUP(B1041,'Country List'!$C$2:$E$126,3,FALSE)</f>
        <v>Low income</v>
      </c>
      <c r="E1041" t="s">
        <v>413</v>
      </c>
      <c r="F1041" s="48">
        <v>9</v>
      </c>
      <c r="G1041" s="48">
        <v>2024</v>
      </c>
      <c r="H1041" t="s">
        <v>508</v>
      </c>
      <c r="J1041" t="str">
        <f t="shared" si="16"/>
        <v>EritreaCreatinine test</v>
      </c>
    </row>
    <row r="1042" spans="1:10" x14ac:dyDescent="0.25">
      <c r="A1042" t="s">
        <v>267</v>
      </c>
      <c r="B1042" t="s">
        <v>228</v>
      </c>
      <c r="C1042" t="str">
        <f>VLOOKUP(B1042,'Country List'!$C$2:$G$126,5,FALSE)</f>
        <v>ESA</v>
      </c>
      <c r="D1042" t="str">
        <f>VLOOKUP(B1042,'Country List'!$C$2:$E$126,3,FALSE)</f>
        <v>Lower middle income</v>
      </c>
      <c r="E1042" t="s">
        <v>413</v>
      </c>
      <c r="F1042" s="48">
        <v>9</v>
      </c>
      <c r="G1042" s="48">
        <v>2024</v>
      </c>
      <c r="H1042" t="s">
        <v>508</v>
      </c>
      <c r="J1042" t="str">
        <f t="shared" si="16"/>
        <v>EswatiniCreatinine test</v>
      </c>
    </row>
    <row r="1043" spans="1:10" x14ac:dyDescent="0.25">
      <c r="A1043" t="s">
        <v>93</v>
      </c>
      <c r="B1043" t="s">
        <v>94</v>
      </c>
      <c r="C1043" t="str">
        <f>VLOOKUP(B1043,'Country List'!$C$2:$G$126,5,FALSE)</f>
        <v>ESA</v>
      </c>
      <c r="D1043" t="str">
        <f>VLOOKUP(B1043,'Country List'!$C$2:$E$126,3,FALSE)</f>
        <v>Low income</v>
      </c>
      <c r="E1043" t="s">
        <v>413</v>
      </c>
      <c r="F1043" s="48">
        <v>9</v>
      </c>
      <c r="G1043" s="48">
        <v>2024</v>
      </c>
      <c r="H1043" t="s">
        <v>508</v>
      </c>
      <c r="J1043" t="str">
        <f t="shared" si="16"/>
        <v>EthiopiaCreatinine test</v>
      </c>
    </row>
    <row r="1044" spans="1:10" x14ac:dyDescent="0.25">
      <c r="A1044" t="s">
        <v>95</v>
      </c>
      <c r="B1044" t="s">
        <v>96</v>
      </c>
      <c r="C1044" t="str">
        <f>VLOOKUP(B1044,'Country List'!$C$2:$G$126,5,FALSE)</f>
        <v>AP</v>
      </c>
      <c r="D1044" t="str">
        <f>VLOOKUP(B1044,'Country List'!$C$2:$E$126,3,FALSE)</f>
        <v>Upper middle income</v>
      </c>
      <c r="E1044" t="s">
        <v>413</v>
      </c>
      <c r="F1044" s="48">
        <v>9</v>
      </c>
      <c r="G1044" s="48">
        <v>2024</v>
      </c>
      <c r="H1044" t="s">
        <v>508</v>
      </c>
      <c r="J1044" t="str">
        <f t="shared" si="16"/>
        <v>FijiCreatinine test</v>
      </c>
    </row>
    <row r="1045" spans="1:10" x14ac:dyDescent="0.25">
      <c r="A1045" t="s">
        <v>97</v>
      </c>
      <c r="B1045" t="s">
        <v>98</v>
      </c>
      <c r="C1045" t="str">
        <f>VLOOKUP(B1045,'Country List'!$C$2:$G$126,5,FALSE)</f>
        <v>WCA</v>
      </c>
      <c r="D1045" t="str">
        <f>VLOOKUP(B1045,'Country List'!$C$2:$E$126,3,FALSE)</f>
        <v>Upper middle income</v>
      </c>
      <c r="E1045" t="s">
        <v>413</v>
      </c>
      <c r="F1045" s="48">
        <v>9</v>
      </c>
      <c r="G1045" s="48">
        <v>2024</v>
      </c>
      <c r="H1045" t="s">
        <v>508</v>
      </c>
      <c r="J1045" t="str">
        <f t="shared" si="16"/>
        <v>GabonCreatinine test</v>
      </c>
    </row>
    <row r="1046" spans="1:10" x14ac:dyDescent="0.25">
      <c r="A1046" t="s">
        <v>99</v>
      </c>
      <c r="B1046" t="s">
        <v>100</v>
      </c>
      <c r="C1046" t="str">
        <f>VLOOKUP(B1046,'Country List'!$C$2:$G$126,5,FALSE)</f>
        <v>WCA</v>
      </c>
      <c r="D1046" t="str">
        <f>VLOOKUP(B1046,'Country List'!$C$2:$E$126,3,FALSE)</f>
        <v>Low income</v>
      </c>
      <c r="E1046" t="s">
        <v>413</v>
      </c>
      <c r="F1046" s="48">
        <v>9</v>
      </c>
      <c r="G1046" s="48">
        <v>2024</v>
      </c>
      <c r="H1046" t="s">
        <v>508</v>
      </c>
      <c r="J1046" t="str">
        <f t="shared" si="16"/>
        <v>Gambia, TheCreatinine test</v>
      </c>
    </row>
    <row r="1047" spans="1:10" x14ac:dyDescent="0.25">
      <c r="A1047" t="s">
        <v>101</v>
      </c>
      <c r="B1047" t="s">
        <v>102</v>
      </c>
      <c r="C1047" t="str">
        <f>VLOOKUP(B1047,'Country List'!$C$2:$G$126,5,FALSE)</f>
        <v>EECA</v>
      </c>
      <c r="D1047" t="str">
        <f>VLOOKUP(B1047,'Country List'!$C$2:$E$126,3,FALSE)</f>
        <v>Lower middle income</v>
      </c>
      <c r="E1047" t="s">
        <v>413</v>
      </c>
      <c r="F1047" s="48">
        <v>9</v>
      </c>
      <c r="G1047" s="48">
        <v>2024</v>
      </c>
      <c r="H1047" t="s">
        <v>508</v>
      </c>
      <c r="J1047" t="str">
        <f t="shared" si="16"/>
        <v>GeorgiaCreatinine test</v>
      </c>
    </row>
    <row r="1048" spans="1:10" x14ac:dyDescent="0.25">
      <c r="A1048" t="s">
        <v>103</v>
      </c>
      <c r="B1048" t="s">
        <v>104</v>
      </c>
      <c r="C1048" t="str">
        <f>VLOOKUP(B1048,'Country List'!$C$2:$G$126,5,FALSE)</f>
        <v>WCA</v>
      </c>
      <c r="D1048" t="str">
        <f>VLOOKUP(B1048,'Country List'!$C$2:$E$126,3,FALSE)</f>
        <v>Lower middle income</v>
      </c>
      <c r="E1048" t="s">
        <v>413</v>
      </c>
      <c r="F1048" s="48">
        <v>9</v>
      </c>
      <c r="G1048" s="48">
        <v>2024</v>
      </c>
      <c r="H1048" t="s">
        <v>508</v>
      </c>
      <c r="J1048" t="str">
        <f t="shared" si="16"/>
        <v>GhanaCreatinine test</v>
      </c>
    </row>
    <row r="1049" spans="1:10" x14ac:dyDescent="0.25">
      <c r="A1049" t="s">
        <v>105</v>
      </c>
      <c r="B1049" t="s">
        <v>106</v>
      </c>
      <c r="C1049" t="str">
        <f>VLOOKUP(B1049,'Country List'!$C$2:$G$126,5,FALSE)</f>
        <v>LAC</v>
      </c>
      <c r="D1049" t="str">
        <f>VLOOKUP(B1049,'Country List'!$C$2:$E$126,3,FALSE)</f>
        <v>Lower middle income</v>
      </c>
      <c r="E1049" t="s">
        <v>413</v>
      </c>
      <c r="F1049" s="48">
        <v>9</v>
      </c>
      <c r="G1049" s="48">
        <v>2024</v>
      </c>
      <c r="H1049" t="s">
        <v>508</v>
      </c>
      <c r="J1049" t="str">
        <f t="shared" si="16"/>
        <v>GuatemalaCreatinine test</v>
      </c>
    </row>
    <row r="1050" spans="1:10" x14ac:dyDescent="0.25">
      <c r="A1050" t="s">
        <v>107</v>
      </c>
      <c r="B1050" t="s">
        <v>108</v>
      </c>
      <c r="C1050" t="str">
        <f>VLOOKUP(B1050,'Country List'!$C$2:$G$126,5,FALSE)</f>
        <v>WCA</v>
      </c>
      <c r="D1050" t="str">
        <f>VLOOKUP(B1050,'Country List'!$C$2:$E$126,3,FALSE)</f>
        <v>Low income</v>
      </c>
      <c r="E1050" t="s">
        <v>413</v>
      </c>
      <c r="F1050" s="48">
        <v>9</v>
      </c>
      <c r="G1050" s="48">
        <v>2024</v>
      </c>
      <c r="H1050" t="s">
        <v>508</v>
      </c>
      <c r="J1050" t="str">
        <f t="shared" si="16"/>
        <v>GuineaCreatinine test</v>
      </c>
    </row>
    <row r="1051" spans="1:10" x14ac:dyDescent="0.25">
      <c r="A1051" t="s">
        <v>109</v>
      </c>
      <c r="B1051" t="s">
        <v>110</v>
      </c>
      <c r="C1051" t="str">
        <f>VLOOKUP(B1051,'Country List'!$C$2:$G$126,5,FALSE)</f>
        <v>WCA</v>
      </c>
      <c r="D1051" t="str">
        <f>VLOOKUP(B1051,'Country List'!$C$2:$E$126,3,FALSE)</f>
        <v>Low income</v>
      </c>
      <c r="E1051" t="s">
        <v>413</v>
      </c>
      <c r="F1051" s="48">
        <v>9</v>
      </c>
      <c r="G1051" s="48">
        <v>2024</v>
      </c>
      <c r="H1051" t="s">
        <v>508</v>
      </c>
      <c r="J1051" t="str">
        <f t="shared" si="16"/>
        <v>Guinea-BissauCreatinine test</v>
      </c>
    </row>
    <row r="1052" spans="1:10" x14ac:dyDescent="0.25">
      <c r="A1052" t="s">
        <v>111</v>
      </c>
      <c r="B1052" t="s">
        <v>112</v>
      </c>
      <c r="C1052" t="str">
        <f>VLOOKUP(B1052,'Country List'!$C$2:$G$126,5,FALSE)</f>
        <v>LAC</v>
      </c>
      <c r="D1052" t="str">
        <f>VLOOKUP(B1052,'Country List'!$C$2:$E$126,3,FALSE)</f>
        <v>Upper middle income</v>
      </c>
      <c r="E1052" t="s">
        <v>413</v>
      </c>
      <c r="F1052" s="48">
        <v>9</v>
      </c>
      <c r="G1052" s="48">
        <v>2024</v>
      </c>
      <c r="H1052" t="s">
        <v>508</v>
      </c>
      <c r="J1052" t="str">
        <f t="shared" si="16"/>
        <v>GuyanaCreatinine test</v>
      </c>
    </row>
    <row r="1053" spans="1:10" x14ac:dyDescent="0.25">
      <c r="A1053" t="s">
        <v>113</v>
      </c>
      <c r="B1053" t="s">
        <v>114</v>
      </c>
      <c r="C1053" t="str">
        <f>VLOOKUP(B1053,'Country List'!$C$2:$G$126,5,FALSE)</f>
        <v>LAC</v>
      </c>
      <c r="D1053" t="str">
        <f>VLOOKUP(B1053,'Country List'!$C$2:$E$126,3,FALSE)</f>
        <v>Low income</v>
      </c>
      <c r="E1053" t="s">
        <v>413</v>
      </c>
      <c r="F1053" s="48">
        <v>9</v>
      </c>
      <c r="G1053" s="48">
        <v>2024</v>
      </c>
      <c r="H1053" t="s">
        <v>508</v>
      </c>
      <c r="J1053" t="str">
        <f t="shared" si="16"/>
        <v>HaitiCreatinine test</v>
      </c>
    </row>
    <row r="1054" spans="1:10" x14ac:dyDescent="0.25">
      <c r="A1054" t="s">
        <v>115</v>
      </c>
      <c r="B1054" t="s">
        <v>116</v>
      </c>
      <c r="C1054" t="str">
        <f>VLOOKUP(B1054,'Country List'!$C$2:$G$126,5,FALSE)</f>
        <v>LAC</v>
      </c>
      <c r="D1054" t="str">
        <f>VLOOKUP(B1054,'Country List'!$C$2:$E$126,3,FALSE)</f>
        <v>Lower middle income</v>
      </c>
      <c r="E1054" t="s">
        <v>413</v>
      </c>
      <c r="F1054" s="48">
        <v>9</v>
      </c>
      <c r="G1054" s="48">
        <v>2024</v>
      </c>
      <c r="H1054" t="s">
        <v>508</v>
      </c>
      <c r="J1054" t="str">
        <f t="shared" si="16"/>
        <v>HondurasCreatinine test</v>
      </c>
    </row>
    <row r="1055" spans="1:10" x14ac:dyDescent="0.25">
      <c r="A1055" t="s">
        <v>117</v>
      </c>
      <c r="B1055" t="s">
        <v>118</v>
      </c>
      <c r="C1055" t="str">
        <f>VLOOKUP(B1055,'Country List'!$C$2:$G$126,5,FALSE)</f>
        <v>AP</v>
      </c>
      <c r="D1055" t="str">
        <f>VLOOKUP(B1055,'Country List'!$C$2:$E$126,3,FALSE)</f>
        <v>Lower middle income</v>
      </c>
      <c r="E1055" t="s">
        <v>413</v>
      </c>
      <c r="F1055" s="48">
        <v>9</v>
      </c>
      <c r="G1055" s="48">
        <v>2024</v>
      </c>
      <c r="H1055" t="s">
        <v>508</v>
      </c>
      <c r="J1055" t="str">
        <f t="shared" si="16"/>
        <v>IndiaCreatinine test</v>
      </c>
    </row>
    <row r="1056" spans="1:10" x14ac:dyDescent="0.25">
      <c r="A1056" t="s">
        <v>119</v>
      </c>
      <c r="B1056" t="s">
        <v>120</v>
      </c>
      <c r="C1056" t="str">
        <f>VLOOKUP(B1056,'Country List'!$C$2:$G$126,5,FALSE)</f>
        <v>AP</v>
      </c>
      <c r="D1056" t="str">
        <f>VLOOKUP(B1056,'Country List'!$C$2:$E$126,3,FALSE)</f>
        <v>Lower middle income</v>
      </c>
      <c r="E1056" t="s">
        <v>413</v>
      </c>
      <c r="F1056" s="48">
        <v>9</v>
      </c>
      <c r="G1056" s="48">
        <v>2024</v>
      </c>
      <c r="H1056" t="s">
        <v>508</v>
      </c>
      <c r="J1056" t="str">
        <f t="shared" si="16"/>
        <v>IndonesiaCreatinine test</v>
      </c>
    </row>
    <row r="1057" spans="1:10" x14ac:dyDescent="0.25">
      <c r="A1057" t="s">
        <v>121</v>
      </c>
      <c r="B1057" t="s">
        <v>122</v>
      </c>
      <c r="C1057" t="str">
        <f>VLOOKUP(B1057,'Country List'!$C$2:$G$126,5,FALSE)</f>
        <v>NAME</v>
      </c>
      <c r="D1057" t="str">
        <f>VLOOKUP(B1057,'Country List'!$C$2:$E$126,3,FALSE)</f>
        <v>Upper middle income</v>
      </c>
      <c r="E1057" t="s">
        <v>413</v>
      </c>
      <c r="F1057" s="48">
        <v>9</v>
      </c>
      <c r="G1057" s="48">
        <v>2024</v>
      </c>
      <c r="H1057" t="s">
        <v>508</v>
      </c>
      <c r="J1057" t="str">
        <f t="shared" si="16"/>
        <v>Iran, Islamic Rep.Creatinine test</v>
      </c>
    </row>
    <row r="1058" spans="1:10" x14ac:dyDescent="0.25">
      <c r="A1058" t="s">
        <v>123</v>
      </c>
      <c r="B1058" t="s">
        <v>124</v>
      </c>
      <c r="C1058" t="str">
        <f>VLOOKUP(B1058,'Country List'!$C$2:$G$126,5,FALSE)</f>
        <v>NAME</v>
      </c>
      <c r="D1058" t="str">
        <f>VLOOKUP(B1058,'Country List'!$C$2:$E$126,3,FALSE)</f>
        <v>Upper middle income</v>
      </c>
      <c r="E1058" t="s">
        <v>413</v>
      </c>
      <c r="F1058" s="48">
        <v>9</v>
      </c>
      <c r="G1058" s="48">
        <v>2024</v>
      </c>
      <c r="H1058" t="s">
        <v>508</v>
      </c>
      <c r="J1058" t="str">
        <f t="shared" si="16"/>
        <v>IraqCreatinine test</v>
      </c>
    </row>
    <row r="1059" spans="1:10" x14ac:dyDescent="0.25">
      <c r="A1059" t="s">
        <v>125</v>
      </c>
      <c r="B1059" t="s">
        <v>126</v>
      </c>
      <c r="C1059" t="str">
        <f>VLOOKUP(B1059,'Country List'!$C$2:$G$126,5,FALSE)</f>
        <v>LAC</v>
      </c>
      <c r="D1059" t="str">
        <f>VLOOKUP(B1059,'Country List'!$C$2:$E$126,3,FALSE)</f>
        <v>Upper middle income</v>
      </c>
      <c r="E1059" t="s">
        <v>413</v>
      </c>
      <c r="F1059" s="48">
        <v>9</v>
      </c>
      <c r="G1059" s="48">
        <v>2024</v>
      </c>
      <c r="H1059" t="s">
        <v>508</v>
      </c>
      <c r="J1059" t="str">
        <f t="shared" si="16"/>
        <v>JamaicaCreatinine test</v>
      </c>
    </row>
    <row r="1060" spans="1:10" x14ac:dyDescent="0.25">
      <c r="A1060" t="s">
        <v>127</v>
      </c>
      <c r="B1060" t="s">
        <v>128</v>
      </c>
      <c r="C1060" t="str">
        <f>VLOOKUP(B1060,'Country List'!$C$2:$G$126,5,FALSE)</f>
        <v>NAME</v>
      </c>
      <c r="D1060" t="str">
        <f>VLOOKUP(B1060,'Country List'!$C$2:$E$126,3,FALSE)</f>
        <v>Lower middle income</v>
      </c>
      <c r="E1060" t="s">
        <v>413</v>
      </c>
      <c r="F1060" s="48">
        <v>9</v>
      </c>
      <c r="G1060" s="48">
        <v>2024</v>
      </c>
      <c r="H1060" t="s">
        <v>508</v>
      </c>
      <c r="J1060" t="str">
        <f t="shared" si="16"/>
        <v>JordanCreatinine test</v>
      </c>
    </row>
    <row r="1061" spans="1:10" x14ac:dyDescent="0.25">
      <c r="A1061" t="s">
        <v>129</v>
      </c>
      <c r="B1061" t="s">
        <v>130</v>
      </c>
      <c r="C1061" t="str">
        <f>VLOOKUP(B1061,'Country List'!$C$2:$G$126,5,FALSE)</f>
        <v>EECA</v>
      </c>
      <c r="D1061" t="str">
        <f>VLOOKUP(B1061,'Country List'!$C$2:$E$126,3,FALSE)</f>
        <v>Upper middle income</v>
      </c>
      <c r="E1061" t="s">
        <v>413</v>
      </c>
      <c r="F1061" s="48">
        <v>9</v>
      </c>
      <c r="G1061" s="48">
        <v>2024</v>
      </c>
      <c r="H1061" t="s">
        <v>508</v>
      </c>
      <c r="J1061" t="str">
        <f t="shared" si="16"/>
        <v>KazakhstanCreatinine test</v>
      </c>
    </row>
    <row r="1062" spans="1:10" x14ac:dyDescent="0.25">
      <c r="A1062" t="s">
        <v>131</v>
      </c>
      <c r="B1062" t="s">
        <v>132</v>
      </c>
      <c r="C1062" t="str">
        <f>VLOOKUP(B1062,'Country List'!$C$2:$G$126,5,FALSE)</f>
        <v>ESA</v>
      </c>
      <c r="D1062" t="str">
        <f>VLOOKUP(B1062,'Country List'!$C$2:$E$126,3,FALSE)</f>
        <v>Lower middle income</v>
      </c>
      <c r="E1062" t="s">
        <v>413</v>
      </c>
      <c r="F1062" s="48">
        <v>9</v>
      </c>
      <c r="G1062" s="48">
        <v>2024</v>
      </c>
      <c r="H1062" t="s">
        <v>508</v>
      </c>
      <c r="J1062" t="str">
        <f t="shared" si="16"/>
        <v>KenyaCreatinine test</v>
      </c>
    </row>
    <row r="1063" spans="1:10" x14ac:dyDescent="0.25">
      <c r="A1063" t="s">
        <v>133</v>
      </c>
      <c r="B1063" t="s">
        <v>134</v>
      </c>
      <c r="C1063" t="str">
        <f>VLOOKUP(B1063,'Country List'!$C$2:$G$126,5,FALSE)</f>
        <v>AP</v>
      </c>
      <c r="D1063" t="str">
        <f>VLOOKUP(B1063,'Country List'!$C$2:$E$126,3,FALSE)</f>
        <v>Low income</v>
      </c>
      <c r="E1063" t="s">
        <v>413</v>
      </c>
      <c r="F1063" s="48">
        <v>9</v>
      </c>
      <c r="G1063" s="48">
        <v>2024</v>
      </c>
      <c r="H1063" t="s">
        <v>508</v>
      </c>
      <c r="J1063" t="str">
        <f t="shared" si="16"/>
        <v>Korea, Dem. People's Rep.Creatinine test</v>
      </c>
    </row>
    <row r="1064" spans="1:10" x14ac:dyDescent="0.25">
      <c r="A1064" t="s">
        <v>135</v>
      </c>
      <c r="B1064" t="s">
        <v>136</v>
      </c>
      <c r="C1064" t="str">
        <f>VLOOKUP(B1064,'Country List'!$C$2:$G$126,5,FALSE)</f>
        <v>EECA</v>
      </c>
      <c r="D1064" t="str">
        <f>VLOOKUP(B1064,'Country List'!$C$2:$E$126,3,FALSE)</f>
        <v>Lower middle income</v>
      </c>
      <c r="E1064" t="s">
        <v>413</v>
      </c>
      <c r="F1064" s="48">
        <v>9</v>
      </c>
      <c r="G1064" s="48">
        <v>2024</v>
      </c>
      <c r="H1064" t="s">
        <v>508</v>
      </c>
      <c r="J1064" t="str">
        <f t="shared" si="16"/>
        <v>Kyrgyz RepublicCreatinine test</v>
      </c>
    </row>
    <row r="1065" spans="1:10" x14ac:dyDescent="0.25">
      <c r="A1065" t="s">
        <v>137</v>
      </c>
      <c r="B1065" t="s">
        <v>138</v>
      </c>
      <c r="C1065" t="str">
        <f>VLOOKUP(B1065,'Country List'!$C$2:$G$126,5,FALSE)</f>
        <v>AP</v>
      </c>
      <c r="D1065" t="str">
        <f>VLOOKUP(B1065,'Country List'!$C$2:$E$126,3,FALSE)</f>
        <v>Lower middle income</v>
      </c>
      <c r="E1065" t="s">
        <v>413</v>
      </c>
      <c r="F1065" s="48">
        <v>9</v>
      </c>
      <c r="G1065" s="48">
        <v>2024</v>
      </c>
      <c r="H1065" t="s">
        <v>508</v>
      </c>
      <c r="J1065" t="str">
        <f t="shared" si="16"/>
        <v>Lao PDRCreatinine test</v>
      </c>
    </row>
    <row r="1066" spans="1:10" x14ac:dyDescent="0.25">
      <c r="A1066" t="s">
        <v>139</v>
      </c>
      <c r="B1066" t="s">
        <v>140</v>
      </c>
      <c r="C1066" t="str">
        <f>VLOOKUP(B1066,'Country List'!$C$2:$G$126,5,FALSE)</f>
        <v>NAME</v>
      </c>
      <c r="D1066" t="str">
        <f>VLOOKUP(B1066,'Country List'!$C$2:$E$126,3,FALSE)</f>
        <v>Upper middle income</v>
      </c>
      <c r="E1066" t="s">
        <v>413</v>
      </c>
      <c r="F1066" s="48">
        <v>9</v>
      </c>
      <c r="G1066" s="48">
        <v>2024</v>
      </c>
      <c r="H1066" t="s">
        <v>508</v>
      </c>
      <c r="J1066" t="str">
        <f t="shared" si="16"/>
        <v>LebanonCreatinine test</v>
      </c>
    </row>
    <row r="1067" spans="1:10" x14ac:dyDescent="0.25">
      <c r="A1067" t="s">
        <v>141</v>
      </c>
      <c r="B1067" t="s">
        <v>142</v>
      </c>
      <c r="C1067" t="str">
        <f>VLOOKUP(B1067,'Country List'!$C$2:$G$126,5,FALSE)</f>
        <v>ESA</v>
      </c>
      <c r="D1067" t="str">
        <f>VLOOKUP(B1067,'Country List'!$C$2:$E$126,3,FALSE)</f>
        <v>Lower middle income</v>
      </c>
      <c r="E1067" t="s">
        <v>413</v>
      </c>
      <c r="F1067" s="48">
        <v>9</v>
      </c>
      <c r="G1067" s="48">
        <v>2024</v>
      </c>
      <c r="H1067" t="s">
        <v>508</v>
      </c>
      <c r="J1067" t="str">
        <f t="shared" si="16"/>
        <v>LesothoCreatinine test</v>
      </c>
    </row>
    <row r="1068" spans="1:10" x14ac:dyDescent="0.25">
      <c r="A1068" t="s">
        <v>143</v>
      </c>
      <c r="B1068" t="s">
        <v>144</v>
      </c>
      <c r="C1068" t="str">
        <f>VLOOKUP(B1068,'Country List'!$C$2:$G$126,5,FALSE)</f>
        <v>WCA</v>
      </c>
      <c r="D1068" t="str">
        <f>VLOOKUP(B1068,'Country List'!$C$2:$E$126,3,FALSE)</f>
        <v>Low income</v>
      </c>
      <c r="E1068" t="s">
        <v>413</v>
      </c>
      <c r="F1068" s="48">
        <v>9</v>
      </c>
      <c r="G1068" s="48">
        <v>2024</v>
      </c>
      <c r="H1068" t="s">
        <v>508</v>
      </c>
      <c r="J1068" t="str">
        <f t="shared" si="16"/>
        <v>LiberiaCreatinine test</v>
      </c>
    </row>
    <row r="1069" spans="1:10" x14ac:dyDescent="0.25">
      <c r="A1069" t="s">
        <v>145</v>
      </c>
      <c r="B1069" t="s">
        <v>146</v>
      </c>
      <c r="C1069" t="str">
        <f>VLOOKUP(B1069,'Country List'!$C$2:$G$126,5,FALSE)</f>
        <v>NAME</v>
      </c>
      <c r="D1069" t="str">
        <f>VLOOKUP(B1069,'Country List'!$C$2:$E$126,3,FALSE)</f>
        <v>Upper middle income</v>
      </c>
      <c r="E1069" t="s">
        <v>413</v>
      </c>
      <c r="F1069" s="48">
        <v>9</v>
      </c>
      <c r="G1069" s="48">
        <v>2024</v>
      </c>
      <c r="H1069" t="s">
        <v>508</v>
      </c>
      <c r="J1069" t="str">
        <f t="shared" si="16"/>
        <v>LibyaCreatinine test</v>
      </c>
    </row>
    <row r="1070" spans="1:10" x14ac:dyDescent="0.25">
      <c r="A1070" t="s">
        <v>147</v>
      </c>
      <c r="B1070" t="s">
        <v>148</v>
      </c>
      <c r="C1070" t="str">
        <f>VLOOKUP(B1070,'Country List'!$C$2:$G$126,5,FALSE)</f>
        <v>EECA</v>
      </c>
      <c r="D1070" t="str">
        <f>VLOOKUP(B1070,'Country List'!$C$2:$E$126,3,FALSE)</f>
        <v>Upper middle income</v>
      </c>
      <c r="E1070" t="s">
        <v>413</v>
      </c>
      <c r="F1070" s="48">
        <v>9</v>
      </c>
      <c r="G1070" s="48">
        <v>2024</v>
      </c>
      <c r="H1070" t="s">
        <v>508</v>
      </c>
      <c r="J1070" t="str">
        <f t="shared" si="16"/>
        <v>Macedonia, FYRCreatinine test</v>
      </c>
    </row>
    <row r="1071" spans="1:10" x14ac:dyDescent="0.25">
      <c r="A1071" t="s">
        <v>149</v>
      </c>
      <c r="B1071" t="s">
        <v>150</v>
      </c>
      <c r="C1071" t="str">
        <f>VLOOKUP(B1071,'Country List'!$C$2:$G$126,5,FALSE)</f>
        <v>ESA</v>
      </c>
      <c r="D1071" t="str">
        <f>VLOOKUP(B1071,'Country List'!$C$2:$E$126,3,FALSE)</f>
        <v>Low income</v>
      </c>
      <c r="E1071" t="s">
        <v>413</v>
      </c>
      <c r="F1071" s="48">
        <v>9</v>
      </c>
      <c r="G1071" s="48">
        <v>2024</v>
      </c>
      <c r="H1071" t="s">
        <v>508</v>
      </c>
      <c r="J1071" t="str">
        <f t="shared" si="16"/>
        <v>MadagascarCreatinine test</v>
      </c>
    </row>
    <row r="1072" spans="1:10" x14ac:dyDescent="0.25">
      <c r="A1072" t="s">
        <v>151</v>
      </c>
      <c r="B1072" t="s">
        <v>152</v>
      </c>
      <c r="C1072" t="str">
        <f>VLOOKUP(B1072,'Country List'!$C$2:$G$126,5,FALSE)</f>
        <v>ESA</v>
      </c>
      <c r="D1072" t="str">
        <f>VLOOKUP(B1072,'Country List'!$C$2:$E$126,3,FALSE)</f>
        <v>Low income</v>
      </c>
      <c r="E1072" t="s">
        <v>413</v>
      </c>
      <c r="F1072" s="48">
        <v>9</v>
      </c>
      <c r="G1072" s="48">
        <v>2024</v>
      </c>
      <c r="H1072" t="s">
        <v>508</v>
      </c>
      <c r="J1072" t="str">
        <f t="shared" si="16"/>
        <v>MalawiCreatinine test</v>
      </c>
    </row>
    <row r="1073" spans="1:10" x14ac:dyDescent="0.25">
      <c r="A1073" t="s">
        <v>153</v>
      </c>
      <c r="B1073" t="s">
        <v>154</v>
      </c>
      <c r="C1073" t="str">
        <f>VLOOKUP(B1073,'Country List'!$C$2:$G$126,5,FALSE)</f>
        <v>AP</v>
      </c>
      <c r="D1073" t="str">
        <f>VLOOKUP(B1073,'Country List'!$C$2:$E$126,3,FALSE)</f>
        <v>Upper middle income</v>
      </c>
      <c r="E1073" t="s">
        <v>413</v>
      </c>
      <c r="F1073" s="48">
        <v>27.03</v>
      </c>
      <c r="G1073" s="48">
        <v>2024</v>
      </c>
      <c r="H1073" t="s">
        <v>519</v>
      </c>
      <c r="J1073" t="str">
        <f t="shared" si="16"/>
        <v>MalaysiaCreatinine test</v>
      </c>
    </row>
    <row r="1074" spans="1:10" x14ac:dyDescent="0.25">
      <c r="A1074" t="s">
        <v>155</v>
      </c>
      <c r="B1074" t="s">
        <v>156</v>
      </c>
      <c r="C1074" t="str">
        <f>VLOOKUP(B1074,'Country List'!$C$2:$G$126,5,FALSE)</f>
        <v>AP</v>
      </c>
      <c r="D1074" t="str">
        <f>VLOOKUP(B1074,'Country List'!$C$2:$E$126,3,FALSE)</f>
        <v>Upper middle income</v>
      </c>
      <c r="E1074" t="s">
        <v>413</v>
      </c>
      <c r="F1074" s="48">
        <v>9</v>
      </c>
      <c r="G1074" s="48">
        <v>2024</v>
      </c>
      <c r="H1074" t="s">
        <v>508</v>
      </c>
      <c r="J1074" t="str">
        <f t="shared" si="16"/>
        <v>MaldivesCreatinine test</v>
      </c>
    </row>
    <row r="1075" spans="1:10" x14ac:dyDescent="0.25">
      <c r="A1075" t="s">
        <v>157</v>
      </c>
      <c r="B1075" t="s">
        <v>158</v>
      </c>
      <c r="C1075" t="str">
        <f>VLOOKUP(B1075,'Country List'!$C$2:$G$126,5,FALSE)</f>
        <v>WCA</v>
      </c>
      <c r="D1075" t="str">
        <f>VLOOKUP(B1075,'Country List'!$C$2:$E$126,3,FALSE)</f>
        <v>Low income</v>
      </c>
      <c r="E1075" t="s">
        <v>413</v>
      </c>
      <c r="F1075" s="48">
        <v>9</v>
      </c>
      <c r="G1075" s="48">
        <v>2024</v>
      </c>
      <c r="H1075" t="s">
        <v>508</v>
      </c>
      <c r="J1075" t="str">
        <f t="shared" si="16"/>
        <v>MaliCreatinine test</v>
      </c>
    </row>
    <row r="1076" spans="1:10" x14ac:dyDescent="0.25">
      <c r="A1076" t="s">
        <v>159</v>
      </c>
      <c r="B1076" t="s">
        <v>160</v>
      </c>
      <c r="C1076" t="str">
        <f>VLOOKUP(B1076,'Country List'!$C$2:$G$126,5,FALSE)</f>
        <v>WCA</v>
      </c>
      <c r="D1076" t="str">
        <f>VLOOKUP(B1076,'Country List'!$C$2:$E$126,3,FALSE)</f>
        <v>Lower middle income</v>
      </c>
      <c r="E1076" t="s">
        <v>413</v>
      </c>
      <c r="F1076" s="48">
        <v>9</v>
      </c>
      <c r="G1076" s="48">
        <v>2024</v>
      </c>
      <c r="H1076" t="s">
        <v>508</v>
      </c>
      <c r="J1076" t="str">
        <f t="shared" si="16"/>
        <v>MauritaniaCreatinine test</v>
      </c>
    </row>
    <row r="1077" spans="1:10" x14ac:dyDescent="0.25">
      <c r="A1077" t="s">
        <v>161</v>
      </c>
      <c r="B1077" t="s">
        <v>162</v>
      </c>
      <c r="C1077" t="str">
        <f>VLOOKUP(B1077,'Country List'!$C$2:$G$126,5,FALSE)</f>
        <v>ESA</v>
      </c>
      <c r="D1077" t="str">
        <f>VLOOKUP(B1077,'Country List'!$C$2:$E$126,3,FALSE)</f>
        <v>Upper middle income</v>
      </c>
      <c r="E1077" t="s">
        <v>413</v>
      </c>
      <c r="F1077" s="48">
        <v>9</v>
      </c>
      <c r="G1077" s="48">
        <v>2024</v>
      </c>
      <c r="H1077" t="s">
        <v>508</v>
      </c>
      <c r="J1077" t="str">
        <f t="shared" si="16"/>
        <v>MauritiusCreatinine test</v>
      </c>
    </row>
    <row r="1078" spans="1:10" x14ac:dyDescent="0.25">
      <c r="A1078" t="s">
        <v>163</v>
      </c>
      <c r="B1078" t="s">
        <v>164</v>
      </c>
      <c r="C1078" t="str">
        <f>VLOOKUP(B1078,'Country List'!$C$2:$G$126,5,FALSE)</f>
        <v>LAC</v>
      </c>
      <c r="D1078" t="str">
        <f>VLOOKUP(B1078,'Country List'!$C$2:$E$126,3,FALSE)</f>
        <v>Upper middle income</v>
      </c>
      <c r="E1078" t="s">
        <v>413</v>
      </c>
      <c r="F1078" s="48">
        <v>9</v>
      </c>
      <c r="G1078" s="48">
        <v>2024</v>
      </c>
      <c r="H1078" t="s">
        <v>508</v>
      </c>
      <c r="J1078" t="str">
        <f t="shared" si="16"/>
        <v>MexicoCreatinine test</v>
      </c>
    </row>
    <row r="1079" spans="1:10" x14ac:dyDescent="0.25">
      <c r="A1079" t="s">
        <v>165</v>
      </c>
      <c r="B1079" t="s">
        <v>166</v>
      </c>
      <c r="C1079" t="str">
        <f>VLOOKUP(B1079,'Country List'!$C$2:$G$126,5,FALSE)</f>
        <v>EECA</v>
      </c>
      <c r="D1079" t="str">
        <f>VLOOKUP(B1079,'Country List'!$C$2:$E$126,3,FALSE)</f>
        <v>Lower middle income</v>
      </c>
      <c r="E1079" t="s">
        <v>413</v>
      </c>
      <c r="F1079" s="48">
        <v>9</v>
      </c>
      <c r="G1079" s="48">
        <v>2024</v>
      </c>
      <c r="H1079" t="s">
        <v>508</v>
      </c>
      <c r="J1079" t="str">
        <f t="shared" si="16"/>
        <v>MoldovaCreatinine test</v>
      </c>
    </row>
    <row r="1080" spans="1:10" x14ac:dyDescent="0.25">
      <c r="A1080" t="s">
        <v>167</v>
      </c>
      <c r="B1080" t="s">
        <v>168</v>
      </c>
      <c r="C1080" t="str">
        <f>VLOOKUP(B1080,'Country List'!$C$2:$G$126,5,FALSE)</f>
        <v>AP</v>
      </c>
      <c r="D1080" t="str">
        <f>VLOOKUP(B1080,'Country List'!$C$2:$E$126,3,FALSE)</f>
        <v>Lower middle income</v>
      </c>
      <c r="E1080" t="s">
        <v>413</v>
      </c>
      <c r="F1080" s="48">
        <v>9</v>
      </c>
      <c r="G1080" s="48">
        <v>2024</v>
      </c>
      <c r="H1080" t="s">
        <v>508</v>
      </c>
      <c r="J1080" t="str">
        <f t="shared" si="16"/>
        <v>MongoliaCreatinine test</v>
      </c>
    </row>
    <row r="1081" spans="1:10" x14ac:dyDescent="0.25">
      <c r="A1081" t="s">
        <v>169</v>
      </c>
      <c r="B1081" t="s">
        <v>170</v>
      </c>
      <c r="C1081" t="str">
        <f>VLOOKUP(B1081,'Country List'!$C$2:$G$126,5,FALSE)</f>
        <v>EECA</v>
      </c>
      <c r="D1081" t="str">
        <f>VLOOKUP(B1081,'Country List'!$C$2:$E$126,3,FALSE)</f>
        <v>Upper middle income</v>
      </c>
      <c r="E1081" t="s">
        <v>413</v>
      </c>
      <c r="F1081" s="48">
        <v>9</v>
      </c>
      <c r="G1081" s="48">
        <v>2024</v>
      </c>
      <c r="H1081" t="s">
        <v>508</v>
      </c>
      <c r="J1081" t="str">
        <f t="shared" si="16"/>
        <v>MontenegroCreatinine test</v>
      </c>
    </row>
    <row r="1082" spans="1:10" x14ac:dyDescent="0.25">
      <c r="A1082" t="s">
        <v>171</v>
      </c>
      <c r="B1082" t="s">
        <v>172</v>
      </c>
      <c r="C1082" t="str">
        <f>VLOOKUP(B1082,'Country List'!$C$2:$G$126,5,FALSE)</f>
        <v>NAME</v>
      </c>
      <c r="D1082" t="str">
        <f>VLOOKUP(B1082,'Country List'!$C$2:$E$126,3,FALSE)</f>
        <v>Lower middle income</v>
      </c>
      <c r="E1082" t="s">
        <v>413</v>
      </c>
      <c r="F1082" s="48">
        <v>9</v>
      </c>
      <c r="G1082" s="48">
        <v>2024</v>
      </c>
      <c r="H1082" t="s">
        <v>508</v>
      </c>
      <c r="J1082" t="str">
        <f t="shared" si="16"/>
        <v>MoroccoCreatinine test</v>
      </c>
    </row>
    <row r="1083" spans="1:10" x14ac:dyDescent="0.25">
      <c r="A1083" t="s">
        <v>173</v>
      </c>
      <c r="B1083" t="s">
        <v>174</v>
      </c>
      <c r="C1083" t="str">
        <f>VLOOKUP(B1083,'Country List'!$C$2:$G$126,5,FALSE)</f>
        <v>ESA</v>
      </c>
      <c r="D1083" t="str">
        <f>VLOOKUP(B1083,'Country List'!$C$2:$E$126,3,FALSE)</f>
        <v>Low income</v>
      </c>
      <c r="E1083" t="s">
        <v>413</v>
      </c>
      <c r="F1083" s="48">
        <v>9</v>
      </c>
      <c r="G1083" s="48">
        <v>2024</v>
      </c>
      <c r="H1083" t="s">
        <v>508</v>
      </c>
      <c r="J1083" t="str">
        <f t="shared" si="16"/>
        <v>MozambiqueCreatinine test</v>
      </c>
    </row>
    <row r="1084" spans="1:10" x14ac:dyDescent="0.25">
      <c r="A1084" t="s">
        <v>175</v>
      </c>
      <c r="B1084" t="s">
        <v>176</v>
      </c>
      <c r="C1084" t="str">
        <f>VLOOKUP(B1084,'Country List'!$C$2:$G$126,5,FALSE)</f>
        <v>AP</v>
      </c>
      <c r="D1084" t="str">
        <f>VLOOKUP(B1084,'Country List'!$C$2:$E$126,3,FALSE)</f>
        <v>Lower middle income</v>
      </c>
      <c r="E1084" t="s">
        <v>413</v>
      </c>
      <c r="F1084" s="48">
        <v>9</v>
      </c>
      <c r="G1084" s="48">
        <v>2024</v>
      </c>
      <c r="H1084" t="s">
        <v>508</v>
      </c>
      <c r="J1084" t="str">
        <f t="shared" si="16"/>
        <v>MyanmarCreatinine test</v>
      </c>
    </row>
    <row r="1085" spans="1:10" x14ac:dyDescent="0.25">
      <c r="A1085" t="s">
        <v>177</v>
      </c>
      <c r="B1085" t="s">
        <v>178</v>
      </c>
      <c r="C1085" t="str">
        <f>VLOOKUP(B1085,'Country List'!$C$2:$G$126,5,FALSE)</f>
        <v>ESA</v>
      </c>
      <c r="D1085" t="str">
        <f>VLOOKUP(B1085,'Country List'!$C$2:$E$126,3,FALSE)</f>
        <v>Upper middle income</v>
      </c>
      <c r="E1085" t="s">
        <v>413</v>
      </c>
      <c r="F1085" s="48">
        <v>9</v>
      </c>
      <c r="G1085" s="48">
        <v>2024</v>
      </c>
      <c r="H1085" t="s">
        <v>508</v>
      </c>
      <c r="J1085" t="str">
        <f t="shared" si="16"/>
        <v>NamibiaCreatinine test</v>
      </c>
    </row>
    <row r="1086" spans="1:10" x14ac:dyDescent="0.25">
      <c r="A1086" t="s">
        <v>179</v>
      </c>
      <c r="B1086" t="s">
        <v>180</v>
      </c>
      <c r="C1086" t="str">
        <f>VLOOKUP(B1086,'Country List'!$C$2:$G$126,5,FALSE)</f>
        <v>AP</v>
      </c>
      <c r="D1086" t="str">
        <f>VLOOKUP(B1086,'Country List'!$C$2:$E$126,3,FALSE)</f>
        <v>Low income</v>
      </c>
      <c r="E1086" t="s">
        <v>413</v>
      </c>
      <c r="F1086" s="48">
        <v>9</v>
      </c>
      <c r="G1086" s="48">
        <v>2024</v>
      </c>
      <c r="H1086" t="s">
        <v>508</v>
      </c>
      <c r="J1086" t="str">
        <f t="shared" si="16"/>
        <v>NepalCreatinine test</v>
      </c>
    </row>
    <row r="1087" spans="1:10" x14ac:dyDescent="0.25">
      <c r="A1087" t="s">
        <v>181</v>
      </c>
      <c r="B1087" t="s">
        <v>182</v>
      </c>
      <c r="C1087" t="str">
        <f>VLOOKUP(B1087,'Country List'!$C$2:$G$126,5,FALSE)</f>
        <v>LAC</v>
      </c>
      <c r="D1087" t="str">
        <f>VLOOKUP(B1087,'Country List'!$C$2:$E$126,3,FALSE)</f>
        <v>Lower middle income</v>
      </c>
      <c r="E1087" t="s">
        <v>413</v>
      </c>
      <c r="F1087" s="48">
        <v>9</v>
      </c>
      <c r="G1087" s="48">
        <v>2024</v>
      </c>
      <c r="H1087" t="s">
        <v>508</v>
      </c>
      <c r="J1087" t="str">
        <f t="shared" si="16"/>
        <v>NicaraguaCreatinine test</v>
      </c>
    </row>
    <row r="1088" spans="1:10" x14ac:dyDescent="0.25">
      <c r="A1088" t="s">
        <v>183</v>
      </c>
      <c r="B1088" t="s">
        <v>184</v>
      </c>
      <c r="C1088" t="str">
        <f>VLOOKUP(B1088,'Country List'!$C$2:$G$126,5,FALSE)</f>
        <v>WCA</v>
      </c>
      <c r="D1088" t="str">
        <f>VLOOKUP(B1088,'Country List'!$C$2:$E$126,3,FALSE)</f>
        <v>Low income</v>
      </c>
      <c r="E1088" t="s">
        <v>413</v>
      </c>
      <c r="F1088" s="48">
        <v>9</v>
      </c>
      <c r="G1088" s="48">
        <v>2024</v>
      </c>
      <c r="H1088" t="s">
        <v>508</v>
      </c>
      <c r="J1088" t="str">
        <f t="shared" si="16"/>
        <v>NigerCreatinine test</v>
      </c>
    </row>
    <row r="1089" spans="1:10" x14ac:dyDescent="0.25">
      <c r="A1089" t="s">
        <v>185</v>
      </c>
      <c r="B1089" t="s">
        <v>186</v>
      </c>
      <c r="C1089" t="str">
        <f>VLOOKUP(B1089,'Country List'!$C$2:$G$126,5,FALSE)</f>
        <v>WCA</v>
      </c>
      <c r="D1089" t="str">
        <f>VLOOKUP(B1089,'Country List'!$C$2:$E$126,3,FALSE)</f>
        <v>Lower middle income</v>
      </c>
      <c r="E1089" t="s">
        <v>413</v>
      </c>
      <c r="F1089" s="48">
        <v>9</v>
      </c>
      <c r="G1089" s="48">
        <v>2024</v>
      </c>
      <c r="H1089" t="s">
        <v>508</v>
      </c>
      <c r="J1089" t="str">
        <f t="shared" si="16"/>
        <v>NigeriaCreatinine test</v>
      </c>
    </row>
    <row r="1090" spans="1:10" x14ac:dyDescent="0.25">
      <c r="A1090" t="s">
        <v>187</v>
      </c>
      <c r="B1090" t="s">
        <v>188</v>
      </c>
      <c r="C1090" t="str">
        <f>VLOOKUP(B1090,'Country List'!$C$2:$G$126,5,FALSE)</f>
        <v>AP</v>
      </c>
      <c r="D1090" t="str">
        <f>VLOOKUP(B1090,'Country List'!$C$2:$E$126,3,FALSE)</f>
        <v>Lower middle income</v>
      </c>
      <c r="E1090" t="s">
        <v>413</v>
      </c>
      <c r="F1090" s="48">
        <v>9</v>
      </c>
      <c r="G1090" s="48">
        <v>2024</v>
      </c>
      <c r="H1090" t="s">
        <v>508</v>
      </c>
      <c r="J1090" t="str">
        <f t="shared" si="16"/>
        <v>PakistanCreatinine test</v>
      </c>
    </row>
    <row r="1091" spans="1:10" x14ac:dyDescent="0.25">
      <c r="A1091" t="s">
        <v>189</v>
      </c>
      <c r="B1091" t="s">
        <v>190</v>
      </c>
      <c r="C1091" t="str">
        <f>VLOOKUP(B1091,'Country List'!$C$2:$G$126,5,FALSE)</f>
        <v>LAC</v>
      </c>
      <c r="D1091" t="str">
        <f>VLOOKUP(B1091,'Country List'!$C$2:$E$126,3,FALSE)</f>
        <v>Upper middle income</v>
      </c>
      <c r="E1091" t="s">
        <v>413</v>
      </c>
      <c r="F1091" s="48">
        <v>9</v>
      </c>
      <c r="G1091" s="48">
        <v>2024</v>
      </c>
      <c r="H1091" t="s">
        <v>508</v>
      </c>
      <c r="J1091" t="str">
        <f t="shared" ref="J1091:J1154" si="17">CONCATENATE(A1091,E1091)</f>
        <v>PanamaCreatinine test</v>
      </c>
    </row>
    <row r="1092" spans="1:10" x14ac:dyDescent="0.25">
      <c r="A1092" t="s">
        <v>191</v>
      </c>
      <c r="B1092" t="s">
        <v>192</v>
      </c>
      <c r="C1092" t="str">
        <f>VLOOKUP(B1092,'Country List'!$C$2:$G$126,5,FALSE)</f>
        <v>AP</v>
      </c>
      <c r="D1092" t="str">
        <f>VLOOKUP(B1092,'Country List'!$C$2:$E$126,3,FALSE)</f>
        <v>Lower middle income</v>
      </c>
      <c r="E1092" t="s">
        <v>413</v>
      </c>
      <c r="F1092" s="48">
        <v>9</v>
      </c>
      <c r="G1092" s="48">
        <v>2024</v>
      </c>
      <c r="H1092" t="s">
        <v>508</v>
      </c>
      <c r="J1092" t="str">
        <f t="shared" si="17"/>
        <v>Papua New GuineaCreatinine test</v>
      </c>
    </row>
    <row r="1093" spans="1:10" x14ac:dyDescent="0.25">
      <c r="A1093" t="s">
        <v>193</v>
      </c>
      <c r="B1093" t="s">
        <v>194</v>
      </c>
      <c r="C1093" t="str">
        <f>VLOOKUP(B1093,'Country List'!$C$2:$G$126,5,FALSE)</f>
        <v>LAC</v>
      </c>
      <c r="D1093" t="str">
        <f>VLOOKUP(B1093,'Country List'!$C$2:$E$126,3,FALSE)</f>
        <v>Upper middle income</v>
      </c>
      <c r="E1093" t="s">
        <v>413</v>
      </c>
      <c r="F1093" s="48">
        <v>9</v>
      </c>
      <c r="G1093" s="48">
        <v>2024</v>
      </c>
      <c r="H1093" t="s">
        <v>508</v>
      </c>
      <c r="J1093" t="str">
        <f t="shared" si="17"/>
        <v>ParaguayCreatinine test</v>
      </c>
    </row>
    <row r="1094" spans="1:10" x14ac:dyDescent="0.25">
      <c r="A1094" t="s">
        <v>195</v>
      </c>
      <c r="B1094" t="s">
        <v>196</v>
      </c>
      <c r="C1094" t="str">
        <f>VLOOKUP(B1094,'Country List'!$C$2:$G$126,5,FALSE)</f>
        <v>LAC</v>
      </c>
      <c r="D1094" t="str">
        <f>VLOOKUP(B1094,'Country List'!$C$2:$E$126,3,FALSE)</f>
        <v>Upper middle income</v>
      </c>
      <c r="E1094" t="s">
        <v>413</v>
      </c>
      <c r="F1094" s="48">
        <v>9</v>
      </c>
      <c r="G1094" s="48">
        <v>2024</v>
      </c>
      <c r="H1094" t="s">
        <v>508</v>
      </c>
      <c r="J1094" t="str">
        <f t="shared" si="17"/>
        <v>PeruCreatinine test</v>
      </c>
    </row>
    <row r="1095" spans="1:10" x14ac:dyDescent="0.25">
      <c r="A1095" t="s">
        <v>197</v>
      </c>
      <c r="B1095" t="s">
        <v>198</v>
      </c>
      <c r="C1095" t="str">
        <f>VLOOKUP(B1095,'Country List'!$C$2:$G$126,5,FALSE)</f>
        <v>AP</v>
      </c>
      <c r="D1095" t="str">
        <f>VLOOKUP(B1095,'Country List'!$C$2:$E$126,3,FALSE)</f>
        <v>Lower middle income</v>
      </c>
      <c r="E1095" t="s">
        <v>413</v>
      </c>
      <c r="F1095" s="48">
        <v>9</v>
      </c>
      <c r="G1095" s="48">
        <v>2024</v>
      </c>
      <c r="H1095" t="s">
        <v>508</v>
      </c>
      <c r="J1095" t="str">
        <f t="shared" si="17"/>
        <v>PhilippinesCreatinine test</v>
      </c>
    </row>
    <row r="1096" spans="1:10" x14ac:dyDescent="0.25">
      <c r="A1096" t="s">
        <v>199</v>
      </c>
      <c r="B1096" t="s">
        <v>200</v>
      </c>
      <c r="C1096" t="str">
        <f>VLOOKUP(B1096,'Country List'!$C$2:$G$126,5,FALSE)</f>
        <v>WCENA</v>
      </c>
      <c r="D1096" t="str">
        <f>VLOOKUP(B1096,'Country List'!$C$2:$E$126,3,FALSE)</f>
        <v>Upper middle income</v>
      </c>
      <c r="E1096" t="s">
        <v>413</v>
      </c>
      <c r="F1096" s="48">
        <v>9</v>
      </c>
      <c r="G1096" s="48">
        <v>2024</v>
      </c>
      <c r="H1096" t="s">
        <v>508</v>
      </c>
      <c r="J1096" t="str">
        <f t="shared" si="17"/>
        <v>RomaniaCreatinine test</v>
      </c>
    </row>
    <row r="1097" spans="1:10" x14ac:dyDescent="0.25">
      <c r="A1097" t="s">
        <v>201</v>
      </c>
      <c r="B1097" t="s">
        <v>202</v>
      </c>
      <c r="C1097" t="str">
        <f>VLOOKUP(B1097,'Country List'!$C$2:$G$126,5,FALSE)</f>
        <v>EECA</v>
      </c>
      <c r="D1097" t="str">
        <f>VLOOKUP(B1097,'Country List'!$C$2:$E$126,3,FALSE)</f>
        <v>Upper middle income</v>
      </c>
      <c r="E1097" t="s">
        <v>413</v>
      </c>
      <c r="F1097" s="48">
        <v>9</v>
      </c>
      <c r="G1097" s="48">
        <v>2024</v>
      </c>
      <c r="H1097" t="s">
        <v>508</v>
      </c>
      <c r="J1097" t="str">
        <f t="shared" si="17"/>
        <v>Russian FederationCreatinine test</v>
      </c>
    </row>
    <row r="1098" spans="1:10" x14ac:dyDescent="0.25">
      <c r="A1098" t="s">
        <v>203</v>
      </c>
      <c r="B1098" t="s">
        <v>204</v>
      </c>
      <c r="C1098" t="str">
        <f>VLOOKUP(B1098,'Country List'!$C$2:$G$126,5,FALSE)</f>
        <v>ESA</v>
      </c>
      <c r="D1098" t="str">
        <f>VLOOKUP(B1098,'Country List'!$C$2:$E$126,3,FALSE)</f>
        <v>Low income</v>
      </c>
      <c r="E1098" t="s">
        <v>413</v>
      </c>
      <c r="F1098" s="48">
        <v>2.6</v>
      </c>
      <c r="G1098" s="48">
        <v>2024</v>
      </c>
      <c r="H1098" t="s">
        <v>515</v>
      </c>
      <c r="J1098" t="str">
        <f t="shared" si="17"/>
        <v>RwandaCreatinine test</v>
      </c>
    </row>
    <row r="1099" spans="1:10" x14ac:dyDescent="0.25">
      <c r="A1099" t="s">
        <v>205</v>
      </c>
      <c r="B1099" t="s">
        <v>206</v>
      </c>
      <c r="C1099" t="str">
        <f>VLOOKUP(B1099,'Country List'!$C$2:$G$126,5,FALSE)</f>
        <v>WCA</v>
      </c>
      <c r="D1099" t="str">
        <f>VLOOKUP(B1099,'Country List'!$C$2:$E$126,3,FALSE)</f>
        <v>Lower middle income</v>
      </c>
      <c r="E1099" t="s">
        <v>413</v>
      </c>
      <c r="F1099" s="48">
        <v>9</v>
      </c>
      <c r="G1099" s="48">
        <v>2024</v>
      </c>
      <c r="H1099" t="s">
        <v>508</v>
      </c>
      <c r="J1099" t="str">
        <f t="shared" si="17"/>
        <v>São Tomé and PrincipeCreatinine test</v>
      </c>
    </row>
    <row r="1100" spans="1:10" x14ac:dyDescent="0.25">
      <c r="A1100" t="s">
        <v>207</v>
      </c>
      <c r="B1100" t="s">
        <v>208</v>
      </c>
      <c r="C1100" t="str">
        <f>VLOOKUP(B1100,'Country List'!$C$2:$G$126,5,FALSE)</f>
        <v>WCA</v>
      </c>
      <c r="D1100" t="str">
        <f>VLOOKUP(B1100,'Country List'!$C$2:$E$126,3,FALSE)</f>
        <v>Low income</v>
      </c>
      <c r="E1100" t="s">
        <v>413</v>
      </c>
      <c r="F1100" s="48">
        <v>9</v>
      </c>
      <c r="G1100" s="48">
        <v>2024</v>
      </c>
      <c r="H1100" t="s">
        <v>508</v>
      </c>
      <c r="J1100" t="str">
        <f t="shared" si="17"/>
        <v>SenegalCreatinine test</v>
      </c>
    </row>
    <row r="1101" spans="1:10" x14ac:dyDescent="0.25">
      <c r="A1101" t="s">
        <v>209</v>
      </c>
      <c r="B1101" t="s">
        <v>210</v>
      </c>
      <c r="C1101" t="str">
        <f>VLOOKUP(B1101,'Country List'!$C$2:$G$126,5,FALSE)</f>
        <v>WCENA</v>
      </c>
      <c r="D1101" t="str">
        <f>VLOOKUP(B1101,'Country List'!$C$2:$E$126,3,FALSE)</f>
        <v>Upper middle income</v>
      </c>
      <c r="E1101" t="s">
        <v>413</v>
      </c>
      <c r="F1101" s="48">
        <v>9</v>
      </c>
      <c r="G1101" s="48">
        <v>2024</v>
      </c>
      <c r="H1101" t="s">
        <v>508</v>
      </c>
      <c r="J1101" t="str">
        <f t="shared" si="17"/>
        <v>SerbiaCreatinine test</v>
      </c>
    </row>
    <row r="1102" spans="1:10" x14ac:dyDescent="0.25">
      <c r="A1102" t="s">
        <v>211</v>
      </c>
      <c r="B1102" t="s">
        <v>212</v>
      </c>
      <c r="C1102" t="str">
        <f>VLOOKUP(B1102,'Country List'!$C$2:$G$126,5,FALSE)</f>
        <v>WCA</v>
      </c>
      <c r="D1102" t="str">
        <f>VLOOKUP(B1102,'Country List'!$C$2:$E$126,3,FALSE)</f>
        <v>Low income</v>
      </c>
      <c r="E1102" t="s">
        <v>413</v>
      </c>
      <c r="F1102" s="48">
        <v>9</v>
      </c>
      <c r="G1102" s="48">
        <v>2024</v>
      </c>
      <c r="H1102" t="s">
        <v>508</v>
      </c>
      <c r="J1102" t="str">
        <f t="shared" si="17"/>
        <v>Sierra LeoneCreatinine test</v>
      </c>
    </row>
    <row r="1103" spans="1:10" x14ac:dyDescent="0.25">
      <c r="A1103" t="s">
        <v>213</v>
      </c>
      <c r="B1103" t="s">
        <v>214</v>
      </c>
      <c r="C1103" t="str">
        <f>VLOOKUP(B1103,'Country List'!$C$2:$G$126,5,FALSE)</f>
        <v>NAME</v>
      </c>
      <c r="D1103" t="str">
        <f>VLOOKUP(B1103,'Country List'!$C$2:$E$126,3,FALSE)</f>
        <v>Low income</v>
      </c>
      <c r="E1103" t="s">
        <v>413</v>
      </c>
      <c r="F1103" s="48">
        <v>9</v>
      </c>
      <c r="G1103" s="48">
        <v>2024</v>
      </c>
      <c r="H1103" t="s">
        <v>508</v>
      </c>
      <c r="J1103" t="str">
        <f t="shared" si="17"/>
        <v>SomaliaCreatinine test</v>
      </c>
    </row>
    <row r="1104" spans="1:10" x14ac:dyDescent="0.25">
      <c r="A1104" t="s">
        <v>215</v>
      </c>
      <c r="B1104" t="s">
        <v>216</v>
      </c>
      <c r="C1104" t="str">
        <f>VLOOKUP(B1104,'Country List'!$C$2:$G$126,5,FALSE)</f>
        <v>ESA</v>
      </c>
      <c r="D1104" t="str">
        <f>VLOOKUP(B1104,'Country List'!$C$2:$E$126,3,FALSE)</f>
        <v>Upper middle income</v>
      </c>
      <c r="E1104" t="s">
        <v>413</v>
      </c>
      <c r="F1104" s="48">
        <v>9</v>
      </c>
      <c r="G1104" s="48">
        <v>2024</v>
      </c>
      <c r="H1104" t="s">
        <v>508</v>
      </c>
      <c r="J1104" t="str">
        <f t="shared" si="17"/>
        <v>South AfricaCreatinine test</v>
      </c>
    </row>
    <row r="1105" spans="1:10" x14ac:dyDescent="0.25">
      <c r="A1105" t="s">
        <v>217</v>
      </c>
      <c r="B1105" t="s">
        <v>218</v>
      </c>
      <c r="C1105" t="str">
        <f>VLOOKUP(B1105,'Country List'!$C$2:$G$126,5,FALSE)</f>
        <v>ESA</v>
      </c>
      <c r="D1105" t="str">
        <f>VLOOKUP(B1105,'Country List'!$C$2:$E$126,3,FALSE)</f>
        <v>Low income</v>
      </c>
      <c r="E1105" t="s">
        <v>413</v>
      </c>
      <c r="F1105" s="48">
        <v>9</v>
      </c>
      <c r="G1105" s="48">
        <v>2024</v>
      </c>
      <c r="H1105" t="s">
        <v>508</v>
      </c>
      <c r="J1105" t="str">
        <f t="shared" si="17"/>
        <v>South SudanCreatinine test</v>
      </c>
    </row>
    <row r="1106" spans="1:10" x14ac:dyDescent="0.25">
      <c r="A1106" t="s">
        <v>219</v>
      </c>
      <c r="B1106" t="s">
        <v>220</v>
      </c>
      <c r="C1106" t="str">
        <f>VLOOKUP(B1106,'Country List'!$C$2:$G$126,5,FALSE)</f>
        <v>AP</v>
      </c>
      <c r="D1106" t="str">
        <f>VLOOKUP(B1106,'Country List'!$C$2:$E$126,3,FALSE)</f>
        <v>Lower middle income</v>
      </c>
      <c r="E1106" t="s">
        <v>413</v>
      </c>
      <c r="F1106" s="48">
        <v>9</v>
      </c>
      <c r="G1106" s="48">
        <v>2024</v>
      </c>
      <c r="H1106" t="s">
        <v>508</v>
      </c>
      <c r="J1106" t="str">
        <f t="shared" si="17"/>
        <v>Sri LankaCreatinine test</v>
      </c>
    </row>
    <row r="1107" spans="1:10" x14ac:dyDescent="0.25">
      <c r="A1107" t="s">
        <v>221</v>
      </c>
      <c r="B1107" t="s">
        <v>222</v>
      </c>
      <c r="C1107" t="str">
        <f>VLOOKUP(B1107,'Country List'!$C$2:$G$126,5,FALSE)</f>
        <v>LAC</v>
      </c>
      <c r="D1107" t="str">
        <f>VLOOKUP(B1107,'Country List'!$C$2:$E$126,3,FALSE)</f>
        <v>Upper middle income</v>
      </c>
      <c r="E1107" t="s">
        <v>413</v>
      </c>
      <c r="F1107" s="48">
        <v>9</v>
      </c>
      <c r="G1107" s="48">
        <v>2024</v>
      </c>
      <c r="H1107" t="s">
        <v>508</v>
      </c>
      <c r="J1107" t="str">
        <f t="shared" si="17"/>
        <v>St. LuciaCreatinine test</v>
      </c>
    </row>
    <row r="1108" spans="1:10" x14ac:dyDescent="0.25">
      <c r="A1108" t="s">
        <v>223</v>
      </c>
      <c r="B1108" t="s">
        <v>224</v>
      </c>
      <c r="C1108" t="str">
        <f>VLOOKUP(B1108,'Country List'!$C$2:$G$126,5,FALSE)</f>
        <v>NAME</v>
      </c>
      <c r="D1108" t="str">
        <f>VLOOKUP(B1108,'Country List'!$C$2:$E$126,3,FALSE)</f>
        <v>Lower middle income</v>
      </c>
      <c r="E1108" t="s">
        <v>413</v>
      </c>
      <c r="F1108" s="48">
        <v>9</v>
      </c>
      <c r="G1108" s="48">
        <v>2024</v>
      </c>
      <c r="H1108" t="s">
        <v>508</v>
      </c>
      <c r="J1108" t="str">
        <f t="shared" si="17"/>
        <v>SudanCreatinine test</v>
      </c>
    </row>
    <row r="1109" spans="1:10" x14ac:dyDescent="0.25">
      <c r="A1109" t="s">
        <v>225</v>
      </c>
      <c r="B1109" t="s">
        <v>226</v>
      </c>
      <c r="C1109" t="str">
        <f>VLOOKUP(B1109,'Country List'!$C$2:$G$126,5,FALSE)</f>
        <v>LAC</v>
      </c>
      <c r="D1109" t="str">
        <f>VLOOKUP(B1109,'Country List'!$C$2:$E$126,3,FALSE)</f>
        <v>Upper middle income</v>
      </c>
      <c r="E1109" t="s">
        <v>413</v>
      </c>
      <c r="F1109" s="48">
        <v>9</v>
      </c>
      <c r="G1109" s="48">
        <v>2024</v>
      </c>
      <c r="H1109" t="s">
        <v>508</v>
      </c>
      <c r="J1109" t="str">
        <f t="shared" si="17"/>
        <v>SurinameCreatinine test</v>
      </c>
    </row>
    <row r="1110" spans="1:10" x14ac:dyDescent="0.25">
      <c r="A1110" t="s">
        <v>229</v>
      </c>
      <c r="B1110" t="s">
        <v>230</v>
      </c>
      <c r="C1110" t="str">
        <f>VLOOKUP(B1110,'Country List'!$C$2:$G$126,5,FALSE)</f>
        <v>NAME</v>
      </c>
      <c r="D1110" t="str">
        <f>VLOOKUP(B1110,'Country List'!$C$2:$E$126,3,FALSE)</f>
        <v>Lower middle income</v>
      </c>
      <c r="E1110" t="s">
        <v>413</v>
      </c>
      <c r="F1110" s="48">
        <v>9</v>
      </c>
      <c r="G1110" s="48">
        <v>2024</v>
      </c>
      <c r="H1110" t="s">
        <v>508</v>
      </c>
      <c r="J1110" t="str">
        <f t="shared" si="17"/>
        <v>Syrian Arab RepublicCreatinine test</v>
      </c>
    </row>
    <row r="1111" spans="1:10" x14ac:dyDescent="0.25">
      <c r="A1111" t="s">
        <v>231</v>
      </c>
      <c r="B1111" t="s">
        <v>232</v>
      </c>
      <c r="C1111" t="str">
        <f>VLOOKUP(B1111,'Country List'!$C$2:$G$126,5,FALSE)</f>
        <v>AP</v>
      </c>
      <c r="D1111" t="str">
        <f>VLOOKUP(B1111,'Country List'!$C$2:$E$126,3,FALSE)</f>
        <v>Lower middle income</v>
      </c>
      <c r="E1111" t="s">
        <v>413</v>
      </c>
      <c r="F1111" s="48">
        <v>9</v>
      </c>
      <c r="G1111" s="48">
        <v>2024</v>
      </c>
      <c r="H1111" t="s">
        <v>508</v>
      </c>
      <c r="J1111" t="str">
        <f t="shared" si="17"/>
        <v>TajikistanCreatinine test</v>
      </c>
    </row>
    <row r="1112" spans="1:10" x14ac:dyDescent="0.25">
      <c r="A1112" t="s">
        <v>233</v>
      </c>
      <c r="B1112" t="s">
        <v>234</v>
      </c>
      <c r="C1112" t="str">
        <f>VLOOKUP(B1112,'Country List'!$C$2:$G$126,5,FALSE)</f>
        <v>ESA</v>
      </c>
      <c r="D1112" t="str">
        <f>VLOOKUP(B1112,'Country List'!$C$2:$E$126,3,FALSE)</f>
        <v>Low income</v>
      </c>
      <c r="E1112" t="s">
        <v>413</v>
      </c>
      <c r="F1112" s="48">
        <v>9</v>
      </c>
      <c r="G1112" s="48">
        <v>2024</v>
      </c>
      <c r="H1112" t="s">
        <v>508</v>
      </c>
      <c r="J1112" t="str">
        <f t="shared" si="17"/>
        <v>TanzaniaCreatinine test</v>
      </c>
    </row>
    <row r="1113" spans="1:10" x14ac:dyDescent="0.25">
      <c r="A1113" t="s">
        <v>235</v>
      </c>
      <c r="B1113" t="s">
        <v>236</v>
      </c>
      <c r="C1113" t="str">
        <f>VLOOKUP(B1113,'Country List'!$C$2:$G$126,5,FALSE)</f>
        <v>AP</v>
      </c>
      <c r="D1113" t="str">
        <f>VLOOKUP(B1113,'Country List'!$C$2:$E$126,3,FALSE)</f>
        <v>Upper middle income</v>
      </c>
      <c r="E1113" t="s">
        <v>413</v>
      </c>
      <c r="F1113" s="48">
        <v>9</v>
      </c>
      <c r="G1113" s="48">
        <v>2024</v>
      </c>
      <c r="H1113" t="s">
        <v>508</v>
      </c>
      <c r="J1113" t="str">
        <f t="shared" si="17"/>
        <v>ThailandCreatinine test</v>
      </c>
    </row>
    <row r="1114" spans="1:10" x14ac:dyDescent="0.25">
      <c r="A1114" t="s">
        <v>237</v>
      </c>
      <c r="B1114" t="s">
        <v>238</v>
      </c>
      <c r="C1114" t="str">
        <f>VLOOKUP(B1114,'Country List'!$C$2:$G$126,5,FALSE)</f>
        <v>AP</v>
      </c>
      <c r="D1114" t="str">
        <f>VLOOKUP(B1114,'Country List'!$C$2:$E$126,3,FALSE)</f>
        <v>Lower middle income</v>
      </c>
      <c r="E1114" t="s">
        <v>413</v>
      </c>
      <c r="F1114" s="48">
        <v>9</v>
      </c>
      <c r="G1114" s="48">
        <v>2024</v>
      </c>
      <c r="H1114" t="s">
        <v>508</v>
      </c>
      <c r="J1114" t="str">
        <f t="shared" si="17"/>
        <v>Timor-LesteCreatinine test</v>
      </c>
    </row>
    <row r="1115" spans="1:10" x14ac:dyDescent="0.25">
      <c r="A1115" t="s">
        <v>239</v>
      </c>
      <c r="B1115" t="s">
        <v>240</v>
      </c>
      <c r="C1115" t="str">
        <f>VLOOKUP(B1115,'Country List'!$C$2:$G$126,5,FALSE)</f>
        <v>WCA</v>
      </c>
      <c r="D1115" t="str">
        <f>VLOOKUP(B1115,'Country List'!$C$2:$E$126,3,FALSE)</f>
        <v>Low income</v>
      </c>
      <c r="E1115" t="s">
        <v>413</v>
      </c>
      <c r="F1115" s="48">
        <v>9</v>
      </c>
      <c r="G1115" s="48">
        <v>2024</v>
      </c>
      <c r="H1115" t="s">
        <v>508</v>
      </c>
      <c r="J1115" t="str">
        <f t="shared" si="17"/>
        <v>TogoCreatinine test</v>
      </c>
    </row>
    <row r="1116" spans="1:10" x14ac:dyDescent="0.25">
      <c r="A1116" t="s">
        <v>241</v>
      </c>
      <c r="B1116" t="s">
        <v>242</v>
      </c>
      <c r="C1116" t="str">
        <f>VLOOKUP(B1116,'Country List'!$C$2:$G$126,5,FALSE)</f>
        <v>NAME</v>
      </c>
      <c r="D1116" t="str">
        <f>VLOOKUP(B1116,'Country List'!$C$2:$E$126,3,FALSE)</f>
        <v>Lower middle income</v>
      </c>
      <c r="E1116" t="s">
        <v>413</v>
      </c>
      <c r="F1116" s="48">
        <v>9</v>
      </c>
      <c r="G1116" s="48">
        <v>2024</v>
      </c>
      <c r="H1116" t="s">
        <v>508</v>
      </c>
      <c r="J1116" t="str">
        <f t="shared" si="17"/>
        <v>TunisiaCreatinine test</v>
      </c>
    </row>
    <row r="1117" spans="1:10" x14ac:dyDescent="0.25">
      <c r="A1117" t="s">
        <v>243</v>
      </c>
      <c r="B1117" t="s">
        <v>244</v>
      </c>
      <c r="C1117" t="str">
        <f>VLOOKUP(B1117,'Country List'!$C$2:$G$126,5,FALSE)</f>
        <v>WCENA</v>
      </c>
      <c r="D1117" t="str">
        <f>VLOOKUP(B1117,'Country List'!$C$2:$E$126,3,FALSE)</f>
        <v>Upper middle income</v>
      </c>
      <c r="E1117" t="s">
        <v>413</v>
      </c>
      <c r="F1117" s="48">
        <v>9</v>
      </c>
      <c r="G1117" s="48">
        <v>2024</v>
      </c>
      <c r="H1117" t="s">
        <v>508</v>
      </c>
      <c r="J1117" t="str">
        <f t="shared" si="17"/>
        <v>TurkeyCreatinine test</v>
      </c>
    </row>
    <row r="1118" spans="1:10" x14ac:dyDescent="0.25">
      <c r="A1118" t="s">
        <v>245</v>
      </c>
      <c r="B1118" t="s">
        <v>246</v>
      </c>
      <c r="C1118" t="str">
        <f>VLOOKUP(B1118,'Country List'!$C$2:$G$126,5,FALSE)</f>
        <v>EECA</v>
      </c>
      <c r="D1118" t="str">
        <f>VLOOKUP(B1118,'Country List'!$C$2:$E$126,3,FALSE)</f>
        <v>Upper middle income</v>
      </c>
      <c r="E1118" t="s">
        <v>413</v>
      </c>
      <c r="F1118" s="48">
        <v>9</v>
      </c>
      <c r="G1118" s="48">
        <v>2024</v>
      </c>
      <c r="H1118" t="s">
        <v>508</v>
      </c>
      <c r="J1118" t="str">
        <f t="shared" si="17"/>
        <v>TurkmenistanCreatinine test</v>
      </c>
    </row>
    <row r="1119" spans="1:10" x14ac:dyDescent="0.25">
      <c r="A1119" t="s">
        <v>247</v>
      </c>
      <c r="B1119" t="s">
        <v>248</v>
      </c>
      <c r="C1119" t="str">
        <f>VLOOKUP(B1119,'Country List'!$C$2:$G$126,5,FALSE)</f>
        <v>ESA</v>
      </c>
      <c r="D1119" t="str">
        <f>VLOOKUP(B1119,'Country List'!$C$2:$E$126,3,FALSE)</f>
        <v>Low income</v>
      </c>
      <c r="E1119" t="s">
        <v>413</v>
      </c>
      <c r="F1119" s="48">
        <v>9</v>
      </c>
      <c r="G1119" s="48">
        <v>2024</v>
      </c>
      <c r="H1119" t="s">
        <v>508</v>
      </c>
      <c r="J1119" t="str">
        <f t="shared" si="17"/>
        <v>UgandaCreatinine test</v>
      </c>
    </row>
    <row r="1120" spans="1:10" x14ac:dyDescent="0.25">
      <c r="A1120" t="s">
        <v>249</v>
      </c>
      <c r="B1120" t="s">
        <v>250</v>
      </c>
      <c r="C1120" t="str">
        <f>VLOOKUP(B1120,'Country List'!$C$2:$G$126,5,FALSE)</f>
        <v>EECA</v>
      </c>
      <c r="D1120" t="str">
        <f>VLOOKUP(B1120,'Country List'!$C$2:$E$126,3,FALSE)</f>
        <v>Lower middle income</v>
      </c>
      <c r="E1120" t="s">
        <v>413</v>
      </c>
      <c r="F1120" s="48">
        <v>9</v>
      </c>
      <c r="G1120" s="48">
        <v>2024</v>
      </c>
      <c r="H1120" t="s">
        <v>508</v>
      </c>
      <c r="J1120" t="str">
        <f t="shared" si="17"/>
        <v>UkraineCreatinine test</v>
      </c>
    </row>
    <row r="1121" spans="1:10" x14ac:dyDescent="0.25">
      <c r="A1121" t="s">
        <v>251</v>
      </c>
      <c r="B1121" t="s">
        <v>252</v>
      </c>
      <c r="C1121" t="str">
        <f>VLOOKUP(B1121,'Country List'!$C$2:$G$126,5,FALSE)</f>
        <v>EECA</v>
      </c>
      <c r="D1121" t="str">
        <f>VLOOKUP(B1121,'Country List'!$C$2:$E$126,3,FALSE)</f>
        <v>Lower middle income</v>
      </c>
      <c r="E1121" t="s">
        <v>413</v>
      </c>
      <c r="F1121" s="48">
        <v>9</v>
      </c>
      <c r="G1121" s="48">
        <v>2024</v>
      </c>
      <c r="H1121" t="s">
        <v>508</v>
      </c>
      <c r="J1121" t="str">
        <f t="shared" si="17"/>
        <v>UzbekistanCreatinine test</v>
      </c>
    </row>
    <row r="1122" spans="1:10" x14ac:dyDescent="0.25">
      <c r="A1122" t="s">
        <v>253</v>
      </c>
      <c r="B1122" t="s">
        <v>254</v>
      </c>
      <c r="C1122" t="str">
        <f>VLOOKUP(B1122,'Country List'!$C$2:$G$126,5,FALSE)</f>
        <v>LAC</v>
      </c>
      <c r="D1122" t="str">
        <f>VLOOKUP(B1122,'Country List'!$C$2:$E$126,3,FALSE)</f>
        <v>Upper middle income</v>
      </c>
      <c r="E1122" t="s">
        <v>413</v>
      </c>
      <c r="F1122" s="48">
        <v>9</v>
      </c>
      <c r="G1122" s="48">
        <v>2024</v>
      </c>
      <c r="H1122" t="s">
        <v>508</v>
      </c>
      <c r="J1122" t="str">
        <f t="shared" si="17"/>
        <v>Venezuela, RBCreatinine test</v>
      </c>
    </row>
    <row r="1123" spans="1:10" x14ac:dyDescent="0.25">
      <c r="A1123" t="s">
        <v>255</v>
      </c>
      <c r="B1123" t="s">
        <v>256</v>
      </c>
      <c r="C1123" t="str">
        <f>VLOOKUP(B1123,'Country List'!$C$2:$G$126,5,FALSE)</f>
        <v>AP</v>
      </c>
      <c r="D1123" t="str">
        <f>VLOOKUP(B1123,'Country List'!$C$2:$E$126,3,FALSE)</f>
        <v>Lower middle income</v>
      </c>
      <c r="E1123" t="s">
        <v>413</v>
      </c>
      <c r="F1123" s="59">
        <f>22400/23787</f>
        <v>0.9416908395341993</v>
      </c>
      <c r="G1123" s="48">
        <v>2024</v>
      </c>
      <c r="H1123" t="s">
        <v>521</v>
      </c>
      <c r="J1123" t="str">
        <f t="shared" si="17"/>
        <v>VietnamCreatinine test</v>
      </c>
    </row>
    <row r="1124" spans="1:10" x14ac:dyDescent="0.25">
      <c r="A1124" t="s">
        <v>257</v>
      </c>
      <c r="B1124" t="s">
        <v>258</v>
      </c>
      <c r="C1124" t="str">
        <f>VLOOKUP(B1124,'Country List'!$C$2:$G$126,5,FALSE)</f>
        <v>NAME</v>
      </c>
      <c r="D1124" t="str">
        <f>VLOOKUP(B1124,'Country List'!$C$2:$E$126,3,FALSE)</f>
        <v>Lower middle income</v>
      </c>
      <c r="E1124" t="s">
        <v>413</v>
      </c>
      <c r="F1124" s="48">
        <v>9</v>
      </c>
      <c r="G1124" s="48">
        <v>2024</v>
      </c>
      <c r="H1124" t="s">
        <v>508</v>
      </c>
      <c r="J1124" t="str">
        <f t="shared" si="17"/>
        <v>Yemen, Rep.Creatinine test</v>
      </c>
    </row>
    <row r="1125" spans="1:10" x14ac:dyDescent="0.25">
      <c r="A1125" t="s">
        <v>259</v>
      </c>
      <c r="B1125" t="s">
        <v>260</v>
      </c>
      <c r="C1125" t="str">
        <f>VLOOKUP(B1125,'Country List'!$C$2:$G$126,5,FALSE)</f>
        <v>ESA</v>
      </c>
      <c r="D1125" t="str">
        <f>VLOOKUP(B1125,'Country List'!$C$2:$E$126,3,FALSE)</f>
        <v>Lower middle income</v>
      </c>
      <c r="E1125" t="s">
        <v>413</v>
      </c>
      <c r="F1125" s="48">
        <v>9</v>
      </c>
      <c r="G1125" s="48">
        <v>2024</v>
      </c>
      <c r="H1125" t="s">
        <v>508</v>
      </c>
      <c r="J1125" t="str">
        <f t="shared" si="17"/>
        <v>ZambiaCreatinine test</v>
      </c>
    </row>
    <row r="1126" spans="1:10" x14ac:dyDescent="0.25">
      <c r="A1126" t="s">
        <v>261</v>
      </c>
      <c r="B1126" t="s">
        <v>262</v>
      </c>
      <c r="C1126" t="str">
        <f>VLOOKUP(B1126,'Country List'!$C$2:$G$126,5,FALSE)</f>
        <v>ESA</v>
      </c>
      <c r="D1126" t="str">
        <f>VLOOKUP(B1126,'Country List'!$C$2:$E$126,3,FALSE)</f>
        <v>Low income</v>
      </c>
      <c r="E1126" t="s">
        <v>413</v>
      </c>
      <c r="F1126" s="48">
        <v>9</v>
      </c>
      <c r="G1126" s="48">
        <v>2024</v>
      </c>
      <c r="H1126" t="s">
        <v>508</v>
      </c>
      <c r="J1126" t="str">
        <f t="shared" si="17"/>
        <v>ZimbabweCreatinine test</v>
      </c>
    </row>
    <row r="1127" spans="1:10" x14ac:dyDescent="0.25">
      <c r="A1127" t="s">
        <v>4</v>
      </c>
      <c r="B1127" t="s">
        <v>5</v>
      </c>
      <c r="C1127" t="str">
        <f>VLOOKUP(B1127,'Country List'!$C$2:$G$126,5,FALSE)</f>
        <v>AP</v>
      </c>
      <c r="D1127" t="str">
        <f>VLOOKUP(B1127,'Country List'!$C$2:$E$126,3,FALSE)</f>
        <v>Low income</v>
      </c>
      <c r="E1127" t="s">
        <v>414</v>
      </c>
      <c r="F1127" s="48">
        <v>1.58</v>
      </c>
      <c r="G1127" s="48">
        <v>2024</v>
      </c>
      <c r="H1127" t="s">
        <v>508</v>
      </c>
      <c r="J1127" t="str">
        <f t="shared" si="17"/>
        <v>AfghanistanHIV/syphlis for pregnant women</v>
      </c>
    </row>
    <row r="1128" spans="1:10" x14ac:dyDescent="0.25">
      <c r="A1128" t="s">
        <v>8</v>
      </c>
      <c r="B1128" t="s">
        <v>9</v>
      </c>
      <c r="C1128" t="str">
        <f>VLOOKUP(B1128,'Country List'!$C$2:$G$126,5,FALSE)</f>
        <v>EECA</v>
      </c>
      <c r="D1128" t="str">
        <f>VLOOKUP(B1128,'Country List'!$C$2:$E$126,3,FALSE)</f>
        <v>Upper middle income</v>
      </c>
      <c r="E1128" t="s">
        <v>414</v>
      </c>
      <c r="F1128" s="48">
        <v>1.58</v>
      </c>
      <c r="G1128" s="48">
        <v>2024</v>
      </c>
      <c r="H1128" t="s">
        <v>508</v>
      </c>
      <c r="J1128" t="str">
        <f t="shared" si="17"/>
        <v>AlbaniaHIV/syphlis for pregnant women</v>
      </c>
    </row>
    <row r="1129" spans="1:10" x14ac:dyDescent="0.25">
      <c r="A1129" t="s">
        <v>12</v>
      </c>
      <c r="B1129" t="s">
        <v>13</v>
      </c>
      <c r="C1129" t="str">
        <f>VLOOKUP(B1129,'Country List'!$C$2:$G$126,5,FALSE)</f>
        <v>NAME</v>
      </c>
      <c r="D1129" t="str">
        <f>VLOOKUP(B1129,'Country List'!$C$2:$E$126,3,FALSE)</f>
        <v>Upper middle income</v>
      </c>
      <c r="E1129" t="s">
        <v>414</v>
      </c>
      <c r="F1129" s="48">
        <v>1.58</v>
      </c>
      <c r="G1129" s="48">
        <v>2024</v>
      </c>
      <c r="H1129" t="s">
        <v>508</v>
      </c>
      <c r="J1129" t="str">
        <f t="shared" si="17"/>
        <v>AlgeriaHIV/syphlis for pregnant women</v>
      </c>
    </row>
    <row r="1130" spans="1:10" x14ac:dyDescent="0.25">
      <c r="A1130" t="s">
        <v>16</v>
      </c>
      <c r="B1130" t="s">
        <v>17</v>
      </c>
      <c r="C1130" t="str">
        <f>VLOOKUP(B1130,'Country List'!$C$2:$G$126,5,FALSE)</f>
        <v>ESA</v>
      </c>
      <c r="D1130" t="str">
        <f>VLOOKUP(B1130,'Country List'!$C$2:$E$126,3,FALSE)</f>
        <v>Lower middle income</v>
      </c>
      <c r="E1130" t="s">
        <v>414</v>
      </c>
      <c r="F1130" s="48">
        <v>1.58</v>
      </c>
      <c r="G1130" s="48">
        <v>2024</v>
      </c>
      <c r="H1130" t="s">
        <v>508</v>
      </c>
      <c r="J1130" t="str">
        <f t="shared" si="17"/>
        <v>AngolaHIV/syphlis for pregnant women</v>
      </c>
    </row>
    <row r="1131" spans="1:10" x14ac:dyDescent="0.25">
      <c r="A1131" t="s">
        <v>21</v>
      </c>
      <c r="B1131" t="s">
        <v>22</v>
      </c>
      <c r="C1131" t="str">
        <f>VLOOKUP(B1131,'Country List'!$C$2:$G$126,5,FALSE)</f>
        <v>LAC</v>
      </c>
      <c r="D1131" t="str">
        <f>VLOOKUP(B1131,'Country List'!$C$2:$E$126,3,FALSE)</f>
        <v>Upper middle income</v>
      </c>
      <c r="E1131" t="s">
        <v>414</v>
      </c>
      <c r="F1131" s="48">
        <v>1.58</v>
      </c>
      <c r="G1131" s="48">
        <v>2024</v>
      </c>
      <c r="H1131" t="s">
        <v>508</v>
      </c>
      <c r="J1131" t="str">
        <f t="shared" si="17"/>
        <v>ArgentinaHIV/syphlis for pregnant women</v>
      </c>
    </row>
    <row r="1132" spans="1:10" x14ac:dyDescent="0.25">
      <c r="A1132" t="s">
        <v>23</v>
      </c>
      <c r="B1132" t="s">
        <v>24</v>
      </c>
      <c r="C1132" t="str">
        <f>VLOOKUP(B1132,'Country List'!$C$2:$G$126,5,FALSE)</f>
        <v>EECA</v>
      </c>
      <c r="D1132" t="str">
        <f>VLOOKUP(B1132,'Country List'!$C$2:$E$126,3,FALSE)</f>
        <v>Lower middle income</v>
      </c>
      <c r="E1132" t="s">
        <v>414</v>
      </c>
      <c r="F1132" s="48">
        <v>1.58</v>
      </c>
      <c r="G1132" s="48">
        <v>2024</v>
      </c>
      <c r="H1132" t="s">
        <v>508</v>
      </c>
      <c r="J1132" t="str">
        <f t="shared" si="17"/>
        <v>ArmeniaHIV/syphlis for pregnant women</v>
      </c>
    </row>
    <row r="1133" spans="1:10" x14ac:dyDescent="0.25">
      <c r="A1133" t="s">
        <v>25</v>
      </c>
      <c r="B1133" t="s">
        <v>26</v>
      </c>
      <c r="C1133" t="str">
        <f>VLOOKUP(B1133,'Country List'!$C$2:$G$126,5,FALSE)</f>
        <v>EECA</v>
      </c>
      <c r="D1133" t="str">
        <f>VLOOKUP(B1133,'Country List'!$C$2:$E$126,3,FALSE)</f>
        <v>Upper middle income</v>
      </c>
      <c r="E1133" t="s">
        <v>414</v>
      </c>
      <c r="F1133" s="48">
        <v>1.58</v>
      </c>
      <c r="G1133" s="48">
        <v>2024</v>
      </c>
      <c r="H1133" t="s">
        <v>508</v>
      </c>
      <c r="J1133" t="str">
        <f t="shared" si="17"/>
        <v>AzerbaijanHIV/syphlis for pregnant women</v>
      </c>
    </row>
    <row r="1134" spans="1:10" x14ac:dyDescent="0.25">
      <c r="A1134" t="s">
        <v>27</v>
      </c>
      <c r="B1134" t="s">
        <v>28</v>
      </c>
      <c r="C1134" t="str">
        <f>VLOOKUP(B1134,'Country List'!$C$2:$G$126,5,FALSE)</f>
        <v>AP</v>
      </c>
      <c r="D1134" t="str">
        <f>VLOOKUP(B1134,'Country List'!$C$2:$E$126,3,FALSE)</f>
        <v>Lower middle income</v>
      </c>
      <c r="E1134" t="s">
        <v>414</v>
      </c>
      <c r="F1134" s="48">
        <v>1.58</v>
      </c>
      <c r="G1134" s="48">
        <v>2024</v>
      </c>
      <c r="H1134" t="s">
        <v>508</v>
      </c>
      <c r="J1134" t="str">
        <f t="shared" si="17"/>
        <v>BangladeshHIV/syphlis for pregnant women</v>
      </c>
    </row>
    <row r="1135" spans="1:10" x14ac:dyDescent="0.25">
      <c r="A1135" t="s">
        <v>29</v>
      </c>
      <c r="B1135" t="s">
        <v>30</v>
      </c>
      <c r="C1135" t="str">
        <f>VLOOKUP(B1135,'Country List'!$C$2:$G$126,5,FALSE)</f>
        <v>EECA</v>
      </c>
      <c r="D1135" t="str">
        <f>VLOOKUP(B1135,'Country List'!$C$2:$E$126,3,FALSE)</f>
        <v>Upper middle income</v>
      </c>
      <c r="E1135" t="s">
        <v>414</v>
      </c>
      <c r="F1135" s="48">
        <v>1.58</v>
      </c>
      <c r="G1135" s="48">
        <v>2024</v>
      </c>
      <c r="H1135" t="s">
        <v>508</v>
      </c>
      <c r="J1135" t="str">
        <f t="shared" si="17"/>
        <v>BelarusHIV/syphlis for pregnant women</v>
      </c>
    </row>
    <row r="1136" spans="1:10" x14ac:dyDescent="0.25">
      <c r="A1136" t="s">
        <v>31</v>
      </c>
      <c r="B1136" t="s">
        <v>32</v>
      </c>
      <c r="C1136" t="str">
        <f>VLOOKUP(B1136,'Country List'!$C$2:$G$126,5,FALSE)</f>
        <v>LAC</v>
      </c>
      <c r="D1136" t="str">
        <f>VLOOKUP(B1136,'Country List'!$C$2:$E$126,3,FALSE)</f>
        <v>Upper middle income</v>
      </c>
      <c r="E1136" t="s">
        <v>414</v>
      </c>
      <c r="F1136" s="48">
        <v>1.58</v>
      </c>
      <c r="G1136" s="48">
        <v>2024</v>
      </c>
      <c r="H1136" t="s">
        <v>508</v>
      </c>
      <c r="J1136" t="str">
        <f t="shared" si="17"/>
        <v>BelizeHIV/syphlis for pregnant women</v>
      </c>
    </row>
    <row r="1137" spans="1:10" x14ac:dyDescent="0.25">
      <c r="A1137" t="s">
        <v>33</v>
      </c>
      <c r="B1137" t="s">
        <v>34</v>
      </c>
      <c r="C1137" t="str">
        <f>VLOOKUP(B1137,'Country List'!$C$2:$G$126,5,FALSE)</f>
        <v>WCA</v>
      </c>
      <c r="D1137" t="str">
        <f>VLOOKUP(B1137,'Country List'!$C$2:$E$126,3,FALSE)</f>
        <v>Low income</v>
      </c>
      <c r="E1137" t="s">
        <v>414</v>
      </c>
      <c r="F1137" s="48">
        <v>1.58</v>
      </c>
      <c r="G1137" s="48">
        <v>2024</v>
      </c>
      <c r="H1137" t="s">
        <v>508</v>
      </c>
      <c r="J1137" t="str">
        <f t="shared" si="17"/>
        <v>BeninHIV/syphlis for pregnant women</v>
      </c>
    </row>
    <row r="1138" spans="1:10" x14ac:dyDescent="0.25">
      <c r="A1138" t="s">
        <v>35</v>
      </c>
      <c r="B1138" t="s">
        <v>36</v>
      </c>
      <c r="C1138" t="str">
        <f>VLOOKUP(B1138,'Country List'!$C$2:$G$126,5,FALSE)</f>
        <v>AP</v>
      </c>
      <c r="D1138" t="str">
        <f>VLOOKUP(B1138,'Country List'!$C$2:$E$126,3,FALSE)</f>
        <v>Lower middle income</v>
      </c>
      <c r="E1138" t="s">
        <v>414</v>
      </c>
      <c r="F1138" s="48">
        <v>1.58</v>
      </c>
      <c r="G1138" s="48">
        <v>2024</v>
      </c>
      <c r="H1138" t="s">
        <v>508</v>
      </c>
      <c r="J1138" t="str">
        <f t="shared" si="17"/>
        <v>BhutanHIV/syphlis for pregnant women</v>
      </c>
    </row>
    <row r="1139" spans="1:10" x14ac:dyDescent="0.25">
      <c r="A1139" t="s">
        <v>37</v>
      </c>
      <c r="B1139" t="s">
        <v>38</v>
      </c>
      <c r="C1139" t="str">
        <f>VLOOKUP(B1139,'Country List'!$C$2:$G$126,5,FALSE)</f>
        <v>LAC</v>
      </c>
      <c r="D1139" t="str">
        <f>VLOOKUP(B1139,'Country List'!$C$2:$E$126,3,FALSE)</f>
        <v>Lower middle income</v>
      </c>
      <c r="E1139" t="s">
        <v>414</v>
      </c>
      <c r="F1139" s="48">
        <v>1.58</v>
      </c>
      <c r="G1139" s="48">
        <v>2024</v>
      </c>
      <c r="H1139" t="s">
        <v>508</v>
      </c>
      <c r="J1139" t="str">
        <f t="shared" si="17"/>
        <v>BoliviaHIV/syphlis for pregnant women</v>
      </c>
    </row>
    <row r="1140" spans="1:10" x14ac:dyDescent="0.25">
      <c r="A1140" t="s">
        <v>39</v>
      </c>
      <c r="B1140" t="s">
        <v>40</v>
      </c>
      <c r="C1140" t="str">
        <f>VLOOKUP(B1140,'Country List'!$C$2:$G$126,5,FALSE)</f>
        <v>EECA</v>
      </c>
      <c r="D1140" t="str">
        <f>VLOOKUP(B1140,'Country List'!$C$2:$E$126,3,FALSE)</f>
        <v>Upper middle income</v>
      </c>
      <c r="E1140" t="s">
        <v>414</v>
      </c>
      <c r="F1140" s="48">
        <v>1.58</v>
      </c>
      <c r="G1140" s="48">
        <v>2024</v>
      </c>
      <c r="H1140" t="s">
        <v>508</v>
      </c>
      <c r="J1140" t="str">
        <f t="shared" si="17"/>
        <v>Bosnia and HerzegovinaHIV/syphlis for pregnant women</v>
      </c>
    </row>
    <row r="1141" spans="1:10" x14ac:dyDescent="0.25">
      <c r="A1141" t="s">
        <v>41</v>
      </c>
      <c r="B1141" t="s">
        <v>42</v>
      </c>
      <c r="C1141" t="str">
        <f>VLOOKUP(B1141,'Country List'!$C$2:$G$126,5,FALSE)</f>
        <v>ESA</v>
      </c>
      <c r="D1141" t="str">
        <f>VLOOKUP(B1141,'Country List'!$C$2:$E$126,3,FALSE)</f>
        <v>Upper middle income</v>
      </c>
      <c r="E1141" t="s">
        <v>414</v>
      </c>
      <c r="F1141" s="48">
        <v>1.58</v>
      </c>
      <c r="G1141" s="48">
        <v>2024</v>
      </c>
      <c r="H1141" t="s">
        <v>508</v>
      </c>
      <c r="J1141" t="str">
        <f t="shared" si="17"/>
        <v>BotswanaHIV/syphlis for pregnant women</v>
      </c>
    </row>
    <row r="1142" spans="1:10" x14ac:dyDescent="0.25">
      <c r="A1142" t="s">
        <v>43</v>
      </c>
      <c r="B1142" t="s">
        <v>44</v>
      </c>
      <c r="C1142" t="str">
        <f>VLOOKUP(B1142,'Country List'!$C$2:$G$126,5,FALSE)</f>
        <v>LAC</v>
      </c>
      <c r="D1142" t="str">
        <f>VLOOKUP(B1142,'Country List'!$C$2:$E$126,3,FALSE)</f>
        <v>Upper middle income</v>
      </c>
      <c r="E1142" t="s">
        <v>414</v>
      </c>
      <c r="F1142" s="64">
        <f>2.79/4.99</f>
        <v>0.5591182364729459</v>
      </c>
      <c r="G1142" s="48">
        <v>2024</v>
      </c>
      <c r="H1142" t="s">
        <v>523</v>
      </c>
      <c r="J1142" t="str">
        <f t="shared" si="17"/>
        <v>BrazilHIV/syphlis for pregnant women</v>
      </c>
    </row>
    <row r="1143" spans="1:10" x14ac:dyDescent="0.25">
      <c r="A1143" t="s">
        <v>45</v>
      </c>
      <c r="B1143" t="s">
        <v>46</v>
      </c>
      <c r="C1143" t="str">
        <f>VLOOKUP(B1143,'Country List'!$C$2:$G$126,5,FALSE)</f>
        <v>WCENA</v>
      </c>
      <c r="D1143" t="str">
        <f>VLOOKUP(B1143,'Country List'!$C$2:$E$126,3,FALSE)</f>
        <v>Upper middle income</v>
      </c>
      <c r="E1143" t="s">
        <v>414</v>
      </c>
      <c r="F1143" s="48">
        <v>1.58</v>
      </c>
      <c r="G1143" s="48">
        <v>2024</v>
      </c>
      <c r="H1143" t="s">
        <v>508</v>
      </c>
      <c r="J1143" t="str">
        <f t="shared" si="17"/>
        <v>BulgariaHIV/syphlis for pregnant women</v>
      </c>
    </row>
    <row r="1144" spans="1:10" x14ac:dyDescent="0.25">
      <c r="A1144" t="s">
        <v>47</v>
      </c>
      <c r="B1144" t="s">
        <v>48</v>
      </c>
      <c r="C1144" t="str">
        <f>VLOOKUP(B1144,'Country List'!$C$2:$G$126,5,FALSE)</f>
        <v>WCA</v>
      </c>
      <c r="D1144" t="str">
        <f>VLOOKUP(B1144,'Country List'!$C$2:$E$126,3,FALSE)</f>
        <v>Low income</v>
      </c>
      <c r="E1144" t="s">
        <v>414</v>
      </c>
      <c r="F1144" s="48">
        <v>1.58</v>
      </c>
      <c r="G1144" s="48">
        <v>2024</v>
      </c>
      <c r="H1144" t="s">
        <v>508</v>
      </c>
      <c r="J1144" t="str">
        <f t="shared" si="17"/>
        <v>Burkina FasoHIV/syphlis for pregnant women</v>
      </c>
    </row>
    <row r="1145" spans="1:10" x14ac:dyDescent="0.25">
      <c r="A1145" t="s">
        <v>49</v>
      </c>
      <c r="B1145" t="s">
        <v>50</v>
      </c>
      <c r="C1145" t="str">
        <f>VLOOKUP(B1145,'Country List'!$C$2:$G$126,5,FALSE)</f>
        <v>WCA</v>
      </c>
      <c r="D1145" t="str">
        <f>VLOOKUP(B1145,'Country List'!$C$2:$E$126,3,FALSE)</f>
        <v>Low income</v>
      </c>
      <c r="E1145" t="s">
        <v>414</v>
      </c>
      <c r="F1145" s="48">
        <v>1.58</v>
      </c>
      <c r="G1145" s="48">
        <v>2024</v>
      </c>
      <c r="H1145" t="s">
        <v>508</v>
      </c>
      <c r="J1145" t="str">
        <f t="shared" si="17"/>
        <v>BurundiHIV/syphlis for pregnant women</v>
      </c>
    </row>
    <row r="1146" spans="1:10" x14ac:dyDescent="0.25">
      <c r="A1146" t="s">
        <v>51</v>
      </c>
      <c r="B1146" t="s">
        <v>52</v>
      </c>
      <c r="C1146" t="str">
        <f>VLOOKUP(B1146,'Country List'!$C$2:$G$126,5,FALSE)</f>
        <v>WCA</v>
      </c>
      <c r="D1146" t="str">
        <f>VLOOKUP(B1146,'Country List'!$C$2:$E$126,3,FALSE)</f>
        <v>Lower middle income</v>
      </c>
      <c r="E1146" t="s">
        <v>414</v>
      </c>
      <c r="F1146" s="48">
        <v>1.58</v>
      </c>
      <c r="G1146" s="48">
        <v>2024</v>
      </c>
      <c r="H1146" t="s">
        <v>508</v>
      </c>
      <c r="J1146" t="str">
        <f t="shared" si="17"/>
        <v>Cabo VerdeHIV/syphlis for pregnant women</v>
      </c>
    </row>
    <row r="1147" spans="1:10" x14ac:dyDescent="0.25">
      <c r="A1147" t="s">
        <v>53</v>
      </c>
      <c r="B1147" t="s">
        <v>54</v>
      </c>
      <c r="C1147" t="str">
        <f>VLOOKUP(B1147,'Country List'!$C$2:$G$126,5,FALSE)</f>
        <v>AP</v>
      </c>
      <c r="D1147" t="str">
        <f>VLOOKUP(B1147,'Country List'!$C$2:$E$126,3,FALSE)</f>
        <v>Lower middle income</v>
      </c>
      <c r="E1147" t="s">
        <v>414</v>
      </c>
      <c r="F1147" s="48">
        <v>1.58</v>
      </c>
      <c r="G1147" s="48">
        <v>2024</v>
      </c>
      <c r="H1147" t="s">
        <v>508</v>
      </c>
      <c r="J1147" t="str">
        <f t="shared" si="17"/>
        <v>CambodiaHIV/syphlis for pregnant women</v>
      </c>
    </row>
    <row r="1148" spans="1:10" x14ac:dyDescent="0.25">
      <c r="A1148" t="s">
        <v>55</v>
      </c>
      <c r="B1148" t="s">
        <v>56</v>
      </c>
      <c r="C1148" t="str">
        <f>VLOOKUP(B1148,'Country List'!$C$2:$G$126,5,FALSE)</f>
        <v>WCA</v>
      </c>
      <c r="D1148" t="str">
        <f>VLOOKUP(B1148,'Country List'!$C$2:$E$126,3,FALSE)</f>
        <v>Lower middle income</v>
      </c>
      <c r="E1148" t="s">
        <v>414</v>
      </c>
      <c r="F1148" s="48">
        <v>1.58</v>
      </c>
      <c r="G1148" s="48">
        <v>2024</v>
      </c>
      <c r="H1148" t="s">
        <v>508</v>
      </c>
      <c r="J1148" t="str">
        <f t="shared" si="17"/>
        <v>CameroonHIV/syphlis for pregnant women</v>
      </c>
    </row>
    <row r="1149" spans="1:10" x14ac:dyDescent="0.25">
      <c r="A1149" t="s">
        <v>57</v>
      </c>
      <c r="B1149" t="s">
        <v>58</v>
      </c>
      <c r="C1149" t="str">
        <f>VLOOKUP(B1149,'Country List'!$C$2:$G$126,5,FALSE)</f>
        <v>WCA</v>
      </c>
      <c r="D1149" t="str">
        <f>VLOOKUP(B1149,'Country List'!$C$2:$E$126,3,FALSE)</f>
        <v>Low income</v>
      </c>
      <c r="E1149" t="s">
        <v>414</v>
      </c>
      <c r="F1149" s="48">
        <v>1.58</v>
      </c>
      <c r="G1149" s="48">
        <v>2024</v>
      </c>
      <c r="H1149" t="s">
        <v>508</v>
      </c>
      <c r="J1149" t="str">
        <f t="shared" si="17"/>
        <v>Central African RepublicHIV/syphlis for pregnant women</v>
      </c>
    </row>
    <row r="1150" spans="1:10" x14ac:dyDescent="0.25">
      <c r="A1150" t="s">
        <v>59</v>
      </c>
      <c r="B1150" t="s">
        <v>60</v>
      </c>
      <c r="C1150" t="str">
        <f>VLOOKUP(B1150,'Country List'!$C$2:$G$126,5,FALSE)</f>
        <v>WCA</v>
      </c>
      <c r="D1150" t="str">
        <f>VLOOKUP(B1150,'Country List'!$C$2:$E$126,3,FALSE)</f>
        <v>Low income</v>
      </c>
      <c r="E1150" t="s">
        <v>414</v>
      </c>
      <c r="F1150" s="48">
        <v>1.58</v>
      </c>
      <c r="G1150" s="48">
        <v>2024</v>
      </c>
      <c r="H1150" t="s">
        <v>508</v>
      </c>
      <c r="J1150" t="str">
        <f t="shared" si="17"/>
        <v>ChadHIV/syphlis for pregnant women</v>
      </c>
    </row>
    <row r="1151" spans="1:10" x14ac:dyDescent="0.25">
      <c r="A1151" t="s">
        <v>61</v>
      </c>
      <c r="B1151" t="s">
        <v>62</v>
      </c>
      <c r="C1151" t="str">
        <f>VLOOKUP(B1151,'Country List'!$C$2:$G$126,5,FALSE)</f>
        <v>AP</v>
      </c>
      <c r="D1151" t="str">
        <f>VLOOKUP(B1151,'Country List'!$C$2:$E$126,3,FALSE)</f>
        <v>Upper middle income</v>
      </c>
      <c r="E1151" t="s">
        <v>414</v>
      </c>
      <c r="F1151" s="48">
        <v>1.58</v>
      </c>
      <c r="G1151" s="48">
        <v>2024</v>
      </c>
      <c r="H1151" t="s">
        <v>508</v>
      </c>
      <c r="J1151" t="str">
        <f t="shared" si="17"/>
        <v>ChinaHIV/syphlis for pregnant women</v>
      </c>
    </row>
    <row r="1152" spans="1:10" x14ac:dyDescent="0.25">
      <c r="A1152" t="s">
        <v>63</v>
      </c>
      <c r="B1152" t="s">
        <v>64</v>
      </c>
      <c r="C1152" t="str">
        <f>VLOOKUP(B1152,'Country List'!$C$2:$G$126,5,FALSE)</f>
        <v>LAC</v>
      </c>
      <c r="D1152" t="str">
        <f>VLOOKUP(B1152,'Country List'!$C$2:$E$126,3,FALSE)</f>
        <v>Upper middle income</v>
      </c>
      <c r="E1152" t="s">
        <v>414</v>
      </c>
      <c r="F1152" s="48">
        <v>1.58</v>
      </c>
      <c r="G1152" s="48">
        <v>2024</v>
      </c>
      <c r="H1152" t="s">
        <v>508</v>
      </c>
      <c r="J1152" t="str">
        <f t="shared" si="17"/>
        <v>ColombiaHIV/syphlis for pregnant women</v>
      </c>
    </row>
    <row r="1153" spans="1:10" x14ac:dyDescent="0.25">
      <c r="A1153" t="s">
        <v>65</v>
      </c>
      <c r="B1153" t="s">
        <v>66</v>
      </c>
      <c r="C1153" t="str">
        <f>VLOOKUP(B1153,'Country List'!$C$2:$G$126,5,FALSE)</f>
        <v>ESA</v>
      </c>
      <c r="D1153" t="str">
        <f>VLOOKUP(B1153,'Country List'!$C$2:$E$126,3,FALSE)</f>
        <v>Low income</v>
      </c>
      <c r="E1153" t="s">
        <v>414</v>
      </c>
      <c r="F1153" s="48">
        <v>1.58</v>
      </c>
      <c r="G1153" s="48">
        <v>2024</v>
      </c>
      <c r="H1153" t="s">
        <v>508</v>
      </c>
      <c r="J1153" t="str">
        <f t="shared" si="17"/>
        <v>ComorosHIV/syphlis for pregnant women</v>
      </c>
    </row>
    <row r="1154" spans="1:10" x14ac:dyDescent="0.25">
      <c r="A1154" t="s">
        <v>67</v>
      </c>
      <c r="B1154" t="s">
        <v>68</v>
      </c>
      <c r="C1154" t="str">
        <f>VLOOKUP(B1154,'Country List'!$C$2:$G$126,5,FALSE)</f>
        <v>WCA</v>
      </c>
      <c r="D1154" t="str">
        <f>VLOOKUP(B1154,'Country List'!$C$2:$E$126,3,FALSE)</f>
        <v>Low income</v>
      </c>
      <c r="E1154" t="s">
        <v>414</v>
      </c>
      <c r="F1154" s="48">
        <v>1.58</v>
      </c>
      <c r="G1154" s="48">
        <v>2024</v>
      </c>
      <c r="H1154" t="s">
        <v>508</v>
      </c>
      <c r="J1154" t="str">
        <f t="shared" si="17"/>
        <v>Congo, Dem. Rep.HIV/syphlis for pregnant women</v>
      </c>
    </row>
    <row r="1155" spans="1:10" x14ac:dyDescent="0.25">
      <c r="A1155" t="s">
        <v>69</v>
      </c>
      <c r="B1155" t="s">
        <v>70</v>
      </c>
      <c r="C1155" t="str">
        <f>VLOOKUP(B1155,'Country List'!$C$2:$G$126,5,FALSE)</f>
        <v>WCA</v>
      </c>
      <c r="D1155" t="str">
        <f>VLOOKUP(B1155,'Country List'!$C$2:$E$126,3,FALSE)</f>
        <v>Lower middle income</v>
      </c>
      <c r="E1155" t="s">
        <v>414</v>
      </c>
      <c r="F1155" s="48">
        <v>1.58</v>
      </c>
      <c r="G1155" s="48">
        <v>2024</v>
      </c>
      <c r="H1155" t="s">
        <v>508</v>
      </c>
      <c r="J1155" t="str">
        <f t="shared" ref="J1155:J1217" si="18">CONCATENATE(A1155,E1155)</f>
        <v>Congo, Rep.HIV/syphlis for pregnant women</v>
      </c>
    </row>
    <row r="1156" spans="1:10" x14ac:dyDescent="0.25">
      <c r="A1156" t="s">
        <v>71</v>
      </c>
      <c r="B1156" t="s">
        <v>72</v>
      </c>
      <c r="C1156" t="str">
        <f>VLOOKUP(B1156,'Country List'!$C$2:$G$126,5,FALSE)</f>
        <v>LAC</v>
      </c>
      <c r="D1156" t="str">
        <f>VLOOKUP(B1156,'Country List'!$C$2:$E$126,3,FALSE)</f>
        <v>Upper middle income</v>
      </c>
      <c r="E1156" t="s">
        <v>414</v>
      </c>
      <c r="F1156" s="48">
        <v>1.58</v>
      </c>
      <c r="G1156" s="48">
        <v>2024</v>
      </c>
      <c r="H1156" t="s">
        <v>508</v>
      </c>
      <c r="J1156" t="str">
        <f t="shared" si="18"/>
        <v>Costa RicaHIV/syphlis for pregnant women</v>
      </c>
    </row>
    <row r="1157" spans="1:10" x14ac:dyDescent="0.25">
      <c r="A1157" t="s">
        <v>73</v>
      </c>
      <c r="B1157" t="s">
        <v>74</v>
      </c>
      <c r="C1157" t="str">
        <f>VLOOKUP(B1157,'Country List'!$C$2:$G$126,5,FALSE)</f>
        <v>WCA</v>
      </c>
      <c r="D1157" t="str">
        <f>VLOOKUP(B1157,'Country List'!$C$2:$E$126,3,FALSE)</f>
        <v>Lower middle income</v>
      </c>
      <c r="E1157" t="s">
        <v>414</v>
      </c>
      <c r="F1157" s="48">
        <v>1.58</v>
      </c>
      <c r="G1157" s="48">
        <v>2024</v>
      </c>
      <c r="H1157" t="s">
        <v>508</v>
      </c>
      <c r="J1157" t="str">
        <f t="shared" si="18"/>
        <v>Côte d'IvoireHIV/syphlis for pregnant women</v>
      </c>
    </row>
    <row r="1158" spans="1:10" x14ac:dyDescent="0.25">
      <c r="A1158" t="s">
        <v>75</v>
      </c>
      <c r="B1158" t="s">
        <v>76</v>
      </c>
      <c r="C1158" t="str">
        <f>VLOOKUP(B1158,'Country List'!$C$2:$G$126,5,FALSE)</f>
        <v>WCENA</v>
      </c>
      <c r="D1158" t="str">
        <f>VLOOKUP(B1158,'Country List'!$C$2:$E$126,3,FALSE)</f>
        <v>Upper middle income</v>
      </c>
      <c r="E1158" t="s">
        <v>414</v>
      </c>
      <c r="F1158" s="48">
        <v>1.58</v>
      </c>
      <c r="G1158" s="48">
        <v>2024</v>
      </c>
      <c r="H1158" t="s">
        <v>508</v>
      </c>
      <c r="J1158" t="str">
        <f t="shared" si="18"/>
        <v>CroatiaHIV/syphlis for pregnant women</v>
      </c>
    </row>
    <row r="1159" spans="1:10" x14ac:dyDescent="0.25">
      <c r="A1159" t="s">
        <v>77</v>
      </c>
      <c r="B1159" t="s">
        <v>78</v>
      </c>
      <c r="C1159" t="str">
        <f>VLOOKUP(B1159,'Country List'!$C$2:$G$126,5,FALSE)</f>
        <v>LAC</v>
      </c>
      <c r="D1159" t="str">
        <f>VLOOKUP(B1159,'Country List'!$C$2:$E$126,3,FALSE)</f>
        <v>Upper middle income</v>
      </c>
      <c r="E1159" t="s">
        <v>414</v>
      </c>
      <c r="F1159" s="48">
        <v>1.58</v>
      </c>
      <c r="G1159" s="48">
        <v>2024</v>
      </c>
      <c r="H1159" t="s">
        <v>508</v>
      </c>
      <c r="J1159" t="str">
        <f t="shared" si="18"/>
        <v>CubaHIV/syphlis for pregnant women</v>
      </c>
    </row>
    <row r="1160" spans="1:10" x14ac:dyDescent="0.25">
      <c r="A1160" t="s">
        <v>79</v>
      </c>
      <c r="B1160" t="s">
        <v>80</v>
      </c>
      <c r="C1160" t="str">
        <f>VLOOKUP(B1160,'Country List'!$C$2:$G$126,5,FALSE)</f>
        <v>NAME</v>
      </c>
      <c r="D1160" t="str">
        <f>VLOOKUP(B1160,'Country List'!$C$2:$E$126,3,FALSE)</f>
        <v>Lower middle income</v>
      </c>
      <c r="E1160" t="s">
        <v>414</v>
      </c>
      <c r="F1160" s="48">
        <v>1.58</v>
      </c>
      <c r="G1160" s="48">
        <v>2024</v>
      </c>
      <c r="H1160" t="s">
        <v>508</v>
      </c>
      <c r="J1160" t="str">
        <f t="shared" si="18"/>
        <v>DjiboutiHIV/syphlis for pregnant women</v>
      </c>
    </row>
    <row r="1161" spans="1:10" x14ac:dyDescent="0.25">
      <c r="A1161" t="s">
        <v>81</v>
      </c>
      <c r="B1161" t="s">
        <v>82</v>
      </c>
      <c r="C1161" t="str">
        <f>VLOOKUP(B1161,'Country List'!$C$2:$G$126,5,FALSE)</f>
        <v>LAC</v>
      </c>
      <c r="D1161" t="str">
        <f>VLOOKUP(B1161,'Country List'!$C$2:$E$126,3,FALSE)</f>
        <v>Upper middle income</v>
      </c>
      <c r="E1161" t="s">
        <v>414</v>
      </c>
      <c r="F1161" s="48">
        <v>1.58</v>
      </c>
      <c r="G1161" s="48">
        <v>2024</v>
      </c>
      <c r="H1161" t="s">
        <v>508</v>
      </c>
      <c r="J1161" t="str">
        <f t="shared" si="18"/>
        <v>Dominican RepublicHIV/syphlis for pregnant women</v>
      </c>
    </row>
    <row r="1162" spans="1:10" x14ac:dyDescent="0.25">
      <c r="A1162" t="s">
        <v>83</v>
      </c>
      <c r="B1162" t="s">
        <v>84</v>
      </c>
      <c r="C1162" t="str">
        <f>VLOOKUP(B1162,'Country List'!$C$2:$G$126,5,FALSE)</f>
        <v>LAC</v>
      </c>
      <c r="D1162" t="str">
        <f>VLOOKUP(B1162,'Country List'!$C$2:$E$126,3,FALSE)</f>
        <v>Upper middle income</v>
      </c>
      <c r="E1162" t="s">
        <v>414</v>
      </c>
      <c r="F1162" s="48">
        <v>1.58</v>
      </c>
      <c r="G1162" s="48">
        <v>2024</v>
      </c>
      <c r="H1162" t="s">
        <v>508</v>
      </c>
      <c r="J1162" t="str">
        <f t="shared" si="18"/>
        <v>EcuadorHIV/syphlis for pregnant women</v>
      </c>
    </row>
    <row r="1163" spans="1:10" x14ac:dyDescent="0.25">
      <c r="A1163" t="s">
        <v>85</v>
      </c>
      <c r="B1163" t="s">
        <v>86</v>
      </c>
      <c r="C1163" t="str">
        <f>VLOOKUP(B1163,'Country List'!$C$2:$G$126,5,FALSE)</f>
        <v>NAME</v>
      </c>
      <c r="D1163" t="str">
        <f>VLOOKUP(B1163,'Country List'!$C$2:$E$126,3,FALSE)</f>
        <v>Lower middle income</v>
      </c>
      <c r="E1163" t="s">
        <v>414</v>
      </c>
      <c r="F1163" s="48">
        <v>1.58</v>
      </c>
      <c r="G1163" s="48">
        <v>2024</v>
      </c>
      <c r="H1163" t="s">
        <v>508</v>
      </c>
      <c r="J1163" t="str">
        <f t="shared" si="18"/>
        <v>Egypt, Arab Rep.HIV/syphlis for pregnant women</v>
      </c>
    </row>
    <row r="1164" spans="1:10" x14ac:dyDescent="0.25">
      <c r="A1164" t="s">
        <v>87</v>
      </c>
      <c r="B1164" t="s">
        <v>88</v>
      </c>
      <c r="C1164" t="str">
        <f>VLOOKUP(B1164,'Country List'!$C$2:$G$126,5,FALSE)</f>
        <v>LAC</v>
      </c>
      <c r="D1164" t="str">
        <f>VLOOKUP(B1164,'Country List'!$C$2:$E$126,3,FALSE)</f>
        <v>Lower middle income</v>
      </c>
      <c r="E1164" t="s">
        <v>414</v>
      </c>
      <c r="F1164" s="48">
        <v>1.58</v>
      </c>
      <c r="G1164" s="48">
        <v>2024</v>
      </c>
      <c r="H1164" t="s">
        <v>508</v>
      </c>
      <c r="J1164" t="str">
        <f t="shared" si="18"/>
        <v>El SalvadorHIV/syphlis for pregnant women</v>
      </c>
    </row>
    <row r="1165" spans="1:10" x14ac:dyDescent="0.25">
      <c r="A1165" t="s">
        <v>89</v>
      </c>
      <c r="B1165" t="s">
        <v>90</v>
      </c>
      <c r="C1165" t="str">
        <f>VLOOKUP(B1165,'Country List'!$C$2:$G$126,5,FALSE)</f>
        <v>WCA</v>
      </c>
      <c r="D1165" t="str">
        <f>VLOOKUP(B1165,'Country List'!$C$2:$E$126,3,FALSE)</f>
        <v>Upper middle income</v>
      </c>
      <c r="E1165" t="s">
        <v>414</v>
      </c>
      <c r="F1165" s="48">
        <v>1.58</v>
      </c>
      <c r="G1165" s="48">
        <v>2024</v>
      </c>
      <c r="H1165" t="s">
        <v>508</v>
      </c>
      <c r="J1165" t="str">
        <f t="shared" si="18"/>
        <v>Equatorial GuineaHIV/syphlis for pregnant women</v>
      </c>
    </row>
    <row r="1166" spans="1:10" x14ac:dyDescent="0.25">
      <c r="A1166" t="s">
        <v>91</v>
      </c>
      <c r="B1166" t="s">
        <v>92</v>
      </c>
      <c r="C1166" t="str">
        <f>VLOOKUP(B1166,'Country List'!$C$2:$G$126,5,FALSE)</f>
        <v>ESA</v>
      </c>
      <c r="D1166" t="str">
        <f>VLOOKUP(B1166,'Country List'!$C$2:$E$126,3,FALSE)</f>
        <v>Low income</v>
      </c>
      <c r="E1166" t="s">
        <v>414</v>
      </c>
      <c r="F1166" s="48">
        <v>1.58</v>
      </c>
      <c r="G1166" s="48">
        <v>2024</v>
      </c>
      <c r="H1166" t="s">
        <v>508</v>
      </c>
      <c r="J1166" t="str">
        <f t="shared" si="18"/>
        <v>EritreaHIV/syphlis for pregnant women</v>
      </c>
    </row>
    <row r="1167" spans="1:10" x14ac:dyDescent="0.25">
      <c r="A1167" t="s">
        <v>267</v>
      </c>
      <c r="B1167" t="s">
        <v>228</v>
      </c>
      <c r="C1167" t="str">
        <f>VLOOKUP(B1167,'Country List'!$C$2:$G$126,5,FALSE)</f>
        <v>ESA</v>
      </c>
      <c r="D1167" t="str">
        <f>VLOOKUP(B1167,'Country List'!$C$2:$E$126,3,FALSE)</f>
        <v>Lower middle income</v>
      </c>
      <c r="E1167" t="s">
        <v>414</v>
      </c>
      <c r="F1167" s="48">
        <v>1.58</v>
      </c>
      <c r="G1167" s="48">
        <v>2024</v>
      </c>
      <c r="H1167" t="s">
        <v>508</v>
      </c>
      <c r="J1167" t="str">
        <f t="shared" si="18"/>
        <v>EswatiniHIV/syphlis for pregnant women</v>
      </c>
    </row>
    <row r="1168" spans="1:10" x14ac:dyDescent="0.25">
      <c r="A1168" t="s">
        <v>93</v>
      </c>
      <c r="B1168" t="s">
        <v>94</v>
      </c>
      <c r="C1168" t="str">
        <f>VLOOKUP(B1168,'Country List'!$C$2:$G$126,5,FALSE)</f>
        <v>ESA</v>
      </c>
      <c r="D1168" t="str">
        <f>VLOOKUP(B1168,'Country List'!$C$2:$E$126,3,FALSE)</f>
        <v>Low income</v>
      </c>
      <c r="E1168" t="s">
        <v>414</v>
      </c>
      <c r="F1168" s="48">
        <v>1.58</v>
      </c>
      <c r="G1168" s="48">
        <v>2024</v>
      </c>
      <c r="H1168" t="s">
        <v>508</v>
      </c>
      <c r="J1168" t="str">
        <f t="shared" si="18"/>
        <v>EthiopiaHIV/syphlis for pregnant women</v>
      </c>
    </row>
    <row r="1169" spans="1:10" x14ac:dyDescent="0.25">
      <c r="A1169" t="s">
        <v>95</v>
      </c>
      <c r="B1169" t="s">
        <v>96</v>
      </c>
      <c r="C1169" t="str">
        <f>VLOOKUP(B1169,'Country List'!$C$2:$G$126,5,FALSE)</f>
        <v>AP</v>
      </c>
      <c r="D1169" t="str">
        <f>VLOOKUP(B1169,'Country List'!$C$2:$E$126,3,FALSE)</f>
        <v>Upper middle income</v>
      </c>
      <c r="E1169" t="s">
        <v>414</v>
      </c>
      <c r="F1169" s="48">
        <v>1.58</v>
      </c>
      <c r="G1169" s="48">
        <v>2024</v>
      </c>
      <c r="H1169" t="s">
        <v>508</v>
      </c>
      <c r="J1169" t="str">
        <f t="shared" si="18"/>
        <v>FijiHIV/syphlis for pregnant women</v>
      </c>
    </row>
    <row r="1170" spans="1:10" x14ac:dyDescent="0.25">
      <c r="A1170" t="s">
        <v>97</v>
      </c>
      <c r="B1170" t="s">
        <v>98</v>
      </c>
      <c r="C1170" t="str">
        <f>VLOOKUP(B1170,'Country List'!$C$2:$G$126,5,FALSE)</f>
        <v>WCA</v>
      </c>
      <c r="D1170" t="str">
        <f>VLOOKUP(B1170,'Country List'!$C$2:$E$126,3,FALSE)</f>
        <v>Upper middle income</v>
      </c>
      <c r="E1170" t="s">
        <v>414</v>
      </c>
      <c r="F1170" s="48">
        <v>1.58</v>
      </c>
      <c r="G1170" s="48">
        <v>2024</v>
      </c>
      <c r="H1170" t="s">
        <v>508</v>
      </c>
      <c r="J1170" t="str">
        <f t="shared" si="18"/>
        <v>GabonHIV/syphlis for pregnant women</v>
      </c>
    </row>
    <row r="1171" spans="1:10" x14ac:dyDescent="0.25">
      <c r="A1171" t="s">
        <v>99</v>
      </c>
      <c r="B1171" t="s">
        <v>100</v>
      </c>
      <c r="C1171" t="str">
        <f>VLOOKUP(B1171,'Country List'!$C$2:$G$126,5,FALSE)</f>
        <v>WCA</v>
      </c>
      <c r="D1171" t="str">
        <f>VLOOKUP(B1171,'Country List'!$C$2:$E$126,3,FALSE)</f>
        <v>Low income</v>
      </c>
      <c r="E1171" t="s">
        <v>414</v>
      </c>
      <c r="F1171" s="48">
        <v>1.58</v>
      </c>
      <c r="G1171" s="48">
        <v>2024</v>
      </c>
      <c r="H1171" t="s">
        <v>508</v>
      </c>
      <c r="J1171" t="str">
        <f t="shared" si="18"/>
        <v>Gambia, TheHIV/syphlis for pregnant women</v>
      </c>
    </row>
    <row r="1172" spans="1:10" x14ac:dyDescent="0.25">
      <c r="A1172" t="s">
        <v>101</v>
      </c>
      <c r="B1172" t="s">
        <v>102</v>
      </c>
      <c r="C1172" t="str">
        <f>VLOOKUP(B1172,'Country List'!$C$2:$G$126,5,FALSE)</f>
        <v>EECA</v>
      </c>
      <c r="D1172" t="str">
        <f>VLOOKUP(B1172,'Country List'!$C$2:$E$126,3,FALSE)</f>
        <v>Lower middle income</v>
      </c>
      <c r="E1172" t="s">
        <v>414</v>
      </c>
      <c r="F1172" s="48">
        <v>1.58</v>
      </c>
      <c r="G1172" s="48">
        <v>2024</v>
      </c>
      <c r="H1172" t="s">
        <v>508</v>
      </c>
      <c r="J1172" t="str">
        <f t="shared" si="18"/>
        <v>GeorgiaHIV/syphlis for pregnant women</v>
      </c>
    </row>
    <row r="1173" spans="1:10" x14ac:dyDescent="0.25">
      <c r="A1173" t="s">
        <v>103</v>
      </c>
      <c r="B1173" t="s">
        <v>104</v>
      </c>
      <c r="C1173" t="str">
        <f>VLOOKUP(B1173,'Country List'!$C$2:$G$126,5,FALSE)</f>
        <v>WCA</v>
      </c>
      <c r="D1173" t="str">
        <f>VLOOKUP(B1173,'Country List'!$C$2:$E$126,3,FALSE)</f>
        <v>Lower middle income</v>
      </c>
      <c r="E1173" t="s">
        <v>414</v>
      </c>
      <c r="F1173" s="59">
        <v>1.37</v>
      </c>
      <c r="G1173" s="48">
        <v>2024</v>
      </c>
      <c r="H1173" t="s">
        <v>520</v>
      </c>
      <c r="J1173" t="str">
        <f t="shared" si="18"/>
        <v>GhanaHIV/syphlis for pregnant women</v>
      </c>
    </row>
    <row r="1174" spans="1:10" x14ac:dyDescent="0.25">
      <c r="A1174" t="s">
        <v>105</v>
      </c>
      <c r="B1174" t="s">
        <v>106</v>
      </c>
      <c r="C1174" t="str">
        <f>VLOOKUP(B1174,'Country List'!$C$2:$G$126,5,FALSE)</f>
        <v>LAC</v>
      </c>
      <c r="D1174" t="str">
        <f>VLOOKUP(B1174,'Country List'!$C$2:$E$126,3,FALSE)</f>
        <v>Lower middle income</v>
      </c>
      <c r="E1174" t="s">
        <v>414</v>
      </c>
      <c r="F1174" s="48">
        <v>1.58</v>
      </c>
      <c r="G1174" s="48">
        <v>2024</v>
      </c>
      <c r="H1174" t="s">
        <v>508</v>
      </c>
      <c r="J1174" t="str">
        <f t="shared" si="18"/>
        <v>GuatemalaHIV/syphlis for pregnant women</v>
      </c>
    </row>
    <row r="1175" spans="1:10" x14ac:dyDescent="0.25">
      <c r="A1175" t="s">
        <v>107</v>
      </c>
      <c r="B1175" t="s">
        <v>108</v>
      </c>
      <c r="C1175" t="str">
        <f>VLOOKUP(B1175,'Country List'!$C$2:$G$126,5,FALSE)</f>
        <v>WCA</v>
      </c>
      <c r="D1175" t="str">
        <f>VLOOKUP(B1175,'Country List'!$C$2:$E$126,3,FALSE)</f>
        <v>Low income</v>
      </c>
      <c r="E1175" t="s">
        <v>414</v>
      </c>
      <c r="F1175" s="48">
        <v>1.58</v>
      </c>
      <c r="G1175" s="48">
        <v>2024</v>
      </c>
      <c r="H1175" t="s">
        <v>508</v>
      </c>
      <c r="J1175" t="str">
        <f t="shared" si="18"/>
        <v>GuineaHIV/syphlis for pregnant women</v>
      </c>
    </row>
    <row r="1176" spans="1:10" x14ac:dyDescent="0.25">
      <c r="A1176" t="s">
        <v>109</v>
      </c>
      <c r="B1176" t="s">
        <v>110</v>
      </c>
      <c r="C1176" t="str">
        <f>VLOOKUP(B1176,'Country List'!$C$2:$G$126,5,FALSE)</f>
        <v>WCA</v>
      </c>
      <c r="D1176" t="str">
        <f>VLOOKUP(B1176,'Country List'!$C$2:$E$126,3,FALSE)</f>
        <v>Low income</v>
      </c>
      <c r="E1176" t="s">
        <v>414</v>
      </c>
      <c r="F1176" s="48">
        <v>1.58</v>
      </c>
      <c r="G1176" s="48">
        <v>2024</v>
      </c>
      <c r="H1176" t="s">
        <v>508</v>
      </c>
      <c r="J1176" t="str">
        <f t="shared" si="18"/>
        <v>Guinea-BissauHIV/syphlis for pregnant women</v>
      </c>
    </row>
    <row r="1177" spans="1:10" x14ac:dyDescent="0.25">
      <c r="A1177" t="s">
        <v>111</v>
      </c>
      <c r="B1177" t="s">
        <v>112</v>
      </c>
      <c r="C1177" t="str">
        <f>VLOOKUP(B1177,'Country List'!$C$2:$G$126,5,FALSE)</f>
        <v>LAC</v>
      </c>
      <c r="D1177" t="str">
        <f>VLOOKUP(B1177,'Country List'!$C$2:$E$126,3,FALSE)</f>
        <v>Upper middle income</v>
      </c>
      <c r="E1177" t="s">
        <v>414</v>
      </c>
      <c r="F1177" s="64">
        <v>1.5</v>
      </c>
      <c r="G1177" s="48">
        <v>2024</v>
      </c>
      <c r="H1177" t="s">
        <v>516</v>
      </c>
      <c r="J1177" t="str">
        <f t="shared" si="18"/>
        <v>GuyanaHIV/syphlis for pregnant women</v>
      </c>
    </row>
    <row r="1178" spans="1:10" x14ac:dyDescent="0.25">
      <c r="A1178" t="s">
        <v>113</v>
      </c>
      <c r="B1178" t="s">
        <v>114</v>
      </c>
      <c r="C1178" t="str">
        <f>VLOOKUP(B1178,'Country List'!$C$2:$G$126,5,FALSE)</f>
        <v>LAC</v>
      </c>
      <c r="D1178" t="str">
        <f>VLOOKUP(B1178,'Country List'!$C$2:$E$126,3,FALSE)</f>
        <v>Low income</v>
      </c>
      <c r="E1178" t="s">
        <v>414</v>
      </c>
      <c r="F1178" s="48">
        <v>1.58</v>
      </c>
      <c r="G1178" s="48">
        <v>2024</v>
      </c>
      <c r="H1178" t="s">
        <v>508</v>
      </c>
      <c r="J1178" t="str">
        <f t="shared" si="18"/>
        <v>HaitiHIV/syphlis for pregnant women</v>
      </c>
    </row>
    <row r="1179" spans="1:10" x14ac:dyDescent="0.25">
      <c r="A1179" t="s">
        <v>115</v>
      </c>
      <c r="B1179" t="s">
        <v>116</v>
      </c>
      <c r="C1179" t="str">
        <f>VLOOKUP(B1179,'Country List'!$C$2:$G$126,5,FALSE)</f>
        <v>LAC</v>
      </c>
      <c r="D1179" t="str">
        <f>VLOOKUP(B1179,'Country List'!$C$2:$E$126,3,FALSE)</f>
        <v>Lower middle income</v>
      </c>
      <c r="E1179" t="s">
        <v>414</v>
      </c>
      <c r="F1179" s="48">
        <v>1.58</v>
      </c>
      <c r="G1179" s="48">
        <v>2024</v>
      </c>
      <c r="H1179" t="s">
        <v>508</v>
      </c>
      <c r="J1179" t="str">
        <f t="shared" si="18"/>
        <v>HondurasHIV/syphlis for pregnant women</v>
      </c>
    </row>
    <row r="1180" spans="1:10" x14ac:dyDescent="0.25">
      <c r="A1180" t="s">
        <v>117</v>
      </c>
      <c r="B1180" t="s">
        <v>118</v>
      </c>
      <c r="C1180" t="str">
        <f>VLOOKUP(B1180,'Country List'!$C$2:$G$126,5,FALSE)</f>
        <v>AP</v>
      </c>
      <c r="D1180" t="str">
        <f>VLOOKUP(B1180,'Country List'!$C$2:$E$126,3,FALSE)</f>
        <v>Lower middle income</v>
      </c>
      <c r="E1180" t="s">
        <v>414</v>
      </c>
      <c r="F1180" s="48">
        <v>1.58</v>
      </c>
      <c r="G1180" s="48">
        <v>2024</v>
      </c>
      <c r="H1180" t="s">
        <v>508</v>
      </c>
      <c r="J1180" t="str">
        <f t="shared" si="18"/>
        <v>IndiaHIV/syphlis for pregnant women</v>
      </c>
    </row>
    <row r="1181" spans="1:10" x14ac:dyDescent="0.25">
      <c r="A1181" t="s">
        <v>121</v>
      </c>
      <c r="B1181" t="s">
        <v>122</v>
      </c>
      <c r="C1181" t="str">
        <f>VLOOKUP(B1181,'Country List'!$C$2:$G$126,5,FALSE)</f>
        <v>NAME</v>
      </c>
      <c r="D1181" t="str">
        <f>VLOOKUP(B1181,'Country List'!$C$2:$E$126,3,FALSE)</f>
        <v>Upper middle income</v>
      </c>
      <c r="E1181" t="s">
        <v>414</v>
      </c>
      <c r="F1181" s="48">
        <v>1.58</v>
      </c>
      <c r="G1181" s="48">
        <v>2024</v>
      </c>
      <c r="H1181" t="s">
        <v>508</v>
      </c>
      <c r="J1181" t="str">
        <f t="shared" si="18"/>
        <v>Iran, Islamic Rep.HIV/syphlis for pregnant women</v>
      </c>
    </row>
    <row r="1182" spans="1:10" x14ac:dyDescent="0.25">
      <c r="A1182" t="s">
        <v>123</v>
      </c>
      <c r="B1182" t="s">
        <v>124</v>
      </c>
      <c r="C1182" t="str">
        <f>VLOOKUP(B1182,'Country List'!$C$2:$G$126,5,FALSE)</f>
        <v>NAME</v>
      </c>
      <c r="D1182" t="str">
        <f>VLOOKUP(B1182,'Country List'!$C$2:$E$126,3,FALSE)</f>
        <v>Upper middle income</v>
      </c>
      <c r="E1182" t="s">
        <v>414</v>
      </c>
      <c r="F1182" s="48">
        <v>1.58</v>
      </c>
      <c r="G1182" s="48">
        <v>2024</v>
      </c>
      <c r="H1182" t="s">
        <v>508</v>
      </c>
      <c r="J1182" t="str">
        <f t="shared" si="18"/>
        <v>IraqHIV/syphlis for pregnant women</v>
      </c>
    </row>
    <row r="1183" spans="1:10" x14ac:dyDescent="0.25">
      <c r="A1183" t="s">
        <v>125</v>
      </c>
      <c r="B1183" t="s">
        <v>126</v>
      </c>
      <c r="C1183" t="str">
        <f>VLOOKUP(B1183,'Country List'!$C$2:$G$126,5,FALSE)</f>
        <v>LAC</v>
      </c>
      <c r="D1183" t="str">
        <f>VLOOKUP(B1183,'Country List'!$C$2:$E$126,3,FALSE)</f>
        <v>Upper middle income</v>
      </c>
      <c r="E1183" t="s">
        <v>414</v>
      </c>
      <c r="F1183" s="48">
        <v>1.58</v>
      </c>
      <c r="G1183" s="48">
        <v>2024</v>
      </c>
      <c r="H1183" t="s">
        <v>508</v>
      </c>
      <c r="J1183" t="str">
        <f t="shared" si="18"/>
        <v>JamaicaHIV/syphlis for pregnant women</v>
      </c>
    </row>
    <row r="1184" spans="1:10" x14ac:dyDescent="0.25">
      <c r="A1184" t="s">
        <v>127</v>
      </c>
      <c r="B1184" t="s">
        <v>128</v>
      </c>
      <c r="C1184" t="str">
        <f>VLOOKUP(B1184,'Country List'!$C$2:$G$126,5,FALSE)</f>
        <v>NAME</v>
      </c>
      <c r="D1184" t="str">
        <f>VLOOKUP(B1184,'Country List'!$C$2:$E$126,3,FALSE)</f>
        <v>Lower middle income</v>
      </c>
      <c r="E1184" t="s">
        <v>414</v>
      </c>
      <c r="F1184" s="48">
        <v>1.58</v>
      </c>
      <c r="G1184" s="48">
        <v>2024</v>
      </c>
      <c r="H1184" t="s">
        <v>508</v>
      </c>
      <c r="J1184" t="str">
        <f t="shared" si="18"/>
        <v>JordanHIV/syphlis for pregnant women</v>
      </c>
    </row>
    <row r="1185" spans="1:10" x14ac:dyDescent="0.25">
      <c r="A1185" t="s">
        <v>129</v>
      </c>
      <c r="B1185" t="s">
        <v>130</v>
      </c>
      <c r="C1185" t="str">
        <f>VLOOKUP(B1185,'Country List'!$C$2:$G$126,5,FALSE)</f>
        <v>EECA</v>
      </c>
      <c r="D1185" t="str">
        <f>VLOOKUP(B1185,'Country List'!$C$2:$E$126,3,FALSE)</f>
        <v>Upper middle income</v>
      </c>
      <c r="E1185" t="s">
        <v>414</v>
      </c>
      <c r="F1185" s="48">
        <v>1.58</v>
      </c>
      <c r="G1185" s="48">
        <v>2024</v>
      </c>
      <c r="H1185" t="s">
        <v>508</v>
      </c>
      <c r="J1185" t="str">
        <f t="shared" si="18"/>
        <v>KazakhstanHIV/syphlis for pregnant women</v>
      </c>
    </row>
    <row r="1186" spans="1:10" x14ac:dyDescent="0.25">
      <c r="A1186" t="s">
        <v>131</v>
      </c>
      <c r="B1186" t="s">
        <v>132</v>
      </c>
      <c r="C1186" t="str">
        <f>VLOOKUP(B1186,'Country List'!$C$2:$G$126,5,FALSE)</f>
        <v>ESA</v>
      </c>
      <c r="D1186" t="str">
        <f>VLOOKUP(B1186,'Country List'!$C$2:$E$126,3,FALSE)</f>
        <v>Lower middle income</v>
      </c>
      <c r="E1186" t="s">
        <v>414</v>
      </c>
      <c r="F1186" s="48">
        <v>1.58</v>
      </c>
      <c r="G1186" s="48">
        <v>2024</v>
      </c>
      <c r="H1186" t="s">
        <v>508</v>
      </c>
      <c r="J1186" t="str">
        <f t="shared" si="18"/>
        <v>KenyaHIV/syphlis for pregnant women</v>
      </c>
    </row>
    <row r="1187" spans="1:10" x14ac:dyDescent="0.25">
      <c r="A1187" t="s">
        <v>133</v>
      </c>
      <c r="B1187" t="s">
        <v>134</v>
      </c>
      <c r="C1187" t="str">
        <f>VLOOKUP(B1187,'Country List'!$C$2:$G$126,5,FALSE)</f>
        <v>AP</v>
      </c>
      <c r="D1187" t="str">
        <f>VLOOKUP(B1187,'Country List'!$C$2:$E$126,3,FALSE)</f>
        <v>Low income</v>
      </c>
      <c r="E1187" t="s">
        <v>414</v>
      </c>
      <c r="F1187" s="48">
        <v>1.58</v>
      </c>
      <c r="G1187" s="48">
        <v>2024</v>
      </c>
      <c r="H1187" t="s">
        <v>508</v>
      </c>
      <c r="J1187" t="str">
        <f t="shared" si="18"/>
        <v>Korea, Dem. People's Rep.HIV/syphlis for pregnant women</v>
      </c>
    </row>
    <row r="1188" spans="1:10" x14ac:dyDescent="0.25">
      <c r="A1188" t="s">
        <v>135</v>
      </c>
      <c r="B1188" t="s">
        <v>136</v>
      </c>
      <c r="C1188" t="str">
        <f>VLOOKUP(B1188,'Country List'!$C$2:$G$126,5,FALSE)</f>
        <v>EECA</v>
      </c>
      <c r="D1188" t="str">
        <f>VLOOKUP(B1188,'Country List'!$C$2:$E$126,3,FALSE)</f>
        <v>Lower middle income</v>
      </c>
      <c r="E1188" t="s">
        <v>414</v>
      </c>
      <c r="F1188" s="48">
        <v>1.58</v>
      </c>
      <c r="G1188" s="48">
        <v>2024</v>
      </c>
      <c r="H1188" t="s">
        <v>508</v>
      </c>
      <c r="J1188" t="str">
        <f t="shared" si="18"/>
        <v>Kyrgyz RepublicHIV/syphlis for pregnant women</v>
      </c>
    </row>
    <row r="1189" spans="1:10" x14ac:dyDescent="0.25">
      <c r="A1189" t="s">
        <v>137</v>
      </c>
      <c r="B1189" t="s">
        <v>138</v>
      </c>
      <c r="C1189" t="str">
        <f>VLOOKUP(B1189,'Country List'!$C$2:$G$126,5,FALSE)</f>
        <v>AP</v>
      </c>
      <c r="D1189" t="str">
        <f>VLOOKUP(B1189,'Country List'!$C$2:$E$126,3,FALSE)</f>
        <v>Lower middle income</v>
      </c>
      <c r="E1189" t="s">
        <v>414</v>
      </c>
      <c r="F1189" s="48">
        <v>1.3</v>
      </c>
      <c r="G1189" s="48">
        <v>2024</v>
      </c>
      <c r="H1189" t="s">
        <v>522</v>
      </c>
      <c r="J1189" t="str">
        <f t="shared" si="18"/>
        <v>Lao PDRHIV/syphlis for pregnant women</v>
      </c>
    </row>
    <row r="1190" spans="1:10" x14ac:dyDescent="0.25">
      <c r="A1190" t="s">
        <v>139</v>
      </c>
      <c r="B1190" t="s">
        <v>140</v>
      </c>
      <c r="C1190" t="str">
        <f>VLOOKUP(B1190,'Country List'!$C$2:$G$126,5,FALSE)</f>
        <v>NAME</v>
      </c>
      <c r="D1190" t="str">
        <f>VLOOKUP(B1190,'Country List'!$C$2:$E$126,3,FALSE)</f>
        <v>Upper middle income</v>
      </c>
      <c r="E1190" t="s">
        <v>414</v>
      </c>
      <c r="F1190" s="48">
        <v>1.58</v>
      </c>
      <c r="G1190" s="48">
        <v>2024</v>
      </c>
      <c r="H1190" t="s">
        <v>508</v>
      </c>
      <c r="J1190" t="str">
        <f t="shared" si="18"/>
        <v>LebanonHIV/syphlis for pregnant women</v>
      </c>
    </row>
    <row r="1191" spans="1:10" x14ac:dyDescent="0.25">
      <c r="A1191" t="s">
        <v>141</v>
      </c>
      <c r="B1191" t="s">
        <v>142</v>
      </c>
      <c r="C1191" t="str">
        <f>VLOOKUP(B1191,'Country List'!$C$2:$G$126,5,FALSE)</f>
        <v>ESA</v>
      </c>
      <c r="D1191" t="str">
        <f>VLOOKUP(B1191,'Country List'!$C$2:$E$126,3,FALSE)</f>
        <v>Lower middle income</v>
      </c>
      <c r="E1191" t="s">
        <v>414</v>
      </c>
      <c r="F1191" s="48">
        <v>1.58</v>
      </c>
      <c r="G1191" s="48">
        <v>2024</v>
      </c>
      <c r="H1191" t="s">
        <v>508</v>
      </c>
      <c r="J1191" t="str">
        <f t="shared" si="18"/>
        <v>LesothoHIV/syphlis for pregnant women</v>
      </c>
    </row>
    <row r="1192" spans="1:10" x14ac:dyDescent="0.25">
      <c r="A1192" t="s">
        <v>143</v>
      </c>
      <c r="B1192" t="s">
        <v>144</v>
      </c>
      <c r="C1192" t="str">
        <f>VLOOKUP(B1192,'Country List'!$C$2:$G$126,5,FALSE)</f>
        <v>WCA</v>
      </c>
      <c r="D1192" t="str">
        <f>VLOOKUP(B1192,'Country List'!$C$2:$E$126,3,FALSE)</f>
        <v>Low income</v>
      </c>
      <c r="E1192" t="s">
        <v>414</v>
      </c>
      <c r="F1192" s="48">
        <v>1.58</v>
      </c>
      <c r="G1192" s="48">
        <v>2024</v>
      </c>
      <c r="H1192" t="s">
        <v>508</v>
      </c>
      <c r="J1192" t="str">
        <f t="shared" si="18"/>
        <v>LiberiaHIV/syphlis for pregnant women</v>
      </c>
    </row>
    <row r="1193" spans="1:10" x14ac:dyDescent="0.25">
      <c r="A1193" t="s">
        <v>145</v>
      </c>
      <c r="B1193" t="s">
        <v>146</v>
      </c>
      <c r="C1193" t="str">
        <f>VLOOKUP(B1193,'Country List'!$C$2:$G$126,5,FALSE)</f>
        <v>NAME</v>
      </c>
      <c r="D1193" t="str">
        <f>VLOOKUP(B1193,'Country List'!$C$2:$E$126,3,FALSE)</f>
        <v>Upper middle income</v>
      </c>
      <c r="E1193" t="s">
        <v>414</v>
      </c>
      <c r="F1193" s="48">
        <v>1.58</v>
      </c>
      <c r="G1193" s="48">
        <v>2024</v>
      </c>
      <c r="H1193" t="s">
        <v>508</v>
      </c>
      <c r="J1193" t="str">
        <f t="shared" si="18"/>
        <v>LibyaHIV/syphlis for pregnant women</v>
      </c>
    </row>
    <row r="1194" spans="1:10" x14ac:dyDescent="0.25">
      <c r="A1194" t="s">
        <v>147</v>
      </c>
      <c r="B1194" t="s">
        <v>148</v>
      </c>
      <c r="C1194" t="str">
        <f>VLOOKUP(B1194,'Country List'!$C$2:$G$126,5,FALSE)</f>
        <v>EECA</v>
      </c>
      <c r="D1194" t="str">
        <f>VLOOKUP(B1194,'Country List'!$C$2:$E$126,3,FALSE)</f>
        <v>Upper middle income</v>
      </c>
      <c r="E1194" t="s">
        <v>414</v>
      </c>
      <c r="F1194" s="48">
        <v>1.58</v>
      </c>
      <c r="G1194" s="48">
        <v>2024</v>
      </c>
      <c r="H1194" t="s">
        <v>508</v>
      </c>
      <c r="J1194" t="str">
        <f t="shared" si="18"/>
        <v>Macedonia, FYRHIV/syphlis for pregnant women</v>
      </c>
    </row>
    <row r="1195" spans="1:10" x14ac:dyDescent="0.25">
      <c r="A1195" t="s">
        <v>149</v>
      </c>
      <c r="B1195" t="s">
        <v>150</v>
      </c>
      <c r="C1195" t="str">
        <f>VLOOKUP(B1195,'Country List'!$C$2:$G$126,5,FALSE)</f>
        <v>ESA</v>
      </c>
      <c r="D1195" t="str">
        <f>VLOOKUP(B1195,'Country List'!$C$2:$E$126,3,FALSE)</f>
        <v>Low income</v>
      </c>
      <c r="E1195" t="s">
        <v>414</v>
      </c>
      <c r="F1195" s="48">
        <v>1.58</v>
      </c>
      <c r="G1195" s="48">
        <v>2024</v>
      </c>
      <c r="H1195" t="s">
        <v>508</v>
      </c>
      <c r="J1195" t="str">
        <f t="shared" si="18"/>
        <v>MadagascarHIV/syphlis for pregnant women</v>
      </c>
    </row>
    <row r="1196" spans="1:10" x14ac:dyDescent="0.25">
      <c r="A1196" t="s">
        <v>151</v>
      </c>
      <c r="B1196" t="s">
        <v>152</v>
      </c>
      <c r="C1196" t="str">
        <f>VLOOKUP(B1196,'Country List'!$C$2:$G$126,5,FALSE)</f>
        <v>ESA</v>
      </c>
      <c r="D1196" t="str">
        <f>VLOOKUP(B1196,'Country List'!$C$2:$E$126,3,FALSE)</f>
        <v>Low income</v>
      </c>
      <c r="E1196" t="s">
        <v>414</v>
      </c>
      <c r="F1196" s="48">
        <v>1.58</v>
      </c>
      <c r="G1196" s="48">
        <v>2024</v>
      </c>
      <c r="H1196" t="s">
        <v>508</v>
      </c>
      <c r="J1196" t="str">
        <f t="shared" si="18"/>
        <v>MalawiHIV/syphlis for pregnant women</v>
      </c>
    </row>
    <row r="1197" spans="1:10" x14ac:dyDescent="0.25">
      <c r="A1197" t="s">
        <v>153</v>
      </c>
      <c r="B1197" t="s">
        <v>154</v>
      </c>
      <c r="C1197" t="str">
        <f>VLOOKUP(B1197,'Country List'!$C$2:$G$126,5,FALSE)</f>
        <v>AP</v>
      </c>
      <c r="D1197" t="str">
        <f>VLOOKUP(B1197,'Country List'!$C$2:$E$126,3,FALSE)</f>
        <v>Upper middle income</v>
      </c>
      <c r="E1197" t="s">
        <v>414</v>
      </c>
      <c r="F1197" s="64">
        <v>4.5</v>
      </c>
      <c r="G1197" s="48">
        <v>2024</v>
      </c>
      <c r="H1197" t="s">
        <v>519</v>
      </c>
      <c r="J1197" t="str">
        <f t="shared" si="18"/>
        <v>MalaysiaHIV/syphlis for pregnant women</v>
      </c>
    </row>
    <row r="1198" spans="1:10" x14ac:dyDescent="0.25">
      <c r="A1198" t="s">
        <v>155</v>
      </c>
      <c r="B1198" t="s">
        <v>156</v>
      </c>
      <c r="C1198" t="str">
        <f>VLOOKUP(B1198,'Country List'!$C$2:$G$126,5,FALSE)</f>
        <v>AP</v>
      </c>
      <c r="D1198" t="str">
        <f>VLOOKUP(B1198,'Country List'!$C$2:$E$126,3,FALSE)</f>
        <v>Upper middle income</v>
      </c>
      <c r="E1198" t="s">
        <v>414</v>
      </c>
      <c r="F1198" s="48">
        <v>1.58</v>
      </c>
      <c r="G1198" s="48">
        <v>2024</v>
      </c>
      <c r="H1198" t="s">
        <v>508</v>
      </c>
      <c r="J1198" t="str">
        <f t="shared" si="18"/>
        <v>MaldivesHIV/syphlis for pregnant women</v>
      </c>
    </row>
    <row r="1199" spans="1:10" x14ac:dyDescent="0.25">
      <c r="A1199" t="s">
        <v>157</v>
      </c>
      <c r="B1199" t="s">
        <v>158</v>
      </c>
      <c r="C1199" t="str">
        <f>VLOOKUP(B1199,'Country List'!$C$2:$G$126,5,FALSE)</f>
        <v>WCA</v>
      </c>
      <c r="D1199" t="str">
        <f>VLOOKUP(B1199,'Country List'!$C$2:$E$126,3,FALSE)</f>
        <v>Low income</v>
      </c>
      <c r="E1199" t="s">
        <v>414</v>
      </c>
      <c r="F1199" s="48">
        <v>1.58</v>
      </c>
      <c r="G1199" s="48">
        <v>2024</v>
      </c>
      <c r="H1199" t="s">
        <v>508</v>
      </c>
      <c r="J1199" t="str">
        <f t="shared" si="18"/>
        <v>MaliHIV/syphlis for pregnant women</v>
      </c>
    </row>
    <row r="1200" spans="1:10" x14ac:dyDescent="0.25">
      <c r="A1200" t="s">
        <v>159</v>
      </c>
      <c r="B1200" t="s">
        <v>160</v>
      </c>
      <c r="C1200" t="str">
        <f>VLOOKUP(B1200,'Country List'!$C$2:$G$126,5,FALSE)</f>
        <v>WCA</v>
      </c>
      <c r="D1200" t="str">
        <f>VLOOKUP(B1200,'Country List'!$C$2:$E$126,3,FALSE)</f>
        <v>Lower middle income</v>
      </c>
      <c r="E1200" t="s">
        <v>414</v>
      </c>
      <c r="F1200" s="48">
        <v>1.58</v>
      </c>
      <c r="G1200" s="48">
        <v>2024</v>
      </c>
      <c r="H1200" t="s">
        <v>508</v>
      </c>
      <c r="J1200" t="str">
        <f t="shared" si="18"/>
        <v>MauritaniaHIV/syphlis for pregnant women</v>
      </c>
    </row>
    <row r="1201" spans="1:10" x14ac:dyDescent="0.25">
      <c r="A1201" t="s">
        <v>161</v>
      </c>
      <c r="B1201" t="s">
        <v>162</v>
      </c>
      <c r="C1201" t="str">
        <f>VLOOKUP(B1201,'Country List'!$C$2:$G$126,5,FALSE)</f>
        <v>ESA</v>
      </c>
      <c r="D1201" t="str">
        <f>VLOOKUP(B1201,'Country List'!$C$2:$E$126,3,FALSE)</f>
        <v>Upper middle income</v>
      </c>
      <c r="E1201" t="s">
        <v>414</v>
      </c>
      <c r="F1201" s="48">
        <v>1.58</v>
      </c>
      <c r="G1201" s="48">
        <v>2024</v>
      </c>
      <c r="H1201" t="s">
        <v>508</v>
      </c>
      <c r="J1201" t="str">
        <f t="shared" si="18"/>
        <v>MauritiusHIV/syphlis for pregnant women</v>
      </c>
    </row>
    <row r="1202" spans="1:10" x14ac:dyDescent="0.25">
      <c r="A1202" t="s">
        <v>163</v>
      </c>
      <c r="B1202" t="s">
        <v>164</v>
      </c>
      <c r="C1202" t="str">
        <f>VLOOKUP(B1202,'Country List'!$C$2:$G$126,5,FALSE)</f>
        <v>LAC</v>
      </c>
      <c r="D1202" t="str">
        <f>VLOOKUP(B1202,'Country List'!$C$2:$E$126,3,FALSE)</f>
        <v>Upper middle income</v>
      </c>
      <c r="E1202" t="s">
        <v>414</v>
      </c>
      <c r="F1202" s="48">
        <v>1.58</v>
      </c>
      <c r="G1202" s="48">
        <v>2024</v>
      </c>
      <c r="H1202" t="s">
        <v>508</v>
      </c>
      <c r="J1202" t="str">
        <f t="shared" si="18"/>
        <v>MexicoHIV/syphlis for pregnant women</v>
      </c>
    </row>
    <row r="1203" spans="1:10" x14ac:dyDescent="0.25">
      <c r="A1203" t="s">
        <v>165</v>
      </c>
      <c r="B1203" t="s">
        <v>166</v>
      </c>
      <c r="C1203" t="str">
        <f>VLOOKUP(B1203,'Country List'!$C$2:$G$126,5,FALSE)</f>
        <v>EECA</v>
      </c>
      <c r="D1203" t="str">
        <f>VLOOKUP(B1203,'Country List'!$C$2:$E$126,3,FALSE)</f>
        <v>Lower middle income</v>
      </c>
      <c r="E1203" t="s">
        <v>414</v>
      </c>
      <c r="F1203" s="48">
        <v>1.58</v>
      </c>
      <c r="G1203" s="48">
        <v>2024</v>
      </c>
      <c r="H1203" t="s">
        <v>508</v>
      </c>
      <c r="J1203" t="str">
        <f t="shared" si="18"/>
        <v>MoldovaHIV/syphlis for pregnant women</v>
      </c>
    </row>
    <row r="1204" spans="1:10" x14ac:dyDescent="0.25">
      <c r="A1204" t="s">
        <v>167</v>
      </c>
      <c r="B1204" t="s">
        <v>168</v>
      </c>
      <c r="C1204" t="str">
        <f>VLOOKUP(B1204,'Country List'!$C$2:$G$126,5,FALSE)</f>
        <v>AP</v>
      </c>
      <c r="D1204" t="str">
        <f>VLOOKUP(B1204,'Country List'!$C$2:$E$126,3,FALSE)</f>
        <v>Lower middle income</v>
      </c>
      <c r="E1204" t="s">
        <v>414</v>
      </c>
      <c r="F1204" s="48">
        <v>1.58</v>
      </c>
      <c r="G1204" s="48">
        <v>2024</v>
      </c>
      <c r="H1204" t="s">
        <v>508</v>
      </c>
      <c r="J1204" t="str">
        <f t="shared" si="18"/>
        <v>MongoliaHIV/syphlis for pregnant women</v>
      </c>
    </row>
    <row r="1205" spans="1:10" x14ac:dyDescent="0.25">
      <c r="A1205" t="s">
        <v>169</v>
      </c>
      <c r="B1205" t="s">
        <v>170</v>
      </c>
      <c r="C1205" t="str">
        <f>VLOOKUP(B1205,'Country List'!$C$2:$G$126,5,FALSE)</f>
        <v>EECA</v>
      </c>
      <c r="D1205" t="str">
        <f>VLOOKUP(B1205,'Country List'!$C$2:$E$126,3,FALSE)</f>
        <v>Upper middle income</v>
      </c>
      <c r="E1205" t="s">
        <v>414</v>
      </c>
      <c r="F1205" s="48">
        <v>1.58</v>
      </c>
      <c r="G1205" s="48">
        <v>2024</v>
      </c>
      <c r="H1205" t="s">
        <v>508</v>
      </c>
      <c r="J1205" t="str">
        <f t="shared" si="18"/>
        <v>MontenegroHIV/syphlis for pregnant women</v>
      </c>
    </row>
    <row r="1206" spans="1:10" x14ac:dyDescent="0.25">
      <c r="A1206" t="s">
        <v>171</v>
      </c>
      <c r="B1206" t="s">
        <v>172</v>
      </c>
      <c r="C1206" t="str">
        <f>VLOOKUP(B1206,'Country List'!$C$2:$G$126,5,FALSE)</f>
        <v>NAME</v>
      </c>
      <c r="D1206" t="str">
        <f>VLOOKUP(B1206,'Country List'!$C$2:$E$126,3,FALSE)</f>
        <v>Lower middle income</v>
      </c>
      <c r="E1206" t="s">
        <v>414</v>
      </c>
      <c r="F1206" s="48">
        <v>1.58</v>
      </c>
      <c r="G1206" s="48">
        <v>2024</v>
      </c>
      <c r="H1206" t="s">
        <v>508</v>
      </c>
      <c r="J1206" t="str">
        <f t="shared" si="18"/>
        <v>MoroccoHIV/syphlis for pregnant women</v>
      </c>
    </row>
    <row r="1207" spans="1:10" x14ac:dyDescent="0.25">
      <c r="A1207" t="s">
        <v>173</v>
      </c>
      <c r="B1207" t="s">
        <v>174</v>
      </c>
      <c r="C1207" t="str">
        <f>VLOOKUP(B1207,'Country List'!$C$2:$G$126,5,FALSE)</f>
        <v>ESA</v>
      </c>
      <c r="D1207" t="str">
        <f>VLOOKUP(B1207,'Country List'!$C$2:$E$126,3,FALSE)</f>
        <v>Low income</v>
      </c>
      <c r="E1207" t="s">
        <v>414</v>
      </c>
      <c r="F1207" s="48">
        <v>1.58</v>
      </c>
      <c r="G1207" s="48">
        <v>2024</v>
      </c>
      <c r="H1207" t="s">
        <v>508</v>
      </c>
      <c r="J1207" t="str">
        <f t="shared" si="18"/>
        <v>MozambiqueHIV/syphlis for pregnant women</v>
      </c>
    </row>
    <row r="1208" spans="1:10" x14ac:dyDescent="0.25">
      <c r="A1208" t="s">
        <v>175</v>
      </c>
      <c r="B1208" t="s">
        <v>176</v>
      </c>
      <c r="C1208" t="str">
        <f>VLOOKUP(B1208,'Country List'!$C$2:$G$126,5,FALSE)</f>
        <v>AP</v>
      </c>
      <c r="D1208" t="str">
        <f>VLOOKUP(B1208,'Country List'!$C$2:$E$126,3,FALSE)</f>
        <v>Lower middle income</v>
      </c>
      <c r="E1208" t="s">
        <v>414</v>
      </c>
      <c r="F1208" s="48">
        <v>1.58</v>
      </c>
      <c r="G1208" s="48">
        <v>2024</v>
      </c>
      <c r="H1208" t="s">
        <v>508</v>
      </c>
      <c r="J1208" t="str">
        <f t="shared" si="18"/>
        <v>MyanmarHIV/syphlis for pregnant women</v>
      </c>
    </row>
    <row r="1209" spans="1:10" x14ac:dyDescent="0.25">
      <c r="A1209" t="s">
        <v>177</v>
      </c>
      <c r="B1209" t="s">
        <v>178</v>
      </c>
      <c r="C1209" t="str">
        <f>VLOOKUP(B1209,'Country List'!$C$2:$G$126,5,FALSE)</f>
        <v>ESA</v>
      </c>
      <c r="D1209" t="str">
        <f>VLOOKUP(B1209,'Country List'!$C$2:$E$126,3,FALSE)</f>
        <v>Upper middle income</v>
      </c>
      <c r="E1209" t="s">
        <v>414</v>
      </c>
      <c r="F1209" s="48">
        <v>1.58</v>
      </c>
      <c r="G1209" s="48">
        <v>2024</v>
      </c>
      <c r="H1209" t="s">
        <v>508</v>
      </c>
      <c r="J1209" t="str">
        <f t="shared" si="18"/>
        <v>NamibiaHIV/syphlis for pregnant women</v>
      </c>
    </row>
    <row r="1210" spans="1:10" x14ac:dyDescent="0.25">
      <c r="A1210" t="s">
        <v>179</v>
      </c>
      <c r="B1210" t="s">
        <v>180</v>
      </c>
      <c r="C1210" t="str">
        <f>VLOOKUP(B1210,'Country List'!$C$2:$G$126,5,FALSE)</f>
        <v>AP</v>
      </c>
      <c r="D1210" t="str">
        <f>VLOOKUP(B1210,'Country List'!$C$2:$E$126,3,FALSE)</f>
        <v>Low income</v>
      </c>
      <c r="E1210" t="s">
        <v>414</v>
      </c>
      <c r="F1210" s="48">
        <v>1.58</v>
      </c>
      <c r="G1210" s="48">
        <v>2024</v>
      </c>
      <c r="H1210" t="s">
        <v>508</v>
      </c>
      <c r="J1210" t="str">
        <f t="shared" si="18"/>
        <v>NepalHIV/syphlis for pregnant women</v>
      </c>
    </row>
    <row r="1211" spans="1:10" x14ac:dyDescent="0.25">
      <c r="A1211" t="s">
        <v>181</v>
      </c>
      <c r="B1211" t="s">
        <v>182</v>
      </c>
      <c r="C1211" t="str">
        <f>VLOOKUP(B1211,'Country List'!$C$2:$G$126,5,FALSE)</f>
        <v>LAC</v>
      </c>
      <c r="D1211" t="str">
        <f>VLOOKUP(B1211,'Country List'!$C$2:$E$126,3,FALSE)</f>
        <v>Lower middle income</v>
      </c>
      <c r="E1211" t="s">
        <v>414</v>
      </c>
      <c r="F1211" s="48">
        <v>1.58</v>
      </c>
      <c r="G1211" s="48">
        <v>2024</v>
      </c>
      <c r="H1211" t="s">
        <v>508</v>
      </c>
      <c r="J1211" t="str">
        <f t="shared" si="18"/>
        <v>NicaraguaHIV/syphlis for pregnant women</v>
      </c>
    </row>
    <row r="1212" spans="1:10" x14ac:dyDescent="0.25">
      <c r="A1212" t="s">
        <v>183</v>
      </c>
      <c r="B1212" t="s">
        <v>184</v>
      </c>
      <c r="C1212" t="str">
        <f>VLOOKUP(B1212,'Country List'!$C$2:$G$126,5,FALSE)</f>
        <v>WCA</v>
      </c>
      <c r="D1212" t="str">
        <f>VLOOKUP(B1212,'Country List'!$C$2:$E$126,3,FALSE)</f>
        <v>Low income</v>
      </c>
      <c r="E1212" t="s">
        <v>414</v>
      </c>
      <c r="F1212" s="48">
        <v>1.58</v>
      </c>
      <c r="G1212" s="48">
        <v>2024</v>
      </c>
      <c r="H1212" t="s">
        <v>508</v>
      </c>
      <c r="J1212" t="str">
        <f t="shared" si="18"/>
        <v>NigerHIV/syphlis for pregnant women</v>
      </c>
    </row>
    <row r="1213" spans="1:10" x14ac:dyDescent="0.25">
      <c r="A1213" t="s">
        <v>185</v>
      </c>
      <c r="B1213" t="s">
        <v>186</v>
      </c>
      <c r="C1213" t="str">
        <f>VLOOKUP(B1213,'Country List'!$C$2:$G$126,5,FALSE)</f>
        <v>WCA</v>
      </c>
      <c r="D1213" t="str">
        <f>VLOOKUP(B1213,'Country List'!$C$2:$E$126,3,FALSE)</f>
        <v>Lower middle income</v>
      </c>
      <c r="E1213" t="s">
        <v>414</v>
      </c>
      <c r="F1213" s="48">
        <v>1.58</v>
      </c>
      <c r="G1213" s="48">
        <v>2024</v>
      </c>
      <c r="H1213" t="s">
        <v>508</v>
      </c>
      <c r="J1213" t="str">
        <f t="shared" si="18"/>
        <v>NigeriaHIV/syphlis for pregnant women</v>
      </c>
    </row>
    <row r="1214" spans="1:10" x14ac:dyDescent="0.25">
      <c r="A1214" t="s">
        <v>187</v>
      </c>
      <c r="B1214" t="s">
        <v>188</v>
      </c>
      <c r="C1214" t="str">
        <f>VLOOKUP(B1214,'Country List'!$C$2:$G$126,5,FALSE)</f>
        <v>AP</v>
      </c>
      <c r="D1214" t="str">
        <f>VLOOKUP(B1214,'Country List'!$C$2:$E$126,3,FALSE)</f>
        <v>Lower middle income</v>
      </c>
      <c r="E1214" t="s">
        <v>414</v>
      </c>
      <c r="F1214" s="48">
        <v>1.58</v>
      </c>
      <c r="G1214" s="48">
        <v>2024</v>
      </c>
      <c r="H1214" t="s">
        <v>508</v>
      </c>
      <c r="J1214" t="str">
        <f t="shared" si="18"/>
        <v>PakistanHIV/syphlis for pregnant women</v>
      </c>
    </row>
    <row r="1215" spans="1:10" x14ac:dyDescent="0.25">
      <c r="A1215" t="s">
        <v>189</v>
      </c>
      <c r="B1215" t="s">
        <v>190</v>
      </c>
      <c r="C1215" t="str">
        <f>VLOOKUP(B1215,'Country List'!$C$2:$G$126,5,FALSE)</f>
        <v>LAC</v>
      </c>
      <c r="D1215" t="str">
        <f>VLOOKUP(B1215,'Country List'!$C$2:$E$126,3,FALSE)</f>
        <v>Upper middle income</v>
      </c>
      <c r="E1215" t="s">
        <v>414</v>
      </c>
      <c r="F1215" s="48">
        <v>1.58</v>
      </c>
      <c r="G1215" s="48">
        <v>2024</v>
      </c>
      <c r="H1215" t="s">
        <v>508</v>
      </c>
      <c r="J1215" t="str">
        <f t="shared" si="18"/>
        <v>PanamaHIV/syphlis for pregnant women</v>
      </c>
    </row>
    <row r="1216" spans="1:10" x14ac:dyDescent="0.25">
      <c r="A1216" t="s">
        <v>191</v>
      </c>
      <c r="B1216" t="s">
        <v>192</v>
      </c>
      <c r="C1216" t="str">
        <f>VLOOKUP(B1216,'Country List'!$C$2:$G$126,5,FALSE)</f>
        <v>AP</v>
      </c>
      <c r="D1216" t="str">
        <f>VLOOKUP(B1216,'Country List'!$C$2:$E$126,3,FALSE)</f>
        <v>Lower middle income</v>
      </c>
      <c r="E1216" t="s">
        <v>414</v>
      </c>
      <c r="F1216" s="48">
        <v>1.58</v>
      </c>
      <c r="G1216" s="48">
        <v>2024</v>
      </c>
      <c r="H1216" t="s">
        <v>508</v>
      </c>
      <c r="J1216" t="str">
        <f t="shared" si="18"/>
        <v>Papua New GuineaHIV/syphlis for pregnant women</v>
      </c>
    </row>
    <row r="1217" spans="1:10" x14ac:dyDescent="0.25">
      <c r="A1217" t="s">
        <v>193</v>
      </c>
      <c r="B1217" t="s">
        <v>194</v>
      </c>
      <c r="C1217" t="str">
        <f>VLOOKUP(B1217,'Country List'!$C$2:$G$126,5,FALSE)</f>
        <v>LAC</v>
      </c>
      <c r="D1217" t="str">
        <f>VLOOKUP(B1217,'Country List'!$C$2:$E$126,3,FALSE)</f>
        <v>Upper middle income</v>
      </c>
      <c r="E1217" t="s">
        <v>414</v>
      </c>
      <c r="F1217" s="48">
        <v>1.58</v>
      </c>
      <c r="G1217" s="48">
        <v>2024</v>
      </c>
      <c r="H1217" t="s">
        <v>508</v>
      </c>
      <c r="J1217" t="str">
        <f t="shared" si="18"/>
        <v>ParaguayHIV/syphlis for pregnant women</v>
      </c>
    </row>
    <row r="1218" spans="1:10" x14ac:dyDescent="0.25">
      <c r="A1218" t="s">
        <v>195</v>
      </c>
      <c r="B1218" t="s">
        <v>196</v>
      </c>
      <c r="C1218" t="str">
        <f>VLOOKUP(B1218,'Country List'!$C$2:$G$126,5,FALSE)</f>
        <v>LAC</v>
      </c>
      <c r="D1218" t="str">
        <f>VLOOKUP(B1218,'Country List'!$C$2:$E$126,3,FALSE)</f>
        <v>Upper middle income</v>
      </c>
      <c r="E1218" t="s">
        <v>414</v>
      </c>
      <c r="F1218" s="48">
        <v>1.58</v>
      </c>
      <c r="G1218" s="48">
        <v>2024</v>
      </c>
      <c r="H1218" t="s">
        <v>508</v>
      </c>
      <c r="J1218" t="str">
        <f t="shared" ref="J1218:J1281" si="19">CONCATENATE(A1218,E1218)</f>
        <v>PeruHIV/syphlis for pregnant women</v>
      </c>
    </row>
    <row r="1219" spans="1:10" x14ac:dyDescent="0.25">
      <c r="A1219" t="s">
        <v>197</v>
      </c>
      <c r="B1219" t="s">
        <v>198</v>
      </c>
      <c r="C1219" t="str">
        <f>VLOOKUP(B1219,'Country List'!$C$2:$G$126,5,FALSE)</f>
        <v>AP</v>
      </c>
      <c r="D1219" t="str">
        <f>VLOOKUP(B1219,'Country List'!$C$2:$E$126,3,FALSE)</f>
        <v>Lower middle income</v>
      </c>
      <c r="E1219" t="s">
        <v>414</v>
      </c>
      <c r="F1219" s="48">
        <f>260/55.63</f>
        <v>4.6737371921625019</v>
      </c>
      <c r="G1219" s="48">
        <v>2024</v>
      </c>
      <c r="H1219" t="s">
        <v>518</v>
      </c>
      <c r="J1219" t="str">
        <f t="shared" si="19"/>
        <v>PhilippinesHIV/syphlis for pregnant women</v>
      </c>
    </row>
    <row r="1220" spans="1:10" x14ac:dyDescent="0.25">
      <c r="A1220" t="s">
        <v>199</v>
      </c>
      <c r="B1220" t="s">
        <v>200</v>
      </c>
      <c r="C1220" t="str">
        <f>VLOOKUP(B1220,'Country List'!$C$2:$G$126,5,FALSE)</f>
        <v>WCENA</v>
      </c>
      <c r="D1220" t="str">
        <f>VLOOKUP(B1220,'Country List'!$C$2:$E$126,3,FALSE)</f>
        <v>Upper middle income</v>
      </c>
      <c r="E1220" t="s">
        <v>414</v>
      </c>
      <c r="F1220" s="48">
        <v>1.58</v>
      </c>
      <c r="G1220" s="48">
        <v>2024</v>
      </c>
      <c r="H1220" t="s">
        <v>508</v>
      </c>
      <c r="J1220" t="str">
        <f t="shared" si="19"/>
        <v>RomaniaHIV/syphlis for pregnant women</v>
      </c>
    </row>
    <row r="1221" spans="1:10" x14ac:dyDescent="0.25">
      <c r="A1221" t="s">
        <v>201</v>
      </c>
      <c r="B1221" t="s">
        <v>202</v>
      </c>
      <c r="C1221" t="str">
        <f>VLOOKUP(B1221,'Country List'!$C$2:$G$126,5,FALSE)</f>
        <v>EECA</v>
      </c>
      <c r="D1221" t="str">
        <f>VLOOKUP(B1221,'Country List'!$C$2:$E$126,3,FALSE)</f>
        <v>Upper middle income</v>
      </c>
      <c r="E1221" t="s">
        <v>414</v>
      </c>
      <c r="F1221" s="48">
        <v>1.58</v>
      </c>
      <c r="G1221" s="48">
        <v>2024</v>
      </c>
      <c r="H1221" t="s">
        <v>508</v>
      </c>
      <c r="J1221" t="str">
        <f t="shared" si="19"/>
        <v>Russian FederationHIV/syphlis for pregnant women</v>
      </c>
    </row>
    <row r="1222" spans="1:10" x14ac:dyDescent="0.25">
      <c r="A1222" t="s">
        <v>203</v>
      </c>
      <c r="B1222" t="s">
        <v>204</v>
      </c>
      <c r="C1222" t="str">
        <f>VLOOKUP(B1222,'Country List'!$C$2:$G$126,5,FALSE)</f>
        <v>ESA</v>
      </c>
      <c r="D1222" t="str">
        <f>VLOOKUP(B1222,'Country List'!$C$2:$E$126,3,FALSE)</f>
        <v>Low income</v>
      </c>
      <c r="E1222" t="s">
        <v>414</v>
      </c>
      <c r="F1222" s="48">
        <v>1.58</v>
      </c>
      <c r="G1222" s="48">
        <v>2024</v>
      </c>
      <c r="H1222" t="s">
        <v>508</v>
      </c>
      <c r="J1222" t="str">
        <f t="shared" si="19"/>
        <v>RwandaHIV/syphlis for pregnant women</v>
      </c>
    </row>
    <row r="1223" spans="1:10" x14ac:dyDescent="0.25">
      <c r="A1223" t="s">
        <v>205</v>
      </c>
      <c r="B1223" t="s">
        <v>206</v>
      </c>
      <c r="C1223" t="str">
        <f>VLOOKUP(B1223,'Country List'!$C$2:$G$126,5,FALSE)</f>
        <v>WCA</v>
      </c>
      <c r="D1223" t="str">
        <f>VLOOKUP(B1223,'Country List'!$C$2:$E$126,3,FALSE)</f>
        <v>Lower middle income</v>
      </c>
      <c r="E1223" t="s">
        <v>414</v>
      </c>
      <c r="F1223" s="48">
        <v>1.58</v>
      </c>
      <c r="G1223" s="48">
        <v>2024</v>
      </c>
      <c r="H1223" t="s">
        <v>508</v>
      </c>
      <c r="J1223" t="str">
        <f t="shared" si="19"/>
        <v>São Tomé and PrincipeHIV/syphlis for pregnant women</v>
      </c>
    </row>
    <row r="1224" spans="1:10" x14ac:dyDescent="0.25">
      <c r="A1224" t="s">
        <v>207</v>
      </c>
      <c r="B1224" t="s">
        <v>208</v>
      </c>
      <c r="C1224" t="str">
        <f>VLOOKUP(B1224,'Country List'!$C$2:$G$126,5,FALSE)</f>
        <v>WCA</v>
      </c>
      <c r="D1224" t="str">
        <f>VLOOKUP(B1224,'Country List'!$C$2:$E$126,3,FALSE)</f>
        <v>Low income</v>
      </c>
      <c r="E1224" t="s">
        <v>414</v>
      </c>
      <c r="F1224" s="48">
        <v>1.58</v>
      </c>
      <c r="G1224" s="48">
        <v>2024</v>
      </c>
      <c r="H1224" t="s">
        <v>508</v>
      </c>
      <c r="J1224" t="str">
        <f t="shared" si="19"/>
        <v>SenegalHIV/syphlis for pregnant women</v>
      </c>
    </row>
    <row r="1225" spans="1:10" x14ac:dyDescent="0.25">
      <c r="A1225" t="s">
        <v>209</v>
      </c>
      <c r="B1225" t="s">
        <v>210</v>
      </c>
      <c r="C1225" t="str">
        <f>VLOOKUP(B1225,'Country List'!$C$2:$G$126,5,FALSE)</f>
        <v>WCENA</v>
      </c>
      <c r="D1225" t="str">
        <f>VLOOKUP(B1225,'Country List'!$C$2:$E$126,3,FALSE)</f>
        <v>Upper middle income</v>
      </c>
      <c r="E1225" t="s">
        <v>414</v>
      </c>
      <c r="F1225" s="48">
        <v>1.58</v>
      </c>
      <c r="G1225" s="48">
        <v>2024</v>
      </c>
      <c r="H1225" t="s">
        <v>508</v>
      </c>
      <c r="J1225" t="str">
        <f t="shared" si="19"/>
        <v>SerbiaHIV/syphlis for pregnant women</v>
      </c>
    </row>
    <row r="1226" spans="1:10" x14ac:dyDescent="0.25">
      <c r="A1226" t="s">
        <v>211</v>
      </c>
      <c r="B1226" t="s">
        <v>212</v>
      </c>
      <c r="C1226" t="str">
        <f>VLOOKUP(B1226,'Country List'!$C$2:$G$126,5,FALSE)</f>
        <v>WCA</v>
      </c>
      <c r="D1226" t="str">
        <f>VLOOKUP(B1226,'Country List'!$C$2:$E$126,3,FALSE)</f>
        <v>Low income</v>
      </c>
      <c r="E1226" t="s">
        <v>414</v>
      </c>
      <c r="F1226" s="48">
        <v>1.58</v>
      </c>
      <c r="G1226" s="48">
        <v>2024</v>
      </c>
      <c r="H1226" t="s">
        <v>508</v>
      </c>
      <c r="J1226" t="str">
        <f t="shared" si="19"/>
        <v>Sierra LeoneHIV/syphlis for pregnant women</v>
      </c>
    </row>
    <row r="1227" spans="1:10" x14ac:dyDescent="0.25">
      <c r="A1227" t="s">
        <v>213</v>
      </c>
      <c r="B1227" t="s">
        <v>214</v>
      </c>
      <c r="C1227" t="str">
        <f>VLOOKUP(B1227,'Country List'!$C$2:$G$126,5,FALSE)</f>
        <v>NAME</v>
      </c>
      <c r="D1227" t="str">
        <f>VLOOKUP(B1227,'Country List'!$C$2:$E$126,3,FALSE)</f>
        <v>Low income</v>
      </c>
      <c r="E1227" t="s">
        <v>414</v>
      </c>
      <c r="F1227" s="48">
        <v>1.58</v>
      </c>
      <c r="G1227" s="48">
        <v>2024</v>
      </c>
      <c r="H1227" t="s">
        <v>508</v>
      </c>
      <c r="J1227" t="str">
        <f t="shared" si="19"/>
        <v>SomaliaHIV/syphlis for pregnant women</v>
      </c>
    </row>
    <row r="1228" spans="1:10" x14ac:dyDescent="0.25">
      <c r="A1228" t="s">
        <v>215</v>
      </c>
      <c r="B1228" t="s">
        <v>216</v>
      </c>
      <c r="C1228" t="str">
        <f>VLOOKUP(B1228,'Country List'!$C$2:$G$126,5,FALSE)</f>
        <v>ESA</v>
      </c>
      <c r="D1228" t="str">
        <f>VLOOKUP(B1228,'Country List'!$C$2:$E$126,3,FALSE)</f>
        <v>Upper middle income</v>
      </c>
      <c r="E1228" t="s">
        <v>414</v>
      </c>
      <c r="F1228" s="48">
        <v>1.58</v>
      </c>
      <c r="G1228" s="48">
        <v>2024</v>
      </c>
      <c r="H1228" t="s">
        <v>508</v>
      </c>
      <c r="J1228" t="str">
        <f t="shared" si="19"/>
        <v>South AfricaHIV/syphlis for pregnant women</v>
      </c>
    </row>
    <row r="1229" spans="1:10" x14ac:dyDescent="0.25">
      <c r="A1229" t="s">
        <v>217</v>
      </c>
      <c r="B1229" t="s">
        <v>218</v>
      </c>
      <c r="C1229" t="str">
        <f>VLOOKUP(B1229,'Country List'!$C$2:$G$126,5,FALSE)</f>
        <v>ESA</v>
      </c>
      <c r="D1229" t="str">
        <f>VLOOKUP(B1229,'Country List'!$C$2:$E$126,3,FALSE)</f>
        <v>Low income</v>
      </c>
      <c r="E1229" t="s">
        <v>414</v>
      </c>
      <c r="F1229" s="48">
        <v>1.58</v>
      </c>
      <c r="G1229" s="48">
        <v>2024</v>
      </c>
      <c r="H1229" t="s">
        <v>508</v>
      </c>
      <c r="J1229" t="str">
        <f t="shared" si="19"/>
        <v>South SudanHIV/syphlis for pregnant women</v>
      </c>
    </row>
    <row r="1230" spans="1:10" x14ac:dyDescent="0.25">
      <c r="A1230" t="s">
        <v>219</v>
      </c>
      <c r="B1230" t="s">
        <v>220</v>
      </c>
      <c r="C1230" t="str">
        <f>VLOOKUP(B1230,'Country List'!$C$2:$G$126,5,FALSE)</f>
        <v>AP</v>
      </c>
      <c r="D1230" t="str">
        <f>VLOOKUP(B1230,'Country List'!$C$2:$E$126,3,FALSE)</f>
        <v>Lower middle income</v>
      </c>
      <c r="E1230" t="s">
        <v>414</v>
      </c>
      <c r="F1230" s="48">
        <v>1.58</v>
      </c>
      <c r="G1230" s="48">
        <v>2024</v>
      </c>
      <c r="H1230" t="s">
        <v>508</v>
      </c>
      <c r="J1230" t="str">
        <f t="shared" si="19"/>
        <v>Sri LankaHIV/syphlis for pregnant women</v>
      </c>
    </row>
    <row r="1231" spans="1:10" x14ac:dyDescent="0.25">
      <c r="A1231" t="s">
        <v>221</v>
      </c>
      <c r="B1231" t="s">
        <v>222</v>
      </c>
      <c r="C1231" t="str">
        <f>VLOOKUP(B1231,'Country List'!$C$2:$G$126,5,FALSE)</f>
        <v>LAC</v>
      </c>
      <c r="D1231" t="str">
        <f>VLOOKUP(B1231,'Country List'!$C$2:$E$126,3,FALSE)</f>
        <v>Upper middle income</v>
      </c>
      <c r="E1231" t="s">
        <v>414</v>
      </c>
      <c r="F1231" s="48">
        <v>1.58</v>
      </c>
      <c r="G1231" s="48">
        <v>2024</v>
      </c>
      <c r="H1231" t="s">
        <v>508</v>
      </c>
      <c r="J1231" t="str">
        <f t="shared" si="19"/>
        <v>St. LuciaHIV/syphlis for pregnant women</v>
      </c>
    </row>
    <row r="1232" spans="1:10" x14ac:dyDescent="0.25">
      <c r="A1232" t="s">
        <v>223</v>
      </c>
      <c r="B1232" t="s">
        <v>224</v>
      </c>
      <c r="C1232" t="str">
        <f>VLOOKUP(B1232,'Country List'!$C$2:$G$126,5,FALSE)</f>
        <v>NAME</v>
      </c>
      <c r="D1232" t="str">
        <f>VLOOKUP(B1232,'Country List'!$C$2:$E$126,3,FALSE)</f>
        <v>Lower middle income</v>
      </c>
      <c r="E1232" t="s">
        <v>414</v>
      </c>
      <c r="F1232" s="48">
        <v>1.58</v>
      </c>
      <c r="G1232" s="48">
        <v>2024</v>
      </c>
      <c r="H1232" t="s">
        <v>508</v>
      </c>
      <c r="J1232" t="str">
        <f t="shared" si="19"/>
        <v>SudanHIV/syphlis for pregnant women</v>
      </c>
    </row>
    <row r="1233" spans="1:10" x14ac:dyDescent="0.25">
      <c r="A1233" t="s">
        <v>225</v>
      </c>
      <c r="B1233" t="s">
        <v>226</v>
      </c>
      <c r="C1233" t="str">
        <f>VLOOKUP(B1233,'Country List'!$C$2:$G$126,5,FALSE)</f>
        <v>LAC</v>
      </c>
      <c r="D1233" t="str">
        <f>VLOOKUP(B1233,'Country List'!$C$2:$E$126,3,FALSE)</f>
        <v>Upper middle income</v>
      </c>
      <c r="E1233" t="s">
        <v>414</v>
      </c>
      <c r="F1233" s="48">
        <v>1.58</v>
      </c>
      <c r="G1233" s="48">
        <v>2024</v>
      </c>
      <c r="H1233" t="s">
        <v>508</v>
      </c>
      <c r="J1233" t="str">
        <f t="shared" si="19"/>
        <v>SurinameHIV/syphlis for pregnant women</v>
      </c>
    </row>
    <row r="1234" spans="1:10" x14ac:dyDescent="0.25">
      <c r="A1234" t="s">
        <v>229</v>
      </c>
      <c r="B1234" t="s">
        <v>230</v>
      </c>
      <c r="C1234" t="str">
        <f>VLOOKUP(B1234,'Country List'!$C$2:$G$126,5,FALSE)</f>
        <v>NAME</v>
      </c>
      <c r="D1234" t="str">
        <f>VLOOKUP(B1234,'Country List'!$C$2:$E$126,3,FALSE)</f>
        <v>Lower middle income</v>
      </c>
      <c r="E1234" t="s">
        <v>414</v>
      </c>
      <c r="F1234" s="48">
        <v>1.58</v>
      </c>
      <c r="G1234" s="48">
        <v>2024</v>
      </c>
      <c r="H1234" t="s">
        <v>508</v>
      </c>
      <c r="J1234" t="str">
        <f t="shared" si="19"/>
        <v>Syrian Arab RepublicHIV/syphlis for pregnant women</v>
      </c>
    </row>
    <row r="1235" spans="1:10" x14ac:dyDescent="0.25">
      <c r="A1235" t="s">
        <v>231</v>
      </c>
      <c r="B1235" t="s">
        <v>232</v>
      </c>
      <c r="C1235" t="str">
        <f>VLOOKUP(B1235,'Country List'!$C$2:$G$126,5,FALSE)</f>
        <v>AP</v>
      </c>
      <c r="D1235" t="str">
        <f>VLOOKUP(B1235,'Country List'!$C$2:$E$126,3,FALSE)</f>
        <v>Lower middle income</v>
      </c>
      <c r="E1235" t="s">
        <v>414</v>
      </c>
      <c r="F1235" s="48">
        <v>1.58</v>
      </c>
      <c r="G1235" s="48">
        <v>2024</v>
      </c>
      <c r="H1235" t="s">
        <v>508</v>
      </c>
      <c r="J1235" t="str">
        <f t="shared" si="19"/>
        <v>TajikistanHIV/syphlis for pregnant women</v>
      </c>
    </row>
    <row r="1236" spans="1:10" x14ac:dyDescent="0.25">
      <c r="A1236" t="s">
        <v>233</v>
      </c>
      <c r="B1236" t="s">
        <v>234</v>
      </c>
      <c r="C1236" t="str">
        <f>VLOOKUP(B1236,'Country List'!$C$2:$G$126,5,FALSE)</f>
        <v>ESA</v>
      </c>
      <c r="D1236" t="str">
        <f>VLOOKUP(B1236,'Country List'!$C$2:$E$126,3,FALSE)</f>
        <v>Low income</v>
      </c>
      <c r="E1236" t="s">
        <v>414</v>
      </c>
      <c r="F1236" s="48">
        <v>1.58</v>
      </c>
      <c r="G1236" s="48">
        <v>2024</v>
      </c>
      <c r="H1236" t="s">
        <v>508</v>
      </c>
      <c r="J1236" t="str">
        <f t="shared" si="19"/>
        <v>TanzaniaHIV/syphlis for pregnant women</v>
      </c>
    </row>
    <row r="1237" spans="1:10" x14ac:dyDescent="0.25">
      <c r="A1237" t="s">
        <v>235</v>
      </c>
      <c r="B1237" t="s">
        <v>236</v>
      </c>
      <c r="C1237" t="str">
        <f>VLOOKUP(B1237,'Country List'!$C$2:$G$126,5,FALSE)</f>
        <v>AP</v>
      </c>
      <c r="D1237" t="str">
        <f>VLOOKUP(B1237,'Country List'!$C$2:$E$126,3,FALSE)</f>
        <v>Upper middle income</v>
      </c>
      <c r="E1237" t="s">
        <v>414</v>
      </c>
      <c r="F1237" s="48">
        <v>1.58</v>
      </c>
      <c r="G1237" s="48">
        <v>2024</v>
      </c>
      <c r="H1237" t="s">
        <v>508</v>
      </c>
      <c r="J1237" t="str">
        <f t="shared" si="19"/>
        <v>ThailandHIV/syphlis for pregnant women</v>
      </c>
    </row>
    <row r="1238" spans="1:10" x14ac:dyDescent="0.25">
      <c r="A1238" t="s">
        <v>237</v>
      </c>
      <c r="B1238" t="s">
        <v>238</v>
      </c>
      <c r="C1238" t="str">
        <f>VLOOKUP(B1238,'Country List'!$C$2:$G$126,5,FALSE)</f>
        <v>AP</v>
      </c>
      <c r="D1238" t="str">
        <f>VLOOKUP(B1238,'Country List'!$C$2:$E$126,3,FALSE)</f>
        <v>Lower middle income</v>
      </c>
      <c r="E1238" t="s">
        <v>414</v>
      </c>
      <c r="F1238" s="48">
        <v>1.58</v>
      </c>
      <c r="G1238" s="48">
        <v>2024</v>
      </c>
      <c r="H1238" t="s">
        <v>508</v>
      </c>
      <c r="J1238" t="str">
        <f t="shared" si="19"/>
        <v>Timor-LesteHIV/syphlis for pregnant women</v>
      </c>
    </row>
    <row r="1239" spans="1:10" x14ac:dyDescent="0.25">
      <c r="A1239" t="s">
        <v>239</v>
      </c>
      <c r="B1239" t="s">
        <v>240</v>
      </c>
      <c r="C1239" t="str">
        <f>VLOOKUP(B1239,'Country List'!$C$2:$G$126,5,FALSE)</f>
        <v>WCA</v>
      </c>
      <c r="D1239" t="str">
        <f>VLOOKUP(B1239,'Country List'!$C$2:$E$126,3,FALSE)</f>
        <v>Low income</v>
      </c>
      <c r="E1239" t="s">
        <v>414</v>
      </c>
      <c r="F1239" s="48">
        <v>1.58</v>
      </c>
      <c r="G1239" s="48">
        <v>2024</v>
      </c>
      <c r="H1239" t="s">
        <v>508</v>
      </c>
      <c r="J1239" t="str">
        <f t="shared" si="19"/>
        <v>TogoHIV/syphlis for pregnant women</v>
      </c>
    </row>
    <row r="1240" spans="1:10" x14ac:dyDescent="0.25">
      <c r="A1240" t="s">
        <v>241</v>
      </c>
      <c r="B1240" t="s">
        <v>242</v>
      </c>
      <c r="C1240" t="str">
        <f>VLOOKUP(B1240,'Country List'!$C$2:$G$126,5,FALSE)</f>
        <v>NAME</v>
      </c>
      <c r="D1240" t="str">
        <f>VLOOKUP(B1240,'Country List'!$C$2:$E$126,3,FALSE)</f>
        <v>Lower middle income</v>
      </c>
      <c r="E1240" t="s">
        <v>414</v>
      </c>
      <c r="F1240" s="48">
        <v>1.58</v>
      </c>
      <c r="G1240" s="48">
        <v>2024</v>
      </c>
      <c r="H1240" t="s">
        <v>508</v>
      </c>
      <c r="J1240" t="str">
        <f t="shared" si="19"/>
        <v>TunisiaHIV/syphlis for pregnant women</v>
      </c>
    </row>
    <row r="1241" spans="1:10" x14ac:dyDescent="0.25">
      <c r="A1241" t="s">
        <v>243</v>
      </c>
      <c r="B1241" t="s">
        <v>244</v>
      </c>
      <c r="C1241" t="str">
        <f>VLOOKUP(B1241,'Country List'!$C$2:$G$126,5,FALSE)</f>
        <v>WCENA</v>
      </c>
      <c r="D1241" t="str">
        <f>VLOOKUP(B1241,'Country List'!$C$2:$E$126,3,FALSE)</f>
        <v>Upper middle income</v>
      </c>
      <c r="E1241" t="s">
        <v>414</v>
      </c>
      <c r="F1241" s="48">
        <v>1.58</v>
      </c>
      <c r="G1241" s="48">
        <v>2024</v>
      </c>
      <c r="H1241" t="s">
        <v>508</v>
      </c>
      <c r="J1241" t="str">
        <f t="shared" si="19"/>
        <v>TurkeyHIV/syphlis for pregnant women</v>
      </c>
    </row>
    <row r="1242" spans="1:10" x14ac:dyDescent="0.25">
      <c r="A1242" t="s">
        <v>245</v>
      </c>
      <c r="B1242" t="s">
        <v>246</v>
      </c>
      <c r="C1242" t="str">
        <f>VLOOKUP(B1242,'Country List'!$C$2:$G$126,5,FALSE)</f>
        <v>EECA</v>
      </c>
      <c r="D1242" t="str">
        <f>VLOOKUP(B1242,'Country List'!$C$2:$E$126,3,FALSE)</f>
        <v>Upper middle income</v>
      </c>
      <c r="E1242" t="s">
        <v>414</v>
      </c>
      <c r="F1242" s="48">
        <v>1.58</v>
      </c>
      <c r="G1242" s="48">
        <v>2024</v>
      </c>
      <c r="H1242" t="s">
        <v>508</v>
      </c>
      <c r="J1242" t="str">
        <f t="shared" si="19"/>
        <v>TurkmenistanHIV/syphlis for pregnant women</v>
      </c>
    </row>
    <row r="1243" spans="1:10" x14ac:dyDescent="0.25">
      <c r="A1243" t="s">
        <v>247</v>
      </c>
      <c r="B1243" t="s">
        <v>248</v>
      </c>
      <c r="C1243" t="str">
        <f>VLOOKUP(B1243,'Country List'!$C$2:$G$126,5,FALSE)</f>
        <v>ESA</v>
      </c>
      <c r="D1243" t="str">
        <f>VLOOKUP(B1243,'Country List'!$C$2:$E$126,3,FALSE)</f>
        <v>Low income</v>
      </c>
      <c r="E1243" t="s">
        <v>414</v>
      </c>
      <c r="F1243" s="48">
        <v>1.58</v>
      </c>
      <c r="G1243" s="48">
        <v>2024</v>
      </c>
      <c r="H1243" t="s">
        <v>508</v>
      </c>
      <c r="J1243" t="str">
        <f t="shared" si="19"/>
        <v>UgandaHIV/syphlis for pregnant women</v>
      </c>
    </row>
    <row r="1244" spans="1:10" x14ac:dyDescent="0.25">
      <c r="A1244" t="s">
        <v>249</v>
      </c>
      <c r="B1244" t="s">
        <v>250</v>
      </c>
      <c r="C1244" t="str">
        <f>VLOOKUP(B1244,'Country List'!$C$2:$G$126,5,FALSE)</f>
        <v>EECA</v>
      </c>
      <c r="D1244" t="str">
        <f>VLOOKUP(B1244,'Country List'!$C$2:$E$126,3,FALSE)</f>
        <v>Lower middle income</v>
      </c>
      <c r="E1244" t="s">
        <v>414</v>
      </c>
      <c r="F1244" s="48">
        <v>1.58</v>
      </c>
      <c r="G1244" s="48">
        <v>2024</v>
      </c>
      <c r="H1244" t="s">
        <v>508</v>
      </c>
      <c r="J1244" t="str">
        <f t="shared" si="19"/>
        <v>UkraineHIV/syphlis for pregnant women</v>
      </c>
    </row>
    <row r="1245" spans="1:10" x14ac:dyDescent="0.25">
      <c r="A1245" t="s">
        <v>251</v>
      </c>
      <c r="B1245" t="s">
        <v>252</v>
      </c>
      <c r="C1245" t="str">
        <f>VLOOKUP(B1245,'Country List'!$C$2:$G$126,5,FALSE)</f>
        <v>EECA</v>
      </c>
      <c r="D1245" t="str">
        <f>VLOOKUP(B1245,'Country List'!$C$2:$E$126,3,FALSE)</f>
        <v>Lower middle income</v>
      </c>
      <c r="E1245" t="s">
        <v>414</v>
      </c>
      <c r="F1245" s="48">
        <v>1.58</v>
      </c>
      <c r="G1245" s="48">
        <v>2024</v>
      </c>
      <c r="H1245" t="s">
        <v>508</v>
      </c>
      <c r="J1245" t="str">
        <f t="shared" si="19"/>
        <v>UzbekistanHIV/syphlis for pregnant women</v>
      </c>
    </row>
    <row r="1246" spans="1:10" x14ac:dyDescent="0.25">
      <c r="A1246" t="s">
        <v>253</v>
      </c>
      <c r="B1246" t="s">
        <v>254</v>
      </c>
      <c r="C1246" t="str">
        <f>VLOOKUP(B1246,'Country List'!$C$2:$G$126,5,FALSE)</f>
        <v>LAC</v>
      </c>
      <c r="D1246" t="str">
        <f>VLOOKUP(B1246,'Country List'!$C$2:$E$126,3,FALSE)</f>
        <v>Upper middle income</v>
      </c>
      <c r="E1246" t="s">
        <v>414</v>
      </c>
      <c r="F1246" s="48">
        <v>1.58</v>
      </c>
      <c r="G1246" s="48">
        <v>2024</v>
      </c>
      <c r="H1246" t="s">
        <v>508</v>
      </c>
      <c r="J1246" t="str">
        <f t="shared" si="19"/>
        <v>Venezuela, RBHIV/syphlis for pregnant women</v>
      </c>
    </row>
    <row r="1247" spans="1:10" x14ac:dyDescent="0.25">
      <c r="A1247" t="s">
        <v>255</v>
      </c>
      <c r="B1247" t="s">
        <v>256</v>
      </c>
      <c r="C1247" t="str">
        <f>VLOOKUP(B1247,'Country List'!$C$2:$G$126,5,FALSE)</f>
        <v>AP</v>
      </c>
      <c r="D1247" t="str">
        <f>VLOOKUP(B1247,'Country List'!$C$2:$E$126,3,FALSE)</f>
        <v>Lower middle income</v>
      </c>
      <c r="E1247" t="s">
        <v>414</v>
      </c>
      <c r="F1247" s="59">
        <f>95100/23787</f>
        <v>3.997982091058141</v>
      </c>
      <c r="G1247" s="48">
        <v>2024</v>
      </c>
      <c r="H1247" t="s">
        <v>521</v>
      </c>
      <c r="J1247" t="str">
        <f t="shared" si="19"/>
        <v>VietnamHIV/syphlis for pregnant women</v>
      </c>
    </row>
    <row r="1248" spans="1:10" x14ac:dyDescent="0.25">
      <c r="A1248" t="s">
        <v>257</v>
      </c>
      <c r="B1248" t="s">
        <v>258</v>
      </c>
      <c r="C1248" t="str">
        <f>VLOOKUP(B1248,'Country List'!$C$2:$G$126,5,FALSE)</f>
        <v>NAME</v>
      </c>
      <c r="D1248" t="str">
        <f>VLOOKUP(B1248,'Country List'!$C$2:$E$126,3,FALSE)</f>
        <v>Lower middle income</v>
      </c>
      <c r="E1248" t="s">
        <v>414</v>
      </c>
      <c r="F1248" s="48">
        <v>1.58</v>
      </c>
      <c r="G1248" s="48">
        <v>2024</v>
      </c>
      <c r="H1248" t="s">
        <v>508</v>
      </c>
      <c r="J1248" t="str">
        <f t="shared" si="19"/>
        <v>Yemen, Rep.HIV/syphlis for pregnant women</v>
      </c>
    </row>
    <row r="1249" spans="1:10" x14ac:dyDescent="0.25">
      <c r="A1249" t="s">
        <v>259</v>
      </c>
      <c r="B1249" t="s">
        <v>260</v>
      </c>
      <c r="C1249" t="str">
        <f>VLOOKUP(B1249,'Country List'!$C$2:$G$126,5,FALSE)</f>
        <v>ESA</v>
      </c>
      <c r="D1249" t="str">
        <f>VLOOKUP(B1249,'Country List'!$C$2:$E$126,3,FALSE)</f>
        <v>Lower middle income</v>
      </c>
      <c r="E1249" t="s">
        <v>414</v>
      </c>
      <c r="F1249" s="48">
        <v>1.58</v>
      </c>
      <c r="G1249" s="48">
        <v>2024</v>
      </c>
      <c r="H1249" t="s">
        <v>508</v>
      </c>
      <c r="J1249" t="str">
        <f t="shared" si="19"/>
        <v>ZambiaHIV/syphlis for pregnant women</v>
      </c>
    </row>
    <row r="1250" spans="1:10" x14ac:dyDescent="0.25">
      <c r="A1250" t="s">
        <v>261</v>
      </c>
      <c r="B1250" t="s">
        <v>262</v>
      </c>
      <c r="C1250" t="str">
        <f>VLOOKUP(B1250,'Country List'!$C$2:$G$126,5,FALSE)</f>
        <v>ESA</v>
      </c>
      <c r="D1250" t="str">
        <f>VLOOKUP(B1250,'Country List'!$C$2:$E$126,3,FALSE)</f>
        <v>Low income</v>
      </c>
      <c r="E1250" t="s">
        <v>414</v>
      </c>
      <c r="F1250" s="48">
        <v>1.58</v>
      </c>
      <c r="G1250" s="48">
        <v>2024</v>
      </c>
      <c r="H1250" t="s">
        <v>508</v>
      </c>
      <c r="J1250" t="str">
        <f t="shared" si="19"/>
        <v>ZimbabweHIV/syphlis for pregnant women</v>
      </c>
    </row>
    <row r="1251" spans="1:10" x14ac:dyDescent="0.25">
      <c r="A1251" t="s">
        <v>4</v>
      </c>
      <c r="B1251" t="s">
        <v>5</v>
      </c>
      <c r="C1251" t="str">
        <f>VLOOKUP(B1251,'Country List'!$C$2:$G$126,5,FALSE)</f>
        <v>AP</v>
      </c>
      <c r="D1251" t="str">
        <f>VLOOKUP(B1251,'Country List'!$C$2:$E$126,3,FALSE)</f>
        <v>Low income</v>
      </c>
      <c r="E1251" t="s">
        <v>428</v>
      </c>
      <c r="F1251" s="48">
        <f>VLOOKUP(D1251,ARVs!$A$2:$B$4,2,FALSE)</f>
        <v>50</v>
      </c>
      <c r="G1251" s="48">
        <v>2024</v>
      </c>
      <c r="H1251" t="s">
        <v>508</v>
      </c>
      <c r="J1251" t="str">
        <f t="shared" si="19"/>
        <v>AfghanistanPediatric ARVs</v>
      </c>
    </row>
    <row r="1252" spans="1:10" x14ac:dyDescent="0.25">
      <c r="A1252" t="s">
        <v>8</v>
      </c>
      <c r="B1252" t="s">
        <v>9</v>
      </c>
      <c r="C1252" t="str">
        <f>VLOOKUP(B1252,'Country List'!$C$2:$G$126,5,FALSE)</f>
        <v>EECA</v>
      </c>
      <c r="D1252" t="str">
        <f>VLOOKUP(B1252,'Country List'!$C$2:$E$126,3,FALSE)</f>
        <v>Upper middle income</v>
      </c>
      <c r="E1252" t="s">
        <v>428</v>
      </c>
      <c r="F1252" s="48">
        <f>VLOOKUP(D1252,ARVs!$A$2:$B$4,2,FALSE)</f>
        <v>111</v>
      </c>
      <c r="G1252" s="48">
        <v>2024</v>
      </c>
      <c r="H1252" t="s">
        <v>508</v>
      </c>
      <c r="J1252" t="str">
        <f t="shared" si="19"/>
        <v>AlbaniaPediatric ARVs</v>
      </c>
    </row>
    <row r="1253" spans="1:10" x14ac:dyDescent="0.25">
      <c r="A1253" t="s">
        <v>12</v>
      </c>
      <c r="B1253" t="s">
        <v>13</v>
      </c>
      <c r="C1253" t="str">
        <f>VLOOKUP(B1253,'Country List'!$C$2:$G$126,5,FALSE)</f>
        <v>NAME</v>
      </c>
      <c r="D1253" t="str">
        <f>VLOOKUP(B1253,'Country List'!$C$2:$E$126,3,FALSE)</f>
        <v>Upper middle income</v>
      </c>
      <c r="E1253" t="s">
        <v>428</v>
      </c>
      <c r="F1253" s="48">
        <f>VLOOKUP(D1253,ARVs!$A$2:$B$4,2,FALSE)</f>
        <v>111</v>
      </c>
      <c r="G1253" s="48">
        <v>2024</v>
      </c>
      <c r="H1253" t="s">
        <v>508</v>
      </c>
      <c r="J1253" t="str">
        <f t="shared" si="19"/>
        <v>AlgeriaPediatric ARVs</v>
      </c>
    </row>
    <row r="1254" spans="1:10" x14ac:dyDescent="0.25">
      <c r="A1254" t="s">
        <v>16</v>
      </c>
      <c r="B1254" t="s">
        <v>17</v>
      </c>
      <c r="C1254" t="str">
        <f>VLOOKUP(B1254,'Country List'!$C$2:$G$126,5,FALSE)</f>
        <v>ESA</v>
      </c>
      <c r="D1254" t="str">
        <f>VLOOKUP(B1254,'Country List'!$C$2:$E$126,3,FALSE)</f>
        <v>Lower middle income</v>
      </c>
      <c r="E1254" t="s">
        <v>428</v>
      </c>
      <c r="F1254" s="48">
        <f>VLOOKUP(D1254,ARVs!$A$2:$B$4,2,FALSE)</f>
        <v>55</v>
      </c>
      <c r="G1254" s="48">
        <v>2024</v>
      </c>
      <c r="H1254" t="s">
        <v>508</v>
      </c>
      <c r="J1254" t="str">
        <f t="shared" si="19"/>
        <v>AngolaPediatric ARVs</v>
      </c>
    </row>
    <row r="1255" spans="1:10" x14ac:dyDescent="0.25">
      <c r="A1255" t="s">
        <v>21</v>
      </c>
      <c r="B1255" t="s">
        <v>22</v>
      </c>
      <c r="C1255" t="str">
        <f>VLOOKUP(B1255,'Country List'!$C$2:$G$126,5,FALSE)</f>
        <v>LAC</v>
      </c>
      <c r="D1255" t="str">
        <f>VLOOKUP(B1255,'Country List'!$C$2:$E$126,3,FALSE)</f>
        <v>Upper middle income</v>
      </c>
      <c r="E1255" t="s">
        <v>428</v>
      </c>
      <c r="F1255" s="48">
        <f>VLOOKUP(D1255,ARVs!$A$2:$B$4,2,FALSE)</f>
        <v>111</v>
      </c>
      <c r="G1255" s="48">
        <v>2024</v>
      </c>
      <c r="H1255" t="s">
        <v>508</v>
      </c>
      <c r="J1255" t="str">
        <f t="shared" si="19"/>
        <v>ArgentinaPediatric ARVs</v>
      </c>
    </row>
    <row r="1256" spans="1:10" x14ac:dyDescent="0.25">
      <c r="A1256" t="s">
        <v>23</v>
      </c>
      <c r="B1256" t="s">
        <v>24</v>
      </c>
      <c r="C1256" t="str">
        <f>VLOOKUP(B1256,'Country List'!$C$2:$G$126,5,FALSE)</f>
        <v>EECA</v>
      </c>
      <c r="D1256" t="str">
        <f>VLOOKUP(B1256,'Country List'!$C$2:$E$126,3,FALSE)</f>
        <v>Lower middle income</v>
      </c>
      <c r="E1256" t="s">
        <v>428</v>
      </c>
      <c r="F1256" s="48">
        <f>VLOOKUP(D1256,ARVs!$A$2:$B$4,2,FALSE)</f>
        <v>55</v>
      </c>
      <c r="G1256" s="48">
        <v>2024</v>
      </c>
      <c r="H1256" t="s">
        <v>508</v>
      </c>
      <c r="J1256" t="str">
        <f t="shared" si="19"/>
        <v>ArmeniaPediatric ARVs</v>
      </c>
    </row>
    <row r="1257" spans="1:10" x14ac:dyDescent="0.25">
      <c r="A1257" t="s">
        <v>25</v>
      </c>
      <c r="B1257" t="s">
        <v>26</v>
      </c>
      <c r="C1257" t="str">
        <f>VLOOKUP(B1257,'Country List'!$C$2:$G$126,5,FALSE)</f>
        <v>EECA</v>
      </c>
      <c r="D1257" t="str">
        <f>VLOOKUP(B1257,'Country List'!$C$2:$E$126,3,FALSE)</f>
        <v>Upper middle income</v>
      </c>
      <c r="E1257" t="s">
        <v>428</v>
      </c>
      <c r="F1257" s="48">
        <f>VLOOKUP(D1257,ARVs!$A$2:$B$4,2,FALSE)</f>
        <v>111</v>
      </c>
      <c r="G1257" s="48">
        <v>2024</v>
      </c>
      <c r="H1257" t="s">
        <v>508</v>
      </c>
      <c r="J1257" t="str">
        <f t="shared" si="19"/>
        <v>AzerbaijanPediatric ARVs</v>
      </c>
    </row>
    <row r="1258" spans="1:10" x14ac:dyDescent="0.25">
      <c r="A1258" t="s">
        <v>27</v>
      </c>
      <c r="B1258" t="s">
        <v>28</v>
      </c>
      <c r="C1258" t="str">
        <f>VLOOKUP(B1258,'Country List'!$C$2:$G$126,5,FALSE)</f>
        <v>AP</v>
      </c>
      <c r="D1258" t="str">
        <f>VLOOKUP(B1258,'Country List'!$C$2:$E$126,3,FALSE)</f>
        <v>Lower middle income</v>
      </c>
      <c r="E1258" t="s">
        <v>428</v>
      </c>
      <c r="F1258" s="48">
        <f>VLOOKUP(D1258,ARVs!$A$2:$B$4,2,FALSE)</f>
        <v>55</v>
      </c>
      <c r="G1258" s="48">
        <v>2024</v>
      </c>
      <c r="H1258" t="s">
        <v>508</v>
      </c>
      <c r="J1258" t="str">
        <f t="shared" si="19"/>
        <v>BangladeshPediatric ARVs</v>
      </c>
    </row>
    <row r="1259" spans="1:10" x14ac:dyDescent="0.25">
      <c r="A1259" t="s">
        <v>29</v>
      </c>
      <c r="B1259" t="s">
        <v>30</v>
      </c>
      <c r="C1259" t="str">
        <f>VLOOKUP(B1259,'Country List'!$C$2:$G$126,5,FALSE)</f>
        <v>EECA</v>
      </c>
      <c r="D1259" t="str">
        <f>VLOOKUP(B1259,'Country List'!$C$2:$E$126,3,FALSE)</f>
        <v>Upper middle income</v>
      </c>
      <c r="E1259" t="s">
        <v>428</v>
      </c>
      <c r="F1259" s="48">
        <f>VLOOKUP(D1259,ARVs!$A$2:$B$4,2,FALSE)</f>
        <v>111</v>
      </c>
      <c r="G1259" s="48">
        <v>2024</v>
      </c>
      <c r="H1259" t="s">
        <v>508</v>
      </c>
      <c r="J1259" t="str">
        <f t="shared" si="19"/>
        <v>BelarusPediatric ARVs</v>
      </c>
    </row>
    <row r="1260" spans="1:10" x14ac:dyDescent="0.25">
      <c r="A1260" t="s">
        <v>31</v>
      </c>
      <c r="B1260" t="s">
        <v>32</v>
      </c>
      <c r="C1260" t="str">
        <f>VLOOKUP(B1260,'Country List'!$C$2:$G$126,5,FALSE)</f>
        <v>LAC</v>
      </c>
      <c r="D1260" t="str">
        <f>VLOOKUP(B1260,'Country List'!$C$2:$E$126,3,FALSE)</f>
        <v>Upper middle income</v>
      </c>
      <c r="E1260" t="s">
        <v>428</v>
      </c>
      <c r="F1260" s="48">
        <f>VLOOKUP(D1260,ARVs!$A$2:$B$4,2,FALSE)</f>
        <v>111</v>
      </c>
      <c r="G1260" s="48">
        <v>2024</v>
      </c>
      <c r="H1260" t="s">
        <v>508</v>
      </c>
      <c r="J1260" t="str">
        <f t="shared" si="19"/>
        <v>BelizePediatric ARVs</v>
      </c>
    </row>
    <row r="1261" spans="1:10" x14ac:dyDescent="0.25">
      <c r="A1261" t="s">
        <v>33</v>
      </c>
      <c r="B1261" t="s">
        <v>34</v>
      </c>
      <c r="C1261" t="str">
        <f>VLOOKUP(B1261,'Country List'!$C$2:$G$126,5,FALSE)</f>
        <v>WCA</v>
      </c>
      <c r="D1261" t="str">
        <f>VLOOKUP(B1261,'Country List'!$C$2:$E$126,3,FALSE)</f>
        <v>Low income</v>
      </c>
      <c r="E1261" t="s">
        <v>428</v>
      </c>
      <c r="F1261" s="48">
        <f>VLOOKUP(D1261,ARVs!$A$2:$B$4,2,FALSE)</f>
        <v>50</v>
      </c>
      <c r="G1261" s="48">
        <v>2024</v>
      </c>
      <c r="H1261" t="s">
        <v>508</v>
      </c>
      <c r="J1261" t="str">
        <f t="shared" si="19"/>
        <v>BeninPediatric ARVs</v>
      </c>
    </row>
    <row r="1262" spans="1:10" x14ac:dyDescent="0.25">
      <c r="A1262" t="s">
        <v>35</v>
      </c>
      <c r="B1262" t="s">
        <v>36</v>
      </c>
      <c r="C1262" t="str">
        <f>VLOOKUP(B1262,'Country List'!$C$2:$G$126,5,FALSE)</f>
        <v>AP</v>
      </c>
      <c r="D1262" t="str">
        <f>VLOOKUP(B1262,'Country List'!$C$2:$E$126,3,FALSE)</f>
        <v>Lower middle income</v>
      </c>
      <c r="E1262" t="s">
        <v>428</v>
      </c>
      <c r="F1262" s="48">
        <f>VLOOKUP(D1262,ARVs!$A$2:$B$4,2,FALSE)</f>
        <v>55</v>
      </c>
      <c r="G1262" s="48">
        <v>2024</v>
      </c>
      <c r="H1262" t="s">
        <v>508</v>
      </c>
      <c r="J1262" t="str">
        <f t="shared" si="19"/>
        <v>BhutanPediatric ARVs</v>
      </c>
    </row>
    <row r="1263" spans="1:10" x14ac:dyDescent="0.25">
      <c r="A1263" t="s">
        <v>37</v>
      </c>
      <c r="B1263" t="s">
        <v>38</v>
      </c>
      <c r="C1263" t="str">
        <f>VLOOKUP(B1263,'Country List'!$C$2:$G$126,5,FALSE)</f>
        <v>LAC</v>
      </c>
      <c r="D1263" t="str">
        <f>VLOOKUP(B1263,'Country List'!$C$2:$E$126,3,FALSE)</f>
        <v>Lower middle income</v>
      </c>
      <c r="E1263" t="s">
        <v>428</v>
      </c>
      <c r="F1263" s="48">
        <f>VLOOKUP(D1263,ARVs!$A$2:$B$4,2,FALSE)</f>
        <v>55</v>
      </c>
      <c r="G1263" s="48">
        <v>2024</v>
      </c>
      <c r="H1263" t="s">
        <v>508</v>
      </c>
      <c r="J1263" t="str">
        <f t="shared" si="19"/>
        <v>BoliviaPediatric ARVs</v>
      </c>
    </row>
    <row r="1264" spans="1:10" x14ac:dyDescent="0.25">
      <c r="A1264" t="s">
        <v>39</v>
      </c>
      <c r="B1264" t="s">
        <v>40</v>
      </c>
      <c r="C1264" t="str">
        <f>VLOOKUP(B1264,'Country List'!$C$2:$G$126,5,FALSE)</f>
        <v>EECA</v>
      </c>
      <c r="D1264" t="str">
        <f>VLOOKUP(B1264,'Country List'!$C$2:$E$126,3,FALSE)</f>
        <v>Upper middle income</v>
      </c>
      <c r="E1264" t="s">
        <v>428</v>
      </c>
      <c r="F1264" s="48">
        <f>VLOOKUP(D1264,ARVs!$A$2:$B$4,2,FALSE)</f>
        <v>111</v>
      </c>
      <c r="G1264" s="48">
        <v>2024</v>
      </c>
      <c r="H1264" t="s">
        <v>508</v>
      </c>
      <c r="J1264" t="str">
        <f t="shared" si="19"/>
        <v>Bosnia and HerzegovinaPediatric ARVs</v>
      </c>
    </row>
    <row r="1265" spans="1:10" x14ac:dyDescent="0.25">
      <c r="A1265" t="s">
        <v>41</v>
      </c>
      <c r="B1265" t="s">
        <v>42</v>
      </c>
      <c r="C1265" t="str">
        <f>VLOOKUP(B1265,'Country List'!$C$2:$G$126,5,FALSE)</f>
        <v>ESA</v>
      </c>
      <c r="D1265" t="str">
        <f>VLOOKUP(B1265,'Country List'!$C$2:$E$126,3,FALSE)</f>
        <v>Upper middle income</v>
      </c>
      <c r="E1265" t="s">
        <v>428</v>
      </c>
      <c r="F1265" s="48">
        <f>VLOOKUP(D1265,ARVs!$A$2:$B$4,2,FALSE)</f>
        <v>111</v>
      </c>
      <c r="G1265" s="48">
        <v>2024</v>
      </c>
      <c r="H1265" t="s">
        <v>508</v>
      </c>
      <c r="J1265" t="str">
        <f t="shared" si="19"/>
        <v>BotswanaPediatric ARVs</v>
      </c>
    </row>
    <row r="1266" spans="1:10" x14ac:dyDescent="0.25">
      <c r="A1266" t="s">
        <v>43</v>
      </c>
      <c r="B1266" t="s">
        <v>44</v>
      </c>
      <c r="C1266" t="str">
        <f>VLOOKUP(B1266,'Country List'!$C$2:$G$126,5,FALSE)</f>
        <v>LAC</v>
      </c>
      <c r="D1266" t="str">
        <f>VLOOKUP(B1266,'Country List'!$C$2:$E$126,3,FALSE)</f>
        <v>Upper middle income</v>
      </c>
      <c r="E1266" t="s">
        <v>428</v>
      </c>
      <c r="F1266" s="64">
        <f>286.74/4.99</f>
        <v>57.462925851703403</v>
      </c>
      <c r="G1266" s="48">
        <v>2024</v>
      </c>
      <c r="H1266" t="s">
        <v>523</v>
      </c>
      <c r="J1266" t="str">
        <f t="shared" si="19"/>
        <v>BrazilPediatric ARVs</v>
      </c>
    </row>
    <row r="1267" spans="1:10" x14ac:dyDescent="0.25">
      <c r="A1267" t="s">
        <v>45</v>
      </c>
      <c r="B1267" t="s">
        <v>46</v>
      </c>
      <c r="C1267" t="str">
        <f>VLOOKUP(B1267,'Country List'!$C$2:$G$126,5,FALSE)</f>
        <v>WCENA</v>
      </c>
      <c r="D1267" t="str">
        <f>VLOOKUP(B1267,'Country List'!$C$2:$E$126,3,FALSE)</f>
        <v>Upper middle income</v>
      </c>
      <c r="E1267" t="s">
        <v>428</v>
      </c>
      <c r="F1267" s="48">
        <f>VLOOKUP(D1267,ARVs!$A$2:$B$4,2,FALSE)</f>
        <v>111</v>
      </c>
      <c r="G1267" s="48">
        <v>2024</v>
      </c>
      <c r="H1267" t="s">
        <v>508</v>
      </c>
      <c r="J1267" t="str">
        <f t="shared" si="19"/>
        <v>BulgariaPediatric ARVs</v>
      </c>
    </row>
    <row r="1268" spans="1:10" x14ac:dyDescent="0.25">
      <c r="A1268" t="s">
        <v>47</v>
      </c>
      <c r="B1268" t="s">
        <v>48</v>
      </c>
      <c r="C1268" t="str">
        <f>VLOOKUP(B1268,'Country List'!$C$2:$G$126,5,FALSE)</f>
        <v>WCA</v>
      </c>
      <c r="D1268" t="str">
        <f>VLOOKUP(B1268,'Country List'!$C$2:$E$126,3,FALSE)</f>
        <v>Low income</v>
      </c>
      <c r="E1268" t="s">
        <v>428</v>
      </c>
      <c r="F1268" s="48">
        <f>VLOOKUP(D1268,ARVs!$A$2:$B$4,2,FALSE)</f>
        <v>50</v>
      </c>
      <c r="G1268" s="48">
        <v>2024</v>
      </c>
      <c r="H1268" t="s">
        <v>508</v>
      </c>
      <c r="J1268" t="str">
        <f t="shared" si="19"/>
        <v>Burkina FasoPediatric ARVs</v>
      </c>
    </row>
    <row r="1269" spans="1:10" x14ac:dyDescent="0.25">
      <c r="A1269" t="s">
        <v>49</v>
      </c>
      <c r="B1269" t="s">
        <v>50</v>
      </c>
      <c r="C1269" t="str">
        <f>VLOOKUP(B1269,'Country List'!$C$2:$G$126,5,FALSE)</f>
        <v>WCA</v>
      </c>
      <c r="D1269" t="str">
        <f>VLOOKUP(B1269,'Country List'!$C$2:$E$126,3,FALSE)</f>
        <v>Low income</v>
      </c>
      <c r="E1269" t="s">
        <v>428</v>
      </c>
      <c r="F1269" s="48">
        <f>VLOOKUP(D1269,ARVs!$A$2:$B$4,2,FALSE)</f>
        <v>50</v>
      </c>
      <c r="G1269" s="48">
        <v>2024</v>
      </c>
      <c r="H1269" t="s">
        <v>508</v>
      </c>
      <c r="J1269" t="str">
        <f t="shared" si="19"/>
        <v>BurundiPediatric ARVs</v>
      </c>
    </row>
    <row r="1270" spans="1:10" x14ac:dyDescent="0.25">
      <c r="A1270" t="s">
        <v>51</v>
      </c>
      <c r="B1270" t="s">
        <v>52</v>
      </c>
      <c r="C1270" t="str">
        <f>VLOOKUP(B1270,'Country List'!$C$2:$G$126,5,FALSE)</f>
        <v>WCA</v>
      </c>
      <c r="D1270" t="str">
        <f>VLOOKUP(B1270,'Country List'!$C$2:$E$126,3,FALSE)</f>
        <v>Lower middle income</v>
      </c>
      <c r="E1270" t="s">
        <v>428</v>
      </c>
      <c r="F1270" s="48">
        <f>VLOOKUP(D1270,ARVs!$A$2:$B$4,2,FALSE)</f>
        <v>55</v>
      </c>
      <c r="G1270" s="48">
        <v>2024</v>
      </c>
      <c r="H1270" t="s">
        <v>508</v>
      </c>
      <c r="J1270" t="str">
        <f t="shared" si="19"/>
        <v>Cabo VerdePediatric ARVs</v>
      </c>
    </row>
    <row r="1271" spans="1:10" x14ac:dyDescent="0.25">
      <c r="A1271" t="s">
        <v>53</v>
      </c>
      <c r="B1271" t="s">
        <v>54</v>
      </c>
      <c r="C1271" t="str">
        <f>VLOOKUP(B1271,'Country List'!$C$2:$G$126,5,FALSE)</f>
        <v>AP</v>
      </c>
      <c r="D1271" t="str">
        <f>VLOOKUP(B1271,'Country List'!$C$2:$E$126,3,FALSE)</f>
        <v>Lower middle income</v>
      </c>
      <c r="E1271" t="s">
        <v>428</v>
      </c>
      <c r="F1271" s="48">
        <f>VLOOKUP(D1271,ARVs!$A$2:$B$4,2,FALSE)</f>
        <v>55</v>
      </c>
      <c r="G1271" s="48">
        <v>2024</v>
      </c>
      <c r="H1271" t="s">
        <v>508</v>
      </c>
      <c r="J1271" t="str">
        <f t="shared" si="19"/>
        <v>CambodiaPediatric ARVs</v>
      </c>
    </row>
    <row r="1272" spans="1:10" x14ac:dyDescent="0.25">
      <c r="A1272" t="s">
        <v>55</v>
      </c>
      <c r="B1272" t="s">
        <v>56</v>
      </c>
      <c r="C1272" t="str">
        <f>VLOOKUP(B1272,'Country List'!$C$2:$G$126,5,FALSE)</f>
        <v>WCA</v>
      </c>
      <c r="D1272" t="str">
        <f>VLOOKUP(B1272,'Country List'!$C$2:$E$126,3,FALSE)</f>
        <v>Lower middle income</v>
      </c>
      <c r="E1272" t="s">
        <v>428</v>
      </c>
      <c r="F1272" s="48">
        <f>VLOOKUP(D1272,ARVs!$A$2:$B$4,2,FALSE)</f>
        <v>55</v>
      </c>
      <c r="G1272" s="48">
        <v>2024</v>
      </c>
      <c r="H1272" t="s">
        <v>508</v>
      </c>
      <c r="J1272" t="str">
        <f t="shared" si="19"/>
        <v>CameroonPediatric ARVs</v>
      </c>
    </row>
    <row r="1273" spans="1:10" x14ac:dyDescent="0.25">
      <c r="A1273" t="s">
        <v>57</v>
      </c>
      <c r="B1273" t="s">
        <v>58</v>
      </c>
      <c r="C1273" t="str">
        <f>VLOOKUP(B1273,'Country List'!$C$2:$G$126,5,FALSE)</f>
        <v>WCA</v>
      </c>
      <c r="D1273" t="str">
        <f>VLOOKUP(B1273,'Country List'!$C$2:$E$126,3,FALSE)</f>
        <v>Low income</v>
      </c>
      <c r="E1273" t="s">
        <v>428</v>
      </c>
      <c r="F1273" s="48">
        <f>VLOOKUP(D1273,ARVs!$A$2:$B$4,2,FALSE)</f>
        <v>50</v>
      </c>
      <c r="G1273" s="48">
        <v>2024</v>
      </c>
      <c r="H1273" t="s">
        <v>508</v>
      </c>
      <c r="J1273" t="str">
        <f t="shared" si="19"/>
        <v>Central African RepublicPediatric ARVs</v>
      </c>
    </row>
    <row r="1274" spans="1:10" x14ac:dyDescent="0.25">
      <c r="A1274" t="s">
        <v>59</v>
      </c>
      <c r="B1274" t="s">
        <v>60</v>
      </c>
      <c r="C1274" t="str">
        <f>VLOOKUP(B1274,'Country List'!$C$2:$G$126,5,FALSE)</f>
        <v>WCA</v>
      </c>
      <c r="D1274" t="str">
        <f>VLOOKUP(B1274,'Country List'!$C$2:$E$126,3,FALSE)</f>
        <v>Low income</v>
      </c>
      <c r="E1274" t="s">
        <v>428</v>
      </c>
      <c r="F1274" s="48">
        <f>VLOOKUP(D1274,ARVs!$A$2:$B$4,2,FALSE)</f>
        <v>50</v>
      </c>
      <c r="G1274" s="48">
        <v>2024</v>
      </c>
      <c r="H1274" t="s">
        <v>508</v>
      </c>
      <c r="J1274" t="str">
        <f t="shared" si="19"/>
        <v>ChadPediatric ARVs</v>
      </c>
    </row>
    <row r="1275" spans="1:10" x14ac:dyDescent="0.25">
      <c r="A1275" t="s">
        <v>61</v>
      </c>
      <c r="B1275" t="s">
        <v>62</v>
      </c>
      <c r="C1275" t="str">
        <f>VLOOKUP(B1275,'Country List'!$C$2:$G$126,5,FALSE)</f>
        <v>AP</v>
      </c>
      <c r="D1275" t="str">
        <f>VLOOKUP(B1275,'Country List'!$C$2:$E$126,3,FALSE)</f>
        <v>Upper middle income</v>
      </c>
      <c r="E1275" t="s">
        <v>428</v>
      </c>
      <c r="F1275" s="48">
        <f>VLOOKUP(D1275,ARVs!$A$2:$B$4,2,FALSE)</f>
        <v>111</v>
      </c>
      <c r="G1275" s="48">
        <v>2024</v>
      </c>
      <c r="H1275" t="s">
        <v>508</v>
      </c>
      <c r="J1275" t="str">
        <f t="shared" si="19"/>
        <v>ChinaPediatric ARVs</v>
      </c>
    </row>
    <row r="1276" spans="1:10" x14ac:dyDescent="0.25">
      <c r="A1276" t="s">
        <v>63</v>
      </c>
      <c r="B1276" t="s">
        <v>64</v>
      </c>
      <c r="C1276" t="str">
        <f>VLOOKUP(B1276,'Country List'!$C$2:$G$126,5,FALSE)</f>
        <v>LAC</v>
      </c>
      <c r="D1276" t="str">
        <f>VLOOKUP(B1276,'Country List'!$C$2:$E$126,3,FALSE)</f>
        <v>Upper middle income</v>
      </c>
      <c r="E1276" t="s">
        <v>428</v>
      </c>
      <c r="F1276" s="48">
        <f>VLOOKUP(D1276,ARVs!$A$2:$B$4,2,FALSE)</f>
        <v>111</v>
      </c>
      <c r="G1276" s="48">
        <v>2024</v>
      </c>
      <c r="H1276" t="s">
        <v>508</v>
      </c>
      <c r="J1276" t="str">
        <f t="shared" si="19"/>
        <v>ColombiaPediatric ARVs</v>
      </c>
    </row>
    <row r="1277" spans="1:10" x14ac:dyDescent="0.25">
      <c r="A1277" t="s">
        <v>65</v>
      </c>
      <c r="B1277" t="s">
        <v>66</v>
      </c>
      <c r="C1277" t="str">
        <f>VLOOKUP(B1277,'Country List'!$C$2:$G$126,5,FALSE)</f>
        <v>ESA</v>
      </c>
      <c r="D1277" t="str">
        <f>VLOOKUP(B1277,'Country List'!$C$2:$E$126,3,FALSE)</f>
        <v>Low income</v>
      </c>
      <c r="E1277" t="s">
        <v>428</v>
      </c>
      <c r="F1277" s="48">
        <f>VLOOKUP(D1277,ARVs!$A$2:$B$4,2,FALSE)</f>
        <v>50</v>
      </c>
      <c r="G1277" s="48">
        <v>2024</v>
      </c>
      <c r="H1277" t="s">
        <v>508</v>
      </c>
      <c r="J1277" t="str">
        <f t="shared" si="19"/>
        <v>ComorosPediatric ARVs</v>
      </c>
    </row>
    <row r="1278" spans="1:10" x14ac:dyDescent="0.25">
      <c r="A1278" t="s">
        <v>67</v>
      </c>
      <c r="B1278" t="s">
        <v>68</v>
      </c>
      <c r="C1278" t="str">
        <f>VLOOKUP(B1278,'Country List'!$C$2:$G$126,5,FALSE)</f>
        <v>WCA</v>
      </c>
      <c r="D1278" t="str">
        <f>VLOOKUP(B1278,'Country List'!$C$2:$E$126,3,FALSE)</f>
        <v>Low income</v>
      </c>
      <c r="E1278" t="s">
        <v>428</v>
      </c>
      <c r="F1278" s="48">
        <f>VLOOKUP(D1278,ARVs!$A$2:$B$4,2,FALSE)</f>
        <v>50</v>
      </c>
      <c r="G1278" s="48">
        <v>2024</v>
      </c>
      <c r="H1278" t="s">
        <v>508</v>
      </c>
      <c r="J1278" t="str">
        <f t="shared" si="19"/>
        <v>Congo, Dem. Rep.Pediatric ARVs</v>
      </c>
    </row>
    <row r="1279" spans="1:10" x14ac:dyDescent="0.25">
      <c r="A1279" t="s">
        <v>69</v>
      </c>
      <c r="B1279" t="s">
        <v>70</v>
      </c>
      <c r="C1279" t="str">
        <f>VLOOKUP(B1279,'Country List'!$C$2:$G$126,5,FALSE)</f>
        <v>WCA</v>
      </c>
      <c r="D1279" t="str">
        <f>VLOOKUP(B1279,'Country List'!$C$2:$E$126,3,FALSE)</f>
        <v>Lower middle income</v>
      </c>
      <c r="E1279" t="s">
        <v>428</v>
      </c>
      <c r="F1279" s="48">
        <f>VLOOKUP(D1279,ARVs!$A$2:$B$4,2,FALSE)</f>
        <v>55</v>
      </c>
      <c r="G1279" s="48">
        <v>2024</v>
      </c>
      <c r="H1279" t="s">
        <v>508</v>
      </c>
      <c r="J1279" t="str">
        <f t="shared" si="19"/>
        <v>Congo, Rep.Pediatric ARVs</v>
      </c>
    </row>
    <row r="1280" spans="1:10" x14ac:dyDescent="0.25">
      <c r="A1280" t="s">
        <v>71</v>
      </c>
      <c r="B1280" t="s">
        <v>72</v>
      </c>
      <c r="C1280" t="str">
        <f>VLOOKUP(B1280,'Country List'!$C$2:$G$126,5,FALSE)</f>
        <v>LAC</v>
      </c>
      <c r="D1280" t="str">
        <f>VLOOKUP(B1280,'Country List'!$C$2:$E$126,3,FALSE)</f>
        <v>Upper middle income</v>
      </c>
      <c r="E1280" t="s">
        <v>428</v>
      </c>
      <c r="F1280" s="48">
        <f>VLOOKUP(D1280,ARVs!$A$2:$B$4,2,FALSE)</f>
        <v>111</v>
      </c>
      <c r="G1280" s="48">
        <v>2024</v>
      </c>
      <c r="H1280" t="s">
        <v>508</v>
      </c>
      <c r="J1280" t="str">
        <f t="shared" si="19"/>
        <v>Costa RicaPediatric ARVs</v>
      </c>
    </row>
    <row r="1281" spans="1:10" x14ac:dyDescent="0.25">
      <c r="A1281" t="s">
        <v>73</v>
      </c>
      <c r="B1281" t="s">
        <v>74</v>
      </c>
      <c r="C1281" t="str">
        <f>VLOOKUP(B1281,'Country List'!$C$2:$G$126,5,FALSE)</f>
        <v>WCA</v>
      </c>
      <c r="D1281" t="str">
        <f>VLOOKUP(B1281,'Country List'!$C$2:$E$126,3,FALSE)</f>
        <v>Lower middle income</v>
      </c>
      <c r="E1281" t="s">
        <v>428</v>
      </c>
      <c r="F1281" s="48">
        <f>VLOOKUP(D1281,ARVs!$A$2:$B$4,2,FALSE)</f>
        <v>55</v>
      </c>
      <c r="G1281" s="48">
        <v>2024</v>
      </c>
      <c r="H1281" t="s">
        <v>508</v>
      </c>
      <c r="J1281" t="str">
        <f t="shared" si="19"/>
        <v>Côte d'IvoirePediatric ARVs</v>
      </c>
    </row>
    <row r="1282" spans="1:10" x14ac:dyDescent="0.25">
      <c r="A1282" t="s">
        <v>75</v>
      </c>
      <c r="B1282" t="s">
        <v>76</v>
      </c>
      <c r="C1282" t="str">
        <f>VLOOKUP(B1282,'Country List'!$C$2:$G$126,5,FALSE)</f>
        <v>WCENA</v>
      </c>
      <c r="D1282" t="str">
        <f>VLOOKUP(B1282,'Country List'!$C$2:$E$126,3,FALSE)</f>
        <v>Upper middle income</v>
      </c>
      <c r="E1282" t="s">
        <v>428</v>
      </c>
      <c r="F1282" s="48">
        <f>VLOOKUP(D1282,ARVs!$A$2:$B$4,2,FALSE)</f>
        <v>111</v>
      </c>
      <c r="G1282" s="48">
        <v>2024</v>
      </c>
      <c r="H1282" t="s">
        <v>508</v>
      </c>
      <c r="J1282" t="str">
        <f t="shared" ref="J1282:J1345" si="20">CONCATENATE(A1282,E1282)</f>
        <v>CroatiaPediatric ARVs</v>
      </c>
    </row>
    <row r="1283" spans="1:10" x14ac:dyDescent="0.25">
      <c r="A1283" t="s">
        <v>77</v>
      </c>
      <c r="B1283" t="s">
        <v>78</v>
      </c>
      <c r="C1283" t="str">
        <f>VLOOKUP(B1283,'Country List'!$C$2:$G$126,5,FALSE)</f>
        <v>LAC</v>
      </c>
      <c r="D1283" t="str">
        <f>VLOOKUP(B1283,'Country List'!$C$2:$E$126,3,FALSE)</f>
        <v>Upper middle income</v>
      </c>
      <c r="E1283" t="s">
        <v>428</v>
      </c>
      <c r="F1283" s="48">
        <f>VLOOKUP(D1283,ARVs!$A$2:$B$4,2,FALSE)</f>
        <v>111</v>
      </c>
      <c r="G1283" s="48">
        <v>2024</v>
      </c>
      <c r="H1283" t="s">
        <v>508</v>
      </c>
      <c r="J1283" t="str">
        <f t="shared" si="20"/>
        <v>CubaPediatric ARVs</v>
      </c>
    </row>
    <row r="1284" spans="1:10" x14ac:dyDescent="0.25">
      <c r="A1284" t="s">
        <v>79</v>
      </c>
      <c r="B1284" t="s">
        <v>80</v>
      </c>
      <c r="C1284" t="str">
        <f>VLOOKUP(B1284,'Country List'!$C$2:$G$126,5,FALSE)</f>
        <v>NAME</v>
      </c>
      <c r="D1284" t="str">
        <f>VLOOKUP(B1284,'Country List'!$C$2:$E$126,3,FALSE)</f>
        <v>Lower middle income</v>
      </c>
      <c r="E1284" t="s">
        <v>428</v>
      </c>
      <c r="F1284" s="48">
        <f>VLOOKUP(D1284,ARVs!$A$2:$B$4,2,FALSE)</f>
        <v>55</v>
      </c>
      <c r="G1284" s="48">
        <v>2024</v>
      </c>
      <c r="H1284" t="s">
        <v>508</v>
      </c>
      <c r="J1284" t="str">
        <f t="shared" si="20"/>
        <v>DjiboutiPediatric ARVs</v>
      </c>
    </row>
    <row r="1285" spans="1:10" x14ac:dyDescent="0.25">
      <c r="A1285" t="s">
        <v>81</v>
      </c>
      <c r="B1285" t="s">
        <v>82</v>
      </c>
      <c r="C1285" t="str">
        <f>VLOOKUP(B1285,'Country List'!$C$2:$G$126,5,FALSE)</f>
        <v>LAC</v>
      </c>
      <c r="D1285" t="str">
        <f>VLOOKUP(B1285,'Country List'!$C$2:$E$126,3,FALSE)</f>
        <v>Upper middle income</v>
      </c>
      <c r="E1285" t="s">
        <v>428</v>
      </c>
      <c r="F1285" s="48">
        <f>VLOOKUP(D1285,ARVs!$A$2:$B$4,2,FALSE)</f>
        <v>111</v>
      </c>
      <c r="G1285" s="48">
        <v>2024</v>
      </c>
      <c r="H1285" t="s">
        <v>508</v>
      </c>
      <c r="J1285" t="str">
        <f t="shared" si="20"/>
        <v>Dominican RepublicPediatric ARVs</v>
      </c>
    </row>
    <row r="1286" spans="1:10" x14ac:dyDescent="0.25">
      <c r="A1286" t="s">
        <v>83</v>
      </c>
      <c r="B1286" t="s">
        <v>84</v>
      </c>
      <c r="C1286" t="str">
        <f>VLOOKUP(B1286,'Country List'!$C$2:$G$126,5,FALSE)</f>
        <v>LAC</v>
      </c>
      <c r="D1286" t="str">
        <f>VLOOKUP(B1286,'Country List'!$C$2:$E$126,3,FALSE)</f>
        <v>Upper middle income</v>
      </c>
      <c r="E1286" t="s">
        <v>428</v>
      </c>
      <c r="F1286" s="48">
        <f>VLOOKUP(D1286,ARVs!$A$2:$B$4,2,FALSE)</f>
        <v>111</v>
      </c>
      <c r="G1286" s="48">
        <v>2024</v>
      </c>
      <c r="H1286" t="s">
        <v>508</v>
      </c>
      <c r="J1286" t="str">
        <f t="shared" si="20"/>
        <v>EcuadorPediatric ARVs</v>
      </c>
    </row>
    <row r="1287" spans="1:10" x14ac:dyDescent="0.25">
      <c r="A1287" t="s">
        <v>85</v>
      </c>
      <c r="B1287" t="s">
        <v>86</v>
      </c>
      <c r="C1287" t="str">
        <f>VLOOKUP(B1287,'Country List'!$C$2:$G$126,5,FALSE)</f>
        <v>NAME</v>
      </c>
      <c r="D1287" t="str">
        <f>VLOOKUP(B1287,'Country List'!$C$2:$E$126,3,FALSE)</f>
        <v>Lower middle income</v>
      </c>
      <c r="E1287" t="s">
        <v>428</v>
      </c>
      <c r="F1287" s="48">
        <f>VLOOKUP(D1287,ARVs!$A$2:$B$4,2,FALSE)</f>
        <v>55</v>
      </c>
      <c r="G1287" s="48">
        <v>2024</v>
      </c>
      <c r="H1287" t="s">
        <v>508</v>
      </c>
      <c r="J1287" t="str">
        <f t="shared" si="20"/>
        <v>Egypt, Arab Rep.Pediatric ARVs</v>
      </c>
    </row>
    <row r="1288" spans="1:10" x14ac:dyDescent="0.25">
      <c r="A1288" t="s">
        <v>87</v>
      </c>
      <c r="B1288" t="s">
        <v>88</v>
      </c>
      <c r="C1288" t="str">
        <f>VLOOKUP(B1288,'Country List'!$C$2:$G$126,5,FALSE)</f>
        <v>LAC</v>
      </c>
      <c r="D1288" t="str">
        <f>VLOOKUP(B1288,'Country List'!$C$2:$E$126,3,FALSE)</f>
        <v>Lower middle income</v>
      </c>
      <c r="E1288" t="s">
        <v>428</v>
      </c>
      <c r="F1288" s="48">
        <f>VLOOKUP(D1288,ARVs!$A$2:$B$4,2,FALSE)</f>
        <v>55</v>
      </c>
      <c r="G1288" s="48">
        <v>2024</v>
      </c>
      <c r="H1288" t="s">
        <v>508</v>
      </c>
      <c r="J1288" t="str">
        <f t="shared" si="20"/>
        <v>El SalvadorPediatric ARVs</v>
      </c>
    </row>
    <row r="1289" spans="1:10" x14ac:dyDescent="0.25">
      <c r="A1289" t="s">
        <v>89</v>
      </c>
      <c r="B1289" t="s">
        <v>90</v>
      </c>
      <c r="C1289" t="str">
        <f>VLOOKUP(B1289,'Country List'!$C$2:$G$126,5,FALSE)</f>
        <v>WCA</v>
      </c>
      <c r="D1289" t="str">
        <f>VLOOKUP(B1289,'Country List'!$C$2:$E$126,3,FALSE)</f>
        <v>Upper middle income</v>
      </c>
      <c r="E1289" t="s">
        <v>428</v>
      </c>
      <c r="F1289" s="48">
        <f>VLOOKUP(D1289,ARVs!$A$2:$B$4,2,FALSE)</f>
        <v>111</v>
      </c>
      <c r="G1289" s="48">
        <v>2024</v>
      </c>
      <c r="H1289" t="s">
        <v>508</v>
      </c>
      <c r="J1289" t="str">
        <f t="shared" si="20"/>
        <v>Equatorial GuineaPediatric ARVs</v>
      </c>
    </row>
    <row r="1290" spans="1:10" x14ac:dyDescent="0.25">
      <c r="A1290" t="s">
        <v>91</v>
      </c>
      <c r="B1290" t="s">
        <v>92</v>
      </c>
      <c r="C1290" t="str">
        <f>VLOOKUP(B1290,'Country List'!$C$2:$G$126,5,FALSE)</f>
        <v>ESA</v>
      </c>
      <c r="D1290" t="str">
        <f>VLOOKUP(B1290,'Country List'!$C$2:$E$126,3,FALSE)</f>
        <v>Low income</v>
      </c>
      <c r="E1290" t="s">
        <v>428</v>
      </c>
      <c r="F1290" s="48">
        <f>VLOOKUP(D1290,ARVs!$A$2:$B$4,2,FALSE)</f>
        <v>50</v>
      </c>
      <c r="G1290" s="48">
        <v>2024</v>
      </c>
      <c r="H1290" t="s">
        <v>508</v>
      </c>
      <c r="J1290" t="str">
        <f t="shared" si="20"/>
        <v>EritreaPediatric ARVs</v>
      </c>
    </row>
    <row r="1291" spans="1:10" x14ac:dyDescent="0.25">
      <c r="A1291" t="s">
        <v>267</v>
      </c>
      <c r="B1291" t="s">
        <v>228</v>
      </c>
      <c r="C1291" t="str">
        <f>VLOOKUP(B1291,'Country List'!$C$2:$G$126,5,FALSE)</f>
        <v>ESA</v>
      </c>
      <c r="D1291" t="str">
        <f>VLOOKUP(B1291,'Country List'!$C$2:$E$126,3,FALSE)</f>
        <v>Lower middle income</v>
      </c>
      <c r="E1291" t="s">
        <v>428</v>
      </c>
      <c r="F1291" s="48">
        <f>VLOOKUP(D1291,ARVs!$A$2:$B$4,2,FALSE)</f>
        <v>55</v>
      </c>
      <c r="G1291" s="48">
        <v>2024</v>
      </c>
      <c r="H1291" t="s">
        <v>508</v>
      </c>
      <c r="J1291" t="str">
        <f t="shared" si="20"/>
        <v>EswatiniPediatric ARVs</v>
      </c>
    </row>
    <row r="1292" spans="1:10" x14ac:dyDescent="0.25">
      <c r="A1292" t="s">
        <v>93</v>
      </c>
      <c r="B1292" t="s">
        <v>94</v>
      </c>
      <c r="C1292" t="str">
        <f>VLOOKUP(B1292,'Country List'!$C$2:$G$126,5,FALSE)</f>
        <v>ESA</v>
      </c>
      <c r="D1292" t="str">
        <f>VLOOKUP(B1292,'Country List'!$C$2:$E$126,3,FALSE)</f>
        <v>Low income</v>
      </c>
      <c r="E1292" t="s">
        <v>428</v>
      </c>
      <c r="F1292" s="48">
        <f>VLOOKUP(D1292,ARVs!$A$2:$B$4,2,FALSE)</f>
        <v>50</v>
      </c>
      <c r="G1292" s="48">
        <v>2024</v>
      </c>
      <c r="H1292" t="s">
        <v>508</v>
      </c>
      <c r="J1292" t="str">
        <f t="shared" si="20"/>
        <v>EthiopiaPediatric ARVs</v>
      </c>
    </row>
    <row r="1293" spans="1:10" x14ac:dyDescent="0.25">
      <c r="A1293" t="s">
        <v>95</v>
      </c>
      <c r="B1293" t="s">
        <v>96</v>
      </c>
      <c r="C1293" t="str">
        <f>VLOOKUP(B1293,'Country List'!$C$2:$G$126,5,FALSE)</f>
        <v>AP</v>
      </c>
      <c r="D1293" t="str">
        <f>VLOOKUP(B1293,'Country List'!$C$2:$E$126,3,FALSE)</f>
        <v>Upper middle income</v>
      </c>
      <c r="E1293" t="s">
        <v>428</v>
      </c>
      <c r="F1293" s="48">
        <f>VLOOKUP(D1293,ARVs!$A$2:$B$4,2,FALSE)</f>
        <v>111</v>
      </c>
      <c r="G1293" s="48">
        <v>2024</v>
      </c>
      <c r="H1293" t="s">
        <v>508</v>
      </c>
      <c r="J1293" t="str">
        <f t="shared" si="20"/>
        <v>FijiPediatric ARVs</v>
      </c>
    </row>
    <row r="1294" spans="1:10" x14ac:dyDescent="0.25">
      <c r="A1294" t="s">
        <v>97</v>
      </c>
      <c r="B1294" t="s">
        <v>98</v>
      </c>
      <c r="C1294" t="str">
        <f>VLOOKUP(B1294,'Country List'!$C$2:$G$126,5,FALSE)</f>
        <v>WCA</v>
      </c>
      <c r="D1294" t="str">
        <f>VLOOKUP(B1294,'Country List'!$C$2:$E$126,3,FALSE)</f>
        <v>Upper middle income</v>
      </c>
      <c r="E1294" t="s">
        <v>428</v>
      </c>
      <c r="F1294" s="48">
        <f>VLOOKUP(D1294,ARVs!$A$2:$B$4,2,FALSE)</f>
        <v>111</v>
      </c>
      <c r="G1294" s="48">
        <v>2024</v>
      </c>
      <c r="H1294" t="s">
        <v>508</v>
      </c>
      <c r="J1294" t="str">
        <f t="shared" si="20"/>
        <v>GabonPediatric ARVs</v>
      </c>
    </row>
    <row r="1295" spans="1:10" x14ac:dyDescent="0.25">
      <c r="A1295" t="s">
        <v>99</v>
      </c>
      <c r="B1295" t="s">
        <v>100</v>
      </c>
      <c r="C1295" t="str">
        <f>VLOOKUP(B1295,'Country List'!$C$2:$G$126,5,FALSE)</f>
        <v>WCA</v>
      </c>
      <c r="D1295" t="str">
        <f>VLOOKUP(B1295,'Country List'!$C$2:$E$126,3,FALSE)</f>
        <v>Low income</v>
      </c>
      <c r="E1295" t="s">
        <v>428</v>
      </c>
      <c r="F1295" s="48">
        <f>VLOOKUP(D1295,ARVs!$A$2:$B$4,2,FALSE)</f>
        <v>50</v>
      </c>
      <c r="G1295" s="48">
        <v>2024</v>
      </c>
      <c r="H1295" t="s">
        <v>508</v>
      </c>
      <c r="J1295" t="str">
        <f t="shared" si="20"/>
        <v>Gambia, ThePediatric ARVs</v>
      </c>
    </row>
    <row r="1296" spans="1:10" x14ac:dyDescent="0.25">
      <c r="A1296" t="s">
        <v>101</v>
      </c>
      <c r="B1296" t="s">
        <v>102</v>
      </c>
      <c r="C1296" t="str">
        <f>VLOOKUP(B1296,'Country List'!$C$2:$G$126,5,FALSE)</f>
        <v>EECA</v>
      </c>
      <c r="D1296" t="str">
        <f>VLOOKUP(B1296,'Country List'!$C$2:$E$126,3,FALSE)</f>
        <v>Lower middle income</v>
      </c>
      <c r="E1296" t="s">
        <v>428</v>
      </c>
      <c r="F1296" s="48">
        <f>VLOOKUP(D1296,ARVs!$A$2:$B$4,2,FALSE)</f>
        <v>55</v>
      </c>
      <c r="G1296" s="48">
        <v>2024</v>
      </c>
      <c r="H1296" t="s">
        <v>508</v>
      </c>
      <c r="J1296" t="str">
        <f t="shared" si="20"/>
        <v>GeorgiaPediatric ARVs</v>
      </c>
    </row>
    <row r="1297" spans="1:10" x14ac:dyDescent="0.25">
      <c r="A1297" t="s">
        <v>103</v>
      </c>
      <c r="B1297" t="s">
        <v>104</v>
      </c>
      <c r="C1297" t="str">
        <f>VLOOKUP(B1297,'Country List'!$C$2:$G$126,5,FALSE)</f>
        <v>WCA</v>
      </c>
      <c r="D1297" t="str">
        <f>VLOOKUP(B1297,'Country List'!$C$2:$E$126,3,FALSE)</f>
        <v>Lower middle income</v>
      </c>
      <c r="E1297" t="s">
        <v>428</v>
      </c>
      <c r="F1297" s="48">
        <v>66.790000000000006</v>
      </c>
      <c r="G1297" s="48">
        <v>2024</v>
      </c>
      <c r="H1297" t="s">
        <v>520</v>
      </c>
      <c r="J1297" t="str">
        <f t="shared" si="20"/>
        <v>GhanaPediatric ARVs</v>
      </c>
    </row>
    <row r="1298" spans="1:10" x14ac:dyDescent="0.25">
      <c r="A1298" t="s">
        <v>105</v>
      </c>
      <c r="B1298" t="s">
        <v>106</v>
      </c>
      <c r="C1298" t="str">
        <f>VLOOKUP(B1298,'Country List'!$C$2:$G$126,5,FALSE)</f>
        <v>LAC</v>
      </c>
      <c r="D1298" t="str">
        <f>VLOOKUP(B1298,'Country List'!$C$2:$E$126,3,FALSE)</f>
        <v>Lower middle income</v>
      </c>
      <c r="E1298" t="s">
        <v>428</v>
      </c>
      <c r="F1298" s="48">
        <f>VLOOKUP(D1298,ARVs!$A$2:$B$4,2,FALSE)</f>
        <v>55</v>
      </c>
      <c r="G1298" s="48">
        <v>2024</v>
      </c>
      <c r="H1298" t="s">
        <v>508</v>
      </c>
      <c r="J1298" t="str">
        <f t="shared" si="20"/>
        <v>GuatemalaPediatric ARVs</v>
      </c>
    </row>
    <row r="1299" spans="1:10" x14ac:dyDescent="0.25">
      <c r="A1299" t="s">
        <v>107</v>
      </c>
      <c r="B1299" t="s">
        <v>108</v>
      </c>
      <c r="C1299" t="str">
        <f>VLOOKUP(B1299,'Country List'!$C$2:$G$126,5,FALSE)</f>
        <v>WCA</v>
      </c>
      <c r="D1299" t="str">
        <f>VLOOKUP(B1299,'Country List'!$C$2:$E$126,3,FALSE)</f>
        <v>Low income</v>
      </c>
      <c r="E1299" t="s">
        <v>428</v>
      </c>
      <c r="F1299" s="48">
        <f>VLOOKUP(D1299,ARVs!$A$2:$B$4,2,FALSE)</f>
        <v>50</v>
      </c>
      <c r="G1299" s="48">
        <v>2024</v>
      </c>
      <c r="H1299" t="s">
        <v>508</v>
      </c>
      <c r="J1299" t="str">
        <f t="shared" si="20"/>
        <v>GuineaPediatric ARVs</v>
      </c>
    </row>
    <row r="1300" spans="1:10" x14ac:dyDescent="0.25">
      <c r="A1300" t="s">
        <v>109</v>
      </c>
      <c r="B1300" t="s">
        <v>110</v>
      </c>
      <c r="C1300" t="str">
        <f>VLOOKUP(B1300,'Country List'!$C$2:$G$126,5,FALSE)</f>
        <v>WCA</v>
      </c>
      <c r="D1300" t="str">
        <f>VLOOKUP(B1300,'Country List'!$C$2:$E$126,3,FALSE)</f>
        <v>Low income</v>
      </c>
      <c r="E1300" t="s">
        <v>428</v>
      </c>
      <c r="F1300" s="48">
        <f>VLOOKUP(D1300,ARVs!$A$2:$B$4,2,FALSE)</f>
        <v>50</v>
      </c>
      <c r="G1300" s="48">
        <v>2024</v>
      </c>
      <c r="H1300" t="s">
        <v>508</v>
      </c>
      <c r="J1300" t="str">
        <f t="shared" si="20"/>
        <v>Guinea-BissauPediatric ARVs</v>
      </c>
    </row>
    <row r="1301" spans="1:10" x14ac:dyDescent="0.25">
      <c r="A1301" t="s">
        <v>111</v>
      </c>
      <c r="B1301" t="s">
        <v>112</v>
      </c>
      <c r="C1301" t="str">
        <f>VLOOKUP(B1301,'Country List'!$C$2:$G$126,5,FALSE)</f>
        <v>LAC</v>
      </c>
      <c r="D1301" t="str">
        <f>VLOOKUP(B1301,'Country List'!$C$2:$E$126,3,FALSE)</f>
        <v>Upper middle income</v>
      </c>
      <c r="E1301" t="s">
        <v>428</v>
      </c>
      <c r="F1301" s="48">
        <v>410</v>
      </c>
      <c r="G1301" s="48">
        <v>2024</v>
      </c>
      <c r="H1301" t="s">
        <v>516</v>
      </c>
      <c r="J1301" t="str">
        <f t="shared" si="20"/>
        <v>GuyanaPediatric ARVs</v>
      </c>
    </row>
    <row r="1302" spans="1:10" x14ac:dyDescent="0.25">
      <c r="A1302" t="s">
        <v>113</v>
      </c>
      <c r="B1302" t="s">
        <v>114</v>
      </c>
      <c r="C1302" t="str">
        <f>VLOOKUP(B1302,'Country List'!$C$2:$G$126,5,FALSE)</f>
        <v>LAC</v>
      </c>
      <c r="D1302" t="str">
        <f>VLOOKUP(B1302,'Country List'!$C$2:$E$126,3,FALSE)</f>
        <v>Low income</v>
      </c>
      <c r="E1302" t="s">
        <v>428</v>
      </c>
      <c r="F1302" s="48">
        <f>VLOOKUP(D1302,ARVs!$A$2:$B$4,2,FALSE)</f>
        <v>50</v>
      </c>
      <c r="G1302" s="48">
        <v>2024</v>
      </c>
      <c r="H1302" t="s">
        <v>508</v>
      </c>
      <c r="J1302" t="str">
        <f t="shared" si="20"/>
        <v>HaitiPediatric ARVs</v>
      </c>
    </row>
    <row r="1303" spans="1:10" x14ac:dyDescent="0.25">
      <c r="A1303" t="s">
        <v>115</v>
      </c>
      <c r="B1303" t="s">
        <v>116</v>
      </c>
      <c r="C1303" t="str">
        <f>VLOOKUP(B1303,'Country List'!$C$2:$G$126,5,FALSE)</f>
        <v>LAC</v>
      </c>
      <c r="D1303" t="str">
        <f>VLOOKUP(B1303,'Country List'!$C$2:$E$126,3,FALSE)</f>
        <v>Lower middle income</v>
      </c>
      <c r="E1303" t="s">
        <v>428</v>
      </c>
      <c r="F1303" s="48">
        <f>VLOOKUP(D1303,ARVs!$A$2:$B$4,2,FALSE)</f>
        <v>55</v>
      </c>
      <c r="G1303" s="48">
        <v>2024</v>
      </c>
      <c r="H1303" t="s">
        <v>508</v>
      </c>
      <c r="J1303" t="str">
        <f t="shared" si="20"/>
        <v>HondurasPediatric ARVs</v>
      </c>
    </row>
    <row r="1304" spans="1:10" x14ac:dyDescent="0.25">
      <c r="A1304" t="s">
        <v>117</v>
      </c>
      <c r="B1304" t="s">
        <v>118</v>
      </c>
      <c r="C1304" t="str">
        <f>VLOOKUP(B1304,'Country List'!$C$2:$G$126,5,FALSE)</f>
        <v>AP</v>
      </c>
      <c r="D1304" t="str">
        <f>VLOOKUP(B1304,'Country List'!$C$2:$E$126,3,FALSE)</f>
        <v>Lower middle income</v>
      </c>
      <c r="E1304" t="s">
        <v>428</v>
      </c>
      <c r="F1304" s="48">
        <f>VLOOKUP(D1304,ARVs!$A$2:$B$4,2,FALSE)</f>
        <v>55</v>
      </c>
      <c r="G1304" s="48">
        <v>2024</v>
      </c>
      <c r="H1304" t="s">
        <v>508</v>
      </c>
      <c r="J1304" t="str">
        <f t="shared" si="20"/>
        <v>IndiaPediatric ARVs</v>
      </c>
    </row>
    <row r="1305" spans="1:10" x14ac:dyDescent="0.25">
      <c r="A1305" t="s">
        <v>119</v>
      </c>
      <c r="B1305" t="s">
        <v>120</v>
      </c>
      <c r="C1305" t="str">
        <f>VLOOKUP(B1305,'Country List'!$C$2:$G$126,5,FALSE)</f>
        <v>AP</v>
      </c>
      <c r="D1305" t="str">
        <f>VLOOKUP(B1305,'Country List'!$C$2:$E$126,3,FALSE)</f>
        <v>Lower middle income</v>
      </c>
      <c r="E1305" t="s">
        <v>428</v>
      </c>
      <c r="F1305" s="48">
        <v>891.61</v>
      </c>
      <c r="G1305" s="48">
        <v>2024</v>
      </c>
      <c r="H1305" t="s">
        <v>517</v>
      </c>
      <c r="J1305" t="str">
        <f t="shared" si="20"/>
        <v>IndonesiaPediatric ARVs</v>
      </c>
    </row>
    <row r="1306" spans="1:10" x14ac:dyDescent="0.25">
      <c r="A1306" t="s">
        <v>121</v>
      </c>
      <c r="B1306" t="s">
        <v>122</v>
      </c>
      <c r="C1306" t="str">
        <f>VLOOKUP(B1306,'Country List'!$C$2:$G$126,5,FALSE)</f>
        <v>NAME</v>
      </c>
      <c r="D1306" t="str">
        <f>VLOOKUP(B1306,'Country List'!$C$2:$E$126,3,FALSE)</f>
        <v>Upper middle income</v>
      </c>
      <c r="E1306" t="s">
        <v>428</v>
      </c>
      <c r="F1306" s="48">
        <f>VLOOKUP(D1306,ARVs!$A$2:$B$4,2,FALSE)</f>
        <v>111</v>
      </c>
      <c r="G1306" s="48">
        <v>2024</v>
      </c>
      <c r="H1306" t="s">
        <v>508</v>
      </c>
      <c r="J1306" t="str">
        <f t="shared" si="20"/>
        <v>Iran, Islamic Rep.Pediatric ARVs</v>
      </c>
    </row>
    <row r="1307" spans="1:10" x14ac:dyDescent="0.25">
      <c r="A1307" t="s">
        <v>123</v>
      </c>
      <c r="B1307" t="s">
        <v>124</v>
      </c>
      <c r="C1307" t="str">
        <f>VLOOKUP(B1307,'Country List'!$C$2:$G$126,5,FALSE)</f>
        <v>NAME</v>
      </c>
      <c r="D1307" t="str">
        <f>VLOOKUP(B1307,'Country List'!$C$2:$E$126,3,FALSE)</f>
        <v>Upper middle income</v>
      </c>
      <c r="E1307" t="s">
        <v>428</v>
      </c>
      <c r="F1307" s="48">
        <f>VLOOKUP(D1307,ARVs!$A$2:$B$4,2,FALSE)</f>
        <v>111</v>
      </c>
      <c r="G1307" s="48">
        <v>2024</v>
      </c>
      <c r="H1307" t="s">
        <v>508</v>
      </c>
      <c r="J1307" t="str">
        <f t="shared" si="20"/>
        <v>IraqPediatric ARVs</v>
      </c>
    </row>
    <row r="1308" spans="1:10" x14ac:dyDescent="0.25">
      <c r="A1308" t="s">
        <v>125</v>
      </c>
      <c r="B1308" t="s">
        <v>126</v>
      </c>
      <c r="C1308" t="str">
        <f>VLOOKUP(B1308,'Country List'!$C$2:$G$126,5,FALSE)</f>
        <v>LAC</v>
      </c>
      <c r="D1308" t="str">
        <f>VLOOKUP(B1308,'Country List'!$C$2:$E$126,3,FALSE)</f>
        <v>Upper middle income</v>
      </c>
      <c r="E1308" t="s">
        <v>428</v>
      </c>
      <c r="F1308" s="48">
        <f>VLOOKUP(D1308,ARVs!$A$2:$B$4,2,FALSE)</f>
        <v>111</v>
      </c>
      <c r="G1308" s="48">
        <v>2024</v>
      </c>
      <c r="H1308" t="s">
        <v>508</v>
      </c>
      <c r="J1308" t="str">
        <f t="shared" si="20"/>
        <v>JamaicaPediatric ARVs</v>
      </c>
    </row>
    <row r="1309" spans="1:10" x14ac:dyDescent="0.25">
      <c r="A1309" t="s">
        <v>127</v>
      </c>
      <c r="B1309" t="s">
        <v>128</v>
      </c>
      <c r="C1309" t="str">
        <f>VLOOKUP(B1309,'Country List'!$C$2:$G$126,5,FALSE)</f>
        <v>NAME</v>
      </c>
      <c r="D1309" t="str">
        <f>VLOOKUP(B1309,'Country List'!$C$2:$E$126,3,FALSE)</f>
        <v>Lower middle income</v>
      </c>
      <c r="E1309" t="s">
        <v>428</v>
      </c>
      <c r="F1309" s="48">
        <f>VLOOKUP(D1309,ARVs!$A$2:$B$4,2,FALSE)</f>
        <v>55</v>
      </c>
      <c r="G1309" s="48">
        <v>2024</v>
      </c>
      <c r="H1309" t="s">
        <v>508</v>
      </c>
      <c r="J1309" t="str">
        <f t="shared" si="20"/>
        <v>JordanPediatric ARVs</v>
      </c>
    </row>
    <row r="1310" spans="1:10" x14ac:dyDescent="0.25">
      <c r="A1310" t="s">
        <v>129</v>
      </c>
      <c r="B1310" t="s">
        <v>130</v>
      </c>
      <c r="C1310" t="str">
        <f>VLOOKUP(B1310,'Country List'!$C$2:$G$126,5,FALSE)</f>
        <v>EECA</v>
      </c>
      <c r="D1310" t="str">
        <f>VLOOKUP(B1310,'Country List'!$C$2:$E$126,3,FALSE)</f>
        <v>Upper middle income</v>
      </c>
      <c r="E1310" t="s">
        <v>428</v>
      </c>
      <c r="F1310" s="48">
        <f>VLOOKUP(D1310,ARVs!$A$2:$B$4,2,FALSE)</f>
        <v>111</v>
      </c>
      <c r="G1310" s="48">
        <v>2024</v>
      </c>
      <c r="H1310" t="s">
        <v>508</v>
      </c>
      <c r="J1310" t="str">
        <f t="shared" si="20"/>
        <v>KazakhstanPediatric ARVs</v>
      </c>
    </row>
    <row r="1311" spans="1:10" x14ac:dyDescent="0.25">
      <c r="A1311" t="s">
        <v>131</v>
      </c>
      <c r="B1311" t="s">
        <v>132</v>
      </c>
      <c r="C1311" t="str">
        <f>VLOOKUP(B1311,'Country List'!$C$2:$G$126,5,FALSE)</f>
        <v>ESA</v>
      </c>
      <c r="D1311" t="str">
        <f>VLOOKUP(B1311,'Country List'!$C$2:$E$126,3,FALSE)</f>
        <v>Lower middle income</v>
      </c>
      <c r="E1311" t="s">
        <v>428</v>
      </c>
      <c r="F1311" s="48">
        <f>VLOOKUP(D1311,ARVs!$A$2:$B$4,2,FALSE)</f>
        <v>55</v>
      </c>
      <c r="G1311" s="48">
        <v>2024</v>
      </c>
      <c r="H1311" t="s">
        <v>508</v>
      </c>
      <c r="J1311" t="str">
        <f t="shared" si="20"/>
        <v>KenyaPediatric ARVs</v>
      </c>
    </row>
    <row r="1312" spans="1:10" x14ac:dyDescent="0.25">
      <c r="A1312" t="s">
        <v>133</v>
      </c>
      <c r="B1312" t="s">
        <v>134</v>
      </c>
      <c r="C1312" t="str">
        <f>VLOOKUP(B1312,'Country List'!$C$2:$G$126,5,FALSE)</f>
        <v>AP</v>
      </c>
      <c r="D1312" t="str">
        <f>VLOOKUP(B1312,'Country List'!$C$2:$E$126,3,FALSE)</f>
        <v>Low income</v>
      </c>
      <c r="E1312" t="s">
        <v>428</v>
      </c>
      <c r="F1312" s="48">
        <f>VLOOKUP(D1312,ARVs!$A$2:$B$4,2,FALSE)</f>
        <v>50</v>
      </c>
      <c r="G1312" s="48">
        <v>2024</v>
      </c>
      <c r="H1312" t="s">
        <v>508</v>
      </c>
      <c r="J1312" t="str">
        <f t="shared" si="20"/>
        <v>Korea, Dem. People's Rep.Pediatric ARVs</v>
      </c>
    </row>
    <row r="1313" spans="1:10" x14ac:dyDescent="0.25">
      <c r="A1313" t="s">
        <v>135</v>
      </c>
      <c r="B1313" t="s">
        <v>136</v>
      </c>
      <c r="C1313" t="str">
        <f>VLOOKUP(B1313,'Country List'!$C$2:$G$126,5,FALSE)</f>
        <v>EECA</v>
      </c>
      <c r="D1313" t="str">
        <f>VLOOKUP(B1313,'Country List'!$C$2:$E$126,3,FALSE)</f>
        <v>Lower middle income</v>
      </c>
      <c r="E1313" t="s">
        <v>428</v>
      </c>
      <c r="F1313" s="48">
        <f>VLOOKUP(D1313,ARVs!$A$2:$B$4,2,FALSE)</f>
        <v>55</v>
      </c>
      <c r="G1313" s="48">
        <v>2024</v>
      </c>
      <c r="H1313" t="s">
        <v>508</v>
      </c>
      <c r="J1313" t="str">
        <f t="shared" si="20"/>
        <v>Kyrgyz RepublicPediatric ARVs</v>
      </c>
    </row>
    <row r="1314" spans="1:10" x14ac:dyDescent="0.25">
      <c r="A1314" t="s">
        <v>137</v>
      </c>
      <c r="B1314" t="s">
        <v>138</v>
      </c>
      <c r="C1314" t="str">
        <f>VLOOKUP(B1314,'Country List'!$C$2:$G$126,5,FALSE)</f>
        <v>AP</v>
      </c>
      <c r="D1314" t="str">
        <f>VLOOKUP(B1314,'Country List'!$C$2:$E$126,3,FALSE)</f>
        <v>Lower middle income</v>
      </c>
      <c r="E1314" t="s">
        <v>428</v>
      </c>
      <c r="F1314" s="48">
        <v>33.299999999999997</v>
      </c>
      <c r="G1314" s="48">
        <v>2024</v>
      </c>
      <c r="H1314" t="s">
        <v>522</v>
      </c>
      <c r="J1314" t="str">
        <f t="shared" si="20"/>
        <v>Lao PDRPediatric ARVs</v>
      </c>
    </row>
    <row r="1315" spans="1:10" x14ac:dyDescent="0.25">
      <c r="A1315" t="s">
        <v>139</v>
      </c>
      <c r="B1315" t="s">
        <v>140</v>
      </c>
      <c r="C1315" t="str">
        <f>VLOOKUP(B1315,'Country List'!$C$2:$G$126,5,FALSE)</f>
        <v>NAME</v>
      </c>
      <c r="D1315" t="str">
        <f>VLOOKUP(B1315,'Country List'!$C$2:$E$126,3,FALSE)</f>
        <v>Upper middle income</v>
      </c>
      <c r="E1315" t="s">
        <v>428</v>
      </c>
      <c r="F1315" s="48">
        <f>VLOOKUP(D1315,ARVs!$A$2:$B$4,2,FALSE)</f>
        <v>111</v>
      </c>
      <c r="G1315" s="48">
        <v>2024</v>
      </c>
      <c r="H1315" t="s">
        <v>508</v>
      </c>
      <c r="J1315" t="str">
        <f t="shared" si="20"/>
        <v>LebanonPediatric ARVs</v>
      </c>
    </row>
    <row r="1316" spans="1:10" x14ac:dyDescent="0.25">
      <c r="A1316" t="s">
        <v>141</v>
      </c>
      <c r="B1316" t="s">
        <v>142</v>
      </c>
      <c r="C1316" t="str">
        <f>VLOOKUP(B1316,'Country List'!$C$2:$G$126,5,FALSE)</f>
        <v>ESA</v>
      </c>
      <c r="D1316" t="str">
        <f>VLOOKUP(B1316,'Country List'!$C$2:$E$126,3,FALSE)</f>
        <v>Lower middle income</v>
      </c>
      <c r="E1316" t="s">
        <v>428</v>
      </c>
      <c r="F1316" s="48">
        <f>VLOOKUP(D1316,ARVs!$A$2:$B$4,2,FALSE)</f>
        <v>55</v>
      </c>
      <c r="G1316" s="48">
        <v>2024</v>
      </c>
      <c r="H1316" t="s">
        <v>508</v>
      </c>
      <c r="J1316" t="str">
        <f t="shared" si="20"/>
        <v>LesothoPediatric ARVs</v>
      </c>
    </row>
    <row r="1317" spans="1:10" x14ac:dyDescent="0.25">
      <c r="A1317" t="s">
        <v>143</v>
      </c>
      <c r="B1317" t="s">
        <v>144</v>
      </c>
      <c r="C1317" t="str">
        <f>VLOOKUP(B1317,'Country List'!$C$2:$G$126,5,FALSE)</f>
        <v>WCA</v>
      </c>
      <c r="D1317" t="str">
        <f>VLOOKUP(B1317,'Country List'!$C$2:$E$126,3,FALSE)</f>
        <v>Low income</v>
      </c>
      <c r="E1317" t="s">
        <v>428</v>
      </c>
      <c r="F1317" s="48">
        <f>VLOOKUP(D1317,ARVs!$A$2:$B$4,2,FALSE)</f>
        <v>50</v>
      </c>
      <c r="G1317" s="48">
        <v>2024</v>
      </c>
      <c r="H1317" t="s">
        <v>508</v>
      </c>
      <c r="J1317" t="str">
        <f t="shared" si="20"/>
        <v>LiberiaPediatric ARVs</v>
      </c>
    </row>
    <row r="1318" spans="1:10" x14ac:dyDescent="0.25">
      <c r="A1318" t="s">
        <v>145</v>
      </c>
      <c r="B1318" t="s">
        <v>146</v>
      </c>
      <c r="C1318" t="str">
        <f>VLOOKUP(B1318,'Country List'!$C$2:$G$126,5,FALSE)</f>
        <v>NAME</v>
      </c>
      <c r="D1318" t="str">
        <f>VLOOKUP(B1318,'Country List'!$C$2:$E$126,3,FALSE)</f>
        <v>Upper middle income</v>
      </c>
      <c r="E1318" t="s">
        <v>428</v>
      </c>
      <c r="F1318" s="48">
        <f>VLOOKUP(D1318,ARVs!$A$2:$B$4,2,FALSE)</f>
        <v>111</v>
      </c>
      <c r="G1318" s="48">
        <v>2024</v>
      </c>
      <c r="H1318" t="s">
        <v>508</v>
      </c>
      <c r="J1318" t="str">
        <f t="shared" si="20"/>
        <v>LibyaPediatric ARVs</v>
      </c>
    </row>
    <row r="1319" spans="1:10" x14ac:dyDescent="0.25">
      <c r="A1319" t="s">
        <v>147</v>
      </c>
      <c r="B1319" t="s">
        <v>148</v>
      </c>
      <c r="C1319" t="str">
        <f>VLOOKUP(B1319,'Country List'!$C$2:$G$126,5,FALSE)</f>
        <v>EECA</v>
      </c>
      <c r="D1319" t="str">
        <f>VLOOKUP(B1319,'Country List'!$C$2:$E$126,3,FALSE)</f>
        <v>Upper middle income</v>
      </c>
      <c r="E1319" t="s">
        <v>428</v>
      </c>
      <c r="F1319" s="48">
        <f>VLOOKUP(D1319,ARVs!$A$2:$B$4,2,FALSE)</f>
        <v>111</v>
      </c>
      <c r="G1319" s="48">
        <v>2024</v>
      </c>
      <c r="H1319" t="s">
        <v>508</v>
      </c>
      <c r="J1319" t="str">
        <f t="shared" si="20"/>
        <v>Macedonia, FYRPediatric ARVs</v>
      </c>
    </row>
    <row r="1320" spans="1:10" x14ac:dyDescent="0.25">
      <c r="A1320" t="s">
        <v>149</v>
      </c>
      <c r="B1320" t="s">
        <v>150</v>
      </c>
      <c r="C1320" t="str">
        <f>VLOOKUP(B1320,'Country List'!$C$2:$G$126,5,FALSE)</f>
        <v>ESA</v>
      </c>
      <c r="D1320" t="str">
        <f>VLOOKUP(B1320,'Country List'!$C$2:$E$126,3,FALSE)</f>
        <v>Low income</v>
      </c>
      <c r="E1320" t="s">
        <v>428</v>
      </c>
      <c r="F1320" s="48">
        <f>VLOOKUP(D1320,ARVs!$A$2:$B$4,2,FALSE)</f>
        <v>50</v>
      </c>
      <c r="G1320" s="48">
        <v>2024</v>
      </c>
      <c r="H1320" t="s">
        <v>508</v>
      </c>
      <c r="J1320" t="str">
        <f t="shared" si="20"/>
        <v>MadagascarPediatric ARVs</v>
      </c>
    </row>
    <row r="1321" spans="1:10" x14ac:dyDescent="0.25">
      <c r="A1321" t="s">
        <v>151</v>
      </c>
      <c r="B1321" t="s">
        <v>152</v>
      </c>
      <c r="C1321" t="str">
        <f>VLOOKUP(B1321,'Country List'!$C$2:$G$126,5,FALSE)</f>
        <v>ESA</v>
      </c>
      <c r="D1321" t="str">
        <f>VLOOKUP(B1321,'Country List'!$C$2:$E$126,3,FALSE)</f>
        <v>Low income</v>
      </c>
      <c r="E1321" t="s">
        <v>428</v>
      </c>
      <c r="F1321" s="48">
        <f>VLOOKUP(D1321,ARVs!$A$2:$B$4,2,FALSE)</f>
        <v>50</v>
      </c>
      <c r="G1321" s="48">
        <v>2024</v>
      </c>
      <c r="H1321" t="s">
        <v>508</v>
      </c>
      <c r="J1321" t="str">
        <f t="shared" si="20"/>
        <v>MalawiPediatric ARVs</v>
      </c>
    </row>
    <row r="1322" spans="1:10" x14ac:dyDescent="0.25">
      <c r="A1322" t="s">
        <v>153</v>
      </c>
      <c r="B1322" t="s">
        <v>154</v>
      </c>
      <c r="C1322" t="str">
        <f>VLOOKUP(B1322,'Country List'!$C$2:$G$126,5,FALSE)</f>
        <v>AP</v>
      </c>
      <c r="D1322" t="str">
        <f>VLOOKUP(B1322,'Country List'!$C$2:$E$126,3,FALSE)</f>
        <v>Upper middle income</v>
      </c>
      <c r="E1322" t="s">
        <v>428</v>
      </c>
      <c r="F1322" s="48">
        <v>54.03</v>
      </c>
      <c r="G1322" s="48">
        <v>2024</v>
      </c>
      <c r="H1322" t="s">
        <v>519</v>
      </c>
      <c r="J1322" t="str">
        <f t="shared" si="20"/>
        <v>MalaysiaPediatric ARVs</v>
      </c>
    </row>
    <row r="1323" spans="1:10" x14ac:dyDescent="0.25">
      <c r="A1323" t="s">
        <v>155</v>
      </c>
      <c r="B1323" t="s">
        <v>156</v>
      </c>
      <c r="C1323" t="str">
        <f>VLOOKUP(B1323,'Country List'!$C$2:$G$126,5,FALSE)</f>
        <v>AP</v>
      </c>
      <c r="D1323" t="str">
        <f>VLOOKUP(B1323,'Country List'!$C$2:$E$126,3,FALSE)</f>
        <v>Upper middle income</v>
      </c>
      <c r="E1323" t="s">
        <v>428</v>
      </c>
      <c r="F1323" s="48">
        <f>VLOOKUP(D1323,ARVs!$A$2:$B$4,2,FALSE)</f>
        <v>111</v>
      </c>
      <c r="G1323" s="48">
        <v>2024</v>
      </c>
      <c r="H1323" t="s">
        <v>508</v>
      </c>
      <c r="J1323" t="str">
        <f t="shared" si="20"/>
        <v>MaldivesPediatric ARVs</v>
      </c>
    </row>
    <row r="1324" spans="1:10" x14ac:dyDescent="0.25">
      <c r="A1324" t="s">
        <v>157</v>
      </c>
      <c r="B1324" t="s">
        <v>158</v>
      </c>
      <c r="C1324" t="str">
        <f>VLOOKUP(B1324,'Country List'!$C$2:$G$126,5,FALSE)</f>
        <v>WCA</v>
      </c>
      <c r="D1324" t="str">
        <f>VLOOKUP(B1324,'Country List'!$C$2:$E$126,3,FALSE)</f>
        <v>Low income</v>
      </c>
      <c r="E1324" t="s">
        <v>428</v>
      </c>
      <c r="F1324" s="48">
        <f>VLOOKUP(D1324,ARVs!$A$2:$B$4,2,FALSE)</f>
        <v>50</v>
      </c>
      <c r="G1324" s="48">
        <v>2024</v>
      </c>
      <c r="H1324" t="s">
        <v>508</v>
      </c>
      <c r="J1324" t="str">
        <f t="shared" si="20"/>
        <v>MaliPediatric ARVs</v>
      </c>
    </row>
    <row r="1325" spans="1:10" x14ac:dyDescent="0.25">
      <c r="A1325" t="s">
        <v>159</v>
      </c>
      <c r="B1325" t="s">
        <v>160</v>
      </c>
      <c r="C1325" t="str">
        <f>VLOOKUP(B1325,'Country List'!$C$2:$G$126,5,FALSE)</f>
        <v>WCA</v>
      </c>
      <c r="D1325" t="str">
        <f>VLOOKUP(B1325,'Country List'!$C$2:$E$126,3,FALSE)</f>
        <v>Lower middle income</v>
      </c>
      <c r="E1325" t="s">
        <v>428</v>
      </c>
      <c r="F1325" s="48">
        <f>VLOOKUP(D1325,ARVs!$A$2:$B$4,2,FALSE)</f>
        <v>55</v>
      </c>
      <c r="G1325" s="48">
        <v>2024</v>
      </c>
      <c r="H1325" t="s">
        <v>508</v>
      </c>
      <c r="J1325" t="str">
        <f t="shared" si="20"/>
        <v>MauritaniaPediatric ARVs</v>
      </c>
    </row>
    <row r="1326" spans="1:10" x14ac:dyDescent="0.25">
      <c r="A1326" t="s">
        <v>161</v>
      </c>
      <c r="B1326" t="s">
        <v>162</v>
      </c>
      <c r="C1326" t="str">
        <f>VLOOKUP(B1326,'Country List'!$C$2:$G$126,5,FALSE)</f>
        <v>ESA</v>
      </c>
      <c r="D1326" t="str">
        <f>VLOOKUP(B1326,'Country List'!$C$2:$E$126,3,FALSE)</f>
        <v>Upper middle income</v>
      </c>
      <c r="E1326" t="s">
        <v>428</v>
      </c>
      <c r="F1326" s="48">
        <f>VLOOKUP(D1326,ARVs!$A$2:$B$4,2,FALSE)</f>
        <v>111</v>
      </c>
      <c r="G1326" s="48">
        <v>2024</v>
      </c>
      <c r="H1326" t="s">
        <v>508</v>
      </c>
      <c r="J1326" t="str">
        <f t="shared" si="20"/>
        <v>MauritiusPediatric ARVs</v>
      </c>
    </row>
    <row r="1327" spans="1:10" x14ac:dyDescent="0.25">
      <c r="A1327" t="s">
        <v>163</v>
      </c>
      <c r="B1327" t="s">
        <v>164</v>
      </c>
      <c r="C1327" t="str">
        <f>VLOOKUP(B1327,'Country List'!$C$2:$G$126,5,FALSE)</f>
        <v>LAC</v>
      </c>
      <c r="D1327" t="str">
        <f>VLOOKUP(B1327,'Country List'!$C$2:$E$126,3,FALSE)</f>
        <v>Upper middle income</v>
      </c>
      <c r="E1327" t="s">
        <v>428</v>
      </c>
      <c r="F1327" s="48">
        <f>VLOOKUP(D1327,ARVs!$A$2:$B$4,2,FALSE)</f>
        <v>111</v>
      </c>
      <c r="G1327" s="48">
        <v>2024</v>
      </c>
      <c r="H1327" t="s">
        <v>508</v>
      </c>
      <c r="J1327" t="str">
        <f t="shared" si="20"/>
        <v>MexicoPediatric ARVs</v>
      </c>
    </row>
    <row r="1328" spans="1:10" x14ac:dyDescent="0.25">
      <c r="A1328" t="s">
        <v>165</v>
      </c>
      <c r="B1328" t="s">
        <v>166</v>
      </c>
      <c r="C1328" t="str">
        <f>VLOOKUP(B1328,'Country List'!$C$2:$G$126,5,FALSE)</f>
        <v>EECA</v>
      </c>
      <c r="D1328" t="str">
        <f>VLOOKUP(B1328,'Country List'!$C$2:$E$126,3,FALSE)</f>
        <v>Lower middle income</v>
      </c>
      <c r="E1328" t="s">
        <v>428</v>
      </c>
      <c r="F1328" s="48">
        <f>VLOOKUP(D1328,ARVs!$A$2:$B$4,2,FALSE)</f>
        <v>55</v>
      </c>
      <c r="G1328" s="48">
        <v>2024</v>
      </c>
      <c r="H1328" t="s">
        <v>508</v>
      </c>
      <c r="J1328" t="str">
        <f t="shared" si="20"/>
        <v>MoldovaPediatric ARVs</v>
      </c>
    </row>
    <row r="1329" spans="1:10" x14ac:dyDescent="0.25">
      <c r="A1329" t="s">
        <v>167</v>
      </c>
      <c r="B1329" t="s">
        <v>168</v>
      </c>
      <c r="C1329" t="str">
        <f>VLOOKUP(B1329,'Country List'!$C$2:$G$126,5,FALSE)</f>
        <v>AP</v>
      </c>
      <c r="D1329" t="str">
        <f>VLOOKUP(B1329,'Country List'!$C$2:$E$126,3,FALSE)</f>
        <v>Lower middle income</v>
      </c>
      <c r="E1329" t="s">
        <v>428</v>
      </c>
      <c r="F1329" s="48">
        <f>VLOOKUP(D1329,ARVs!$A$2:$B$4,2,FALSE)</f>
        <v>55</v>
      </c>
      <c r="G1329" s="48">
        <v>2024</v>
      </c>
      <c r="H1329" t="s">
        <v>508</v>
      </c>
      <c r="J1329" t="str">
        <f t="shared" si="20"/>
        <v>MongoliaPediatric ARVs</v>
      </c>
    </row>
    <row r="1330" spans="1:10" x14ac:dyDescent="0.25">
      <c r="A1330" t="s">
        <v>169</v>
      </c>
      <c r="B1330" t="s">
        <v>170</v>
      </c>
      <c r="C1330" t="str">
        <f>VLOOKUP(B1330,'Country List'!$C$2:$G$126,5,FALSE)</f>
        <v>EECA</v>
      </c>
      <c r="D1330" t="str">
        <f>VLOOKUP(B1330,'Country List'!$C$2:$E$126,3,FALSE)</f>
        <v>Upper middle income</v>
      </c>
      <c r="E1330" t="s">
        <v>428</v>
      </c>
      <c r="F1330" s="48">
        <f>VLOOKUP(D1330,ARVs!$A$2:$B$4,2,FALSE)</f>
        <v>111</v>
      </c>
      <c r="G1330" s="48">
        <v>2024</v>
      </c>
      <c r="H1330" t="s">
        <v>508</v>
      </c>
      <c r="J1330" t="str">
        <f t="shared" si="20"/>
        <v>MontenegroPediatric ARVs</v>
      </c>
    </row>
    <row r="1331" spans="1:10" x14ac:dyDescent="0.25">
      <c r="A1331" t="s">
        <v>171</v>
      </c>
      <c r="B1331" t="s">
        <v>172</v>
      </c>
      <c r="C1331" t="str">
        <f>VLOOKUP(B1331,'Country List'!$C$2:$G$126,5,FALSE)</f>
        <v>NAME</v>
      </c>
      <c r="D1331" t="str">
        <f>VLOOKUP(B1331,'Country List'!$C$2:$E$126,3,FALSE)</f>
        <v>Lower middle income</v>
      </c>
      <c r="E1331" t="s">
        <v>428</v>
      </c>
      <c r="F1331" s="48">
        <f>VLOOKUP(D1331,ARVs!$A$2:$B$4,2,FALSE)</f>
        <v>55</v>
      </c>
      <c r="G1331" s="48">
        <v>2024</v>
      </c>
      <c r="H1331" t="s">
        <v>508</v>
      </c>
      <c r="J1331" t="str">
        <f t="shared" si="20"/>
        <v>MoroccoPediatric ARVs</v>
      </c>
    </row>
    <row r="1332" spans="1:10" x14ac:dyDescent="0.25">
      <c r="A1332" t="s">
        <v>173</v>
      </c>
      <c r="B1332" t="s">
        <v>174</v>
      </c>
      <c r="C1332" t="str">
        <f>VLOOKUP(B1332,'Country List'!$C$2:$G$126,5,FALSE)</f>
        <v>ESA</v>
      </c>
      <c r="D1332" t="str">
        <f>VLOOKUP(B1332,'Country List'!$C$2:$E$126,3,FALSE)</f>
        <v>Low income</v>
      </c>
      <c r="E1332" t="s">
        <v>428</v>
      </c>
      <c r="F1332" s="48">
        <f>VLOOKUP(D1332,ARVs!$A$2:$B$4,2,FALSE)</f>
        <v>50</v>
      </c>
      <c r="G1332" s="48">
        <v>2024</v>
      </c>
      <c r="H1332" t="s">
        <v>508</v>
      </c>
      <c r="J1332" t="str">
        <f t="shared" si="20"/>
        <v>MozambiquePediatric ARVs</v>
      </c>
    </row>
    <row r="1333" spans="1:10" x14ac:dyDescent="0.25">
      <c r="A1333" t="s">
        <v>175</v>
      </c>
      <c r="B1333" t="s">
        <v>176</v>
      </c>
      <c r="C1333" t="str">
        <f>VLOOKUP(B1333,'Country List'!$C$2:$G$126,5,FALSE)</f>
        <v>AP</v>
      </c>
      <c r="D1333" t="str">
        <f>VLOOKUP(B1333,'Country List'!$C$2:$E$126,3,FALSE)</f>
        <v>Lower middle income</v>
      </c>
      <c r="E1333" t="s">
        <v>428</v>
      </c>
      <c r="F1333" s="48">
        <f>VLOOKUP(D1333,ARVs!$A$2:$B$4,2,FALSE)</f>
        <v>55</v>
      </c>
      <c r="G1333" s="48">
        <v>2024</v>
      </c>
      <c r="H1333" t="s">
        <v>508</v>
      </c>
      <c r="J1333" t="str">
        <f t="shared" si="20"/>
        <v>MyanmarPediatric ARVs</v>
      </c>
    </row>
    <row r="1334" spans="1:10" x14ac:dyDescent="0.25">
      <c r="A1334" t="s">
        <v>177</v>
      </c>
      <c r="B1334" t="s">
        <v>178</v>
      </c>
      <c r="C1334" t="str">
        <f>VLOOKUP(B1334,'Country List'!$C$2:$G$126,5,FALSE)</f>
        <v>ESA</v>
      </c>
      <c r="D1334" t="str">
        <f>VLOOKUP(B1334,'Country List'!$C$2:$E$126,3,FALSE)</f>
        <v>Upper middle income</v>
      </c>
      <c r="E1334" t="s">
        <v>428</v>
      </c>
      <c r="F1334" s="48">
        <f>VLOOKUP(D1334,ARVs!$A$2:$B$4,2,FALSE)</f>
        <v>111</v>
      </c>
      <c r="G1334" s="48">
        <v>2024</v>
      </c>
      <c r="H1334" t="s">
        <v>508</v>
      </c>
      <c r="J1334" t="str">
        <f t="shared" si="20"/>
        <v>NamibiaPediatric ARVs</v>
      </c>
    </row>
    <row r="1335" spans="1:10" x14ac:dyDescent="0.25">
      <c r="A1335" t="s">
        <v>179</v>
      </c>
      <c r="B1335" t="s">
        <v>180</v>
      </c>
      <c r="C1335" t="str">
        <f>VLOOKUP(B1335,'Country List'!$C$2:$G$126,5,FALSE)</f>
        <v>AP</v>
      </c>
      <c r="D1335" t="str">
        <f>VLOOKUP(B1335,'Country List'!$C$2:$E$126,3,FALSE)</f>
        <v>Low income</v>
      </c>
      <c r="E1335" t="s">
        <v>428</v>
      </c>
      <c r="F1335" s="48">
        <f>VLOOKUP(D1335,ARVs!$A$2:$B$4,2,FALSE)</f>
        <v>50</v>
      </c>
      <c r="G1335" s="48">
        <v>2024</v>
      </c>
      <c r="H1335" t="s">
        <v>508</v>
      </c>
      <c r="J1335" t="str">
        <f t="shared" si="20"/>
        <v>NepalPediatric ARVs</v>
      </c>
    </row>
    <row r="1336" spans="1:10" x14ac:dyDescent="0.25">
      <c r="A1336" t="s">
        <v>181</v>
      </c>
      <c r="B1336" t="s">
        <v>182</v>
      </c>
      <c r="C1336" t="str">
        <f>VLOOKUP(B1336,'Country List'!$C$2:$G$126,5,FALSE)</f>
        <v>LAC</v>
      </c>
      <c r="D1336" t="str">
        <f>VLOOKUP(B1336,'Country List'!$C$2:$E$126,3,FALSE)</f>
        <v>Lower middle income</v>
      </c>
      <c r="E1336" t="s">
        <v>428</v>
      </c>
      <c r="F1336" s="48">
        <f>VLOOKUP(D1336,ARVs!$A$2:$B$4,2,FALSE)</f>
        <v>55</v>
      </c>
      <c r="G1336" s="48">
        <v>2024</v>
      </c>
      <c r="H1336" t="s">
        <v>508</v>
      </c>
      <c r="J1336" t="str">
        <f t="shared" si="20"/>
        <v>NicaraguaPediatric ARVs</v>
      </c>
    </row>
    <row r="1337" spans="1:10" x14ac:dyDescent="0.25">
      <c r="A1337" t="s">
        <v>183</v>
      </c>
      <c r="B1337" t="s">
        <v>184</v>
      </c>
      <c r="C1337" t="str">
        <f>VLOOKUP(B1337,'Country List'!$C$2:$G$126,5,FALSE)</f>
        <v>WCA</v>
      </c>
      <c r="D1337" t="str">
        <f>VLOOKUP(B1337,'Country List'!$C$2:$E$126,3,FALSE)</f>
        <v>Low income</v>
      </c>
      <c r="E1337" t="s">
        <v>428</v>
      </c>
      <c r="F1337" s="48">
        <f>VLOOKUP(D1337,ARVs!$A$2:$B$4,2,FALSE)</f>
        <v>50</v>
      </c>
      <c r="G1337" s="48">
        <v>2024</v>
      </c>
      <c r="H1337" t="s">
        <v>508</v>
      </c>
      <c r="J1337" t="str">
        <f t="shared" si="20"/>
        <v>NigerPediatric ARVs</v>
      </c>
    </row>
    <row r="1338" spans="1:10" x14ac:dyDescent="0.25">
      <c r="A1338" t="s">
        <v>185</v>
      </c>
      <c r="B1338" t="s">
        <v>186</v>
      </c>
      <c r="C1338" t="str">
        <f>VLOOKUP(B1338,'Country List'!$C$2:$G$126,5,FALSE)</f>
        <v>WCA</v>
      </c>
      <c r="D1338" t="str">
        <f>VLOOKUP(B1338,'Country List'!$C$2:$E$126,3,FALSE)</f>
        <v>Lower middle income</v>
      </c>
      <c r="E1338" t="s">
        <v>428</v>
      </c>
      <c r="F1338" s="48">
        <f>VLOOKUP(D1338,ARVs!$A$2:$B$4,2,FALSE)</f>
        <v>55</v>
      </c>
      <c r="G1338" s="48">
        <v>2024</v>
      </c>
      <c r="H1338" t="s">
        <v>508</v>
      </c>
      <c r="J1338" t="str">
        <f t="shared" si="20"/>
        <v>NigeriaPediatric ARVs</v>
      </c>
    </row>
    <row r="1339" spans="1:10" x14ac:dyDescent="0.25">
      <c r="A1339" t="s">
        <v>187</v>
      </c>
      <c r="B1339" t="s">
        <v>188</v>
      </c>
      <c r="C1339" t="str">
        <f>VLOOKUP(B1339,'Country List'!$C$2:$G$126,5,FALSE)</f>
        <v>AP</v>
      </c>
      <c r="D1339" t="str">
        <f>VLOOKUP(B1339,'Country List'!$C$2:$E$126,3,FALSE)</f>
        <v>Lower middle income</v>
      </c>
      <c r="E1339" t="s">
        <v>428</v>
      </c>
      <c r="F1339" s="48">
        <f>VLOOKUP(D1339,ARVs!$A$2:$B$4,2,FALSE)</f>
        <v>55</v>
      </c>
      <c r="G1339" s="48">
        <v>2024</v>
      </c>
      <c r="H1339" t="s">
        <v>508</v>
      </c>
      <c r="J1339" t="str">
        <f t="shared" si="20"/>
        <v>PakistanPediatric ARVs</v>
      </c>
    </row>
    <row r="1340" spans="1:10" x14ac:dyDescent="0.25">
      <c r="A1340" t="s">
        <v>189</v>
      </c>
      <c r="B1340" t="s">
        <v>190</v>
      </c>
      <c r="C1340" t="str">
        <f>VLOOKUP(B1340,'Country List'!$C$2:$G$126,5,FALSE)</f>
        <v>LAC</v>
      </c>
      <c r="D1340" t="str">
        <f>VLOOKUP(B1340,'Country List'!$C$2:$E$126,3,FALSE)</f>
        <v>Upper middle income</v>
      </c>
      <c r="E1340" t="s">
        <v>428</v>
      </c>
      <c r="F1340" s="48">
        <f>VLOOKUP(D1340,ARVs!$A$2:$B$4,2,FALSE)</f>
        <v>111</v>
      </c>
      <c r="G1340" s="48">
        <v>2024</v>
      </c>
      <c r="H1340" t="s">
        <v>508</v>
      </c>
      <c r="J1340" t="str">
        <f t="shared" si="20"/>
        <v>PanamaPediatric ARVs</v>
      </c>
    </row>
    <row r="1341" spans="1:10" x14ac:dyDescent="0.25">
      <c r="A1341" t="s">
        <v>191</v>
      </c>
      <c r="B1341" t="s">
        <v>192</v>
      </c>
      <c r="C1341" t="str">
        <f>VLOOKUP(B1341,'Country List'!$C$2:$G$126,5,FALSE)</f>
        <v>AP</v>
      </c>
      <c r="D1341" t="str">
        <f>VLOOKUP(B1341,'Country List'!$C$2:$E$126,3,FALSE)</f>
        <v>Lower middle income</v>
      </c>
      <c r="E1341" t="s">
        <v>428</v>
      </c>
      <c r="F1341" s="48">
        <f>VLOOKUP(D1341,ARVs!$A$2:$B$4,2,FALSE)</f>
        <v>55</v>
      </c>
      <c r="G1341" s="48">
        <v>2024</v>
      </c>
      <c r="H1341" t="s">
        <v>508</v>
      </c>
      <c r="J1341" t="str">
        <f t="shared" si="20"/>
        <v>Papua New GuineaPediatric ARVs</v>
      </c>
    </row>
    <row r="1342" spans="1:10" x14ac:dyDescent="0.25">
      <c r="A1342" t="s">
        <v>193</v>
      </c>
      <c r="B1342" t="s">
        <v>194</v>
      </c>
      <c r="C1342" t="str">
        <f>VLOOKUP(B1342,'Country List'!$C$2:$G$126,5,FALSE)</f>
        <v>LAC</v>
      </c>
      <c r="D1342" t="str">
        <f>VLOOKUP(B1342,'Country List'!$C$2:$E$126,3,FALSE)</f>
        <v>Upper middle income</v>
      </c>
      <c r="E1342" t="s">
        <v>428</v>
      </c>
      <c r="F1342" s="48">
        <f>VLOOKUP(D1342,ARVs!$A$2:$B$4,2,FALSE)</f>
        <v>111</v>
      </c>
      <c r="G1342" s="48">
        <v>2024</v>
      </c>
      <c r="H1342" t="s">
        <v>508</v>
      </c>
      <c r="J1342" t="str">
        <f t="shared" si="20"/>
        <v>ParaguayPediatric ARVs</v>
      </c>
    </row>
    <row r="1343" spans="1:10" x14ac:dyDescent="0.25">
      <c r="A1343" t="s">
        <v>195</v>
      </c>
      <c r="B1343" t="s">
        <v>196</v>
      </c>
      <c r="C1343" t="str">
        <f>VLOOKUP(B1343,'Country List'!$C$2:$G$126,5,FALSE)</f>
        <v>LAC</v>
      </c>
      <c r="D1343" t="str">
        <f>VLOOKUP(B1343,'Country List'!$C$2:$E$126,3,FALSE)</f>
        <v>Upper middle income</v>
      </c>
      <c r="E1343" t="s">
        <v>428</v>
      </c>
      <c r="F1343" s="48">
        <f>VLOOKUP(D1343,ARVs!$A$2:$B$4,2,FALSE)</f>
        <v>111</v>
      </c>
      <c r="G1343" s="48">
        <v>2024</v>
      </c>
      <c r="H1343" t="s">
        <v>508</v>
      </c>
      <c r="J1343" t="str">
        <f t="shared" si="20"/>
        <v>PeruPediatric ARVs</v>
      </c>
    </row>
    <row r="1344" spans="1:10" x14ac:dyDescent="0.25">
      <c r="A1344" t="s">
        <v>197</v>
      </c>
      <c r="B1344" t="s">
        <v>198</v>
      </c>
      <c r="C1344" t="str">
        <f>VLOOKUP(B1344,'Country List'!$C$2:$G$126,5,FALSE)</f>
        <v>AP</v>
      </c>
      <c r="D1344" t="str">
        <f>VLOOKUP(B1344,'Country List'!$C$2:$E$126,3,FALSE)</f>
        <v>Lower middle income</v>
      </c>
      <c r="E1344" t="s">
        <v>428</v>
      </c>
      <c r="F1344" s="48">
        <f>16722.22/55.63</f>
        <v>300.59715980586014</v>
      </c>
      <c r="G1344" s="48">
        <v>2024</v>
      </c>
      <c r="H1344" t="s">
        <v>518</v>
      </c>
      <c r="J1344" t="str">
        <f t="shared" si="20"/>
        <v>PhilippinesPediatric ARVs</v>
      </c>
    </row>
    <row r="1345" spans="1:10" x14ac:dyDescent="0.25">
      <c r="A1345" t="s">
        <v>199</v>
      </c>
      <c r="B1345" t="s">
        <v>200</v>
      </c>
      <c r="C1345" t="str">
        <f>VLOOKUP(B1345,'Country List'!$C$2:$G$126,5,FALSE)</f>
        <v>WCENA</v>
      </c>
      <c r="D1345" t="str">
        <f>VLOOKUP(B1345,'Country List'!$C$2:$E$126,3,FALSE)</f>
        <v>Upper middle income</v>
      </c>
      <c r="E1345" t="s">
        <v>428</v>
      </c>
      <c r="F1345" s="48">
        <f>VLOOKUP(D1345,ARVs!$A$2:$B$4,2,FALSE)</f>
        <v>111</v>
      </c>
      <c r="G1345" s="48">
        <v>2024</v>
      </c>
      <c r="H1345" t="s">
        <v>508</v>
      </c>
      <c r="J1345" t="str">
        <f t="shared" si="20"/>
        <v>RomaniaPediatric ARVs</v>
      </c>
    </row>
    <row r="1346" spans="1:10" x14ac:dyDescent="0.25">
      <c r="A1346" t="s">
        <v>201</v>
      </c>
      <c r="B1346" t="s">
        <v>202</v>
      </c>
      <c r="C1346" t="str">
        <f>VLOOKUP(B1346,'Country List'!$C$2:$G$126,5,FALSE)</f>
        <v>EECA</v>
      </c>
      <c r="D1346" t="str">
        <f>VLOOKUP(B1346,'Country List'!$C$2:$E$126,3,FALSE)</f>
        <v>Upper middle income</v>
      </c>
      <c r="E1346" t="s">
        <v>428</v>
      </c>
      <c r="F1346" s="48">
        <f>VLOOKUP(D1346,ARVs!$A$2:$B$4,2,FALSE)</f>
        <v>111</v>
      </c>
      <c r="G1346" s="48">
        <v>2024</v>
      </c>
      <c r="H1346" t="s">
        <v>508</v>
      </c>
      <c r="J1346" t="str">
        <f t="shared" ref="J1346:J1409" si="21">CONCATENATE(A1346,E1346)</f>
        <v>Russian FederationPediatric ARVs</v>
      </c>
    </row>
    <row r="1347" spans="1:10" x14ac:dyDescent="0.25">
      <c r="A1347" t="s">
        <v>203</v>
      </c>
      <c r="B1347" t="s">
        <v>204</v>
      </c>
      <c r="C1347" t="str">
        <f>VLOOKUP(B1347,'Country List'!$C$2:$G$126,5,FALSE)</f>
        <v>ESA</v>
      </c>
      <c r="D1347" t="str">
        <f>VLOOKUP(B1347,'Country List'!$C$2:$E$126,3,FALSE)</f>
        <v>Low income</v>
      </c>
      <c r="E1347" t="s">
        <v>428</v>
      </c>
      <c r="F1347" s="48">
        <v>106.5</v>
      </c>
      <c r="G1347" s="48">
        <v>2024</v>
      </c>
      <c r="H1347" t="s">
        <v>515</v>
      </c>
      <c r="J1347" t="str">
        <f t="shared" si="21"/>
        <v>RwandaPediatric ARVs</v>
      </c>
    </row>
    <row r="1348" spans="1:10" x14ac:dyDescent="0.25">
      <c r="A1348" t="s">
        <v>205</v>
      </c>
      <c r="B1348" t="s">
        <v>206</v>
      </c>
      <c r="C1348" t="str">
        <f>VLOOKUP(B1348,'Country List'!$C$2:$G$126,5,FALSE)</f>
        <v>WCA</v>
      </c>
      <c r="D1348" t="str">
        <f>VLOOKUP(B1348,'Country List'!$C$2:$E$126,3,FALSE)</f>
        <v>Lower middle income</v>
      </c>
      <c r="E1348" t="s">
        <v>428</v>
      </c>
      <c r="F1348" s="48">
        <f>VLOOKUP(D1348,ARVs!$A$2:$B$4,2,FALSE)</f>
        <v>55</v>
      </c>
      <c r="G1348" s="48">
        <v>2024</v>
      </c>
      <c r="H1348" t="s">
        <v>508</v>
      </c>
      <c r="J1348" t="str">
        <f t="shared" si="21"/>
        <v>São Tomé and PrincipePediatric ARVs</v>
      </c>
    </row>
    <row r="1349" spans="1:10" x14ac:dyDescent="0.25">
      <c r="A1349" t="s">
        <v>207</v>
      </c>
      <c r="B1349" t="s">
        <v>208</v>
      </c>
      <c r="C1349" t="str">
        <f>VLOOKUP(B1349,'Country List'!$C$2:$G$126,5,FALSE)</f>
        <v>WCA</v>
      </c>
      <c r="D1349" t="str">
        <f>VLOOKUP(B1349,'Country List'!$C$2:$E$126,3,FALSE)</f>
        <v>Low income</v>
      </c>
      <c r="E1349" t="s">
        <v>428</v>
      </c>
      <c r="F1349" s="48">
        <f>VLOOKUP(D1349,ARVs!$A$2:$B$4,2,FALSE)</f>
        <v>50</v>
      </c>
      <c r="G1349" s="48">
        <v>2024</v>
      </c>
      <c r="H1349" t="s">
        <v>508</v>
      </c>
      <c r="J1349" t="str">
        <f t="shared" si="21"/>
        <v>SenegalPediatric ARVs</v>
      </c>
    </row>
    <row r="1350" spans="1:10" x14ac:dyDescent="0.25">
      <c r="A1350" t="s">
        <v>209</v>
      </c>
      <c r="B1350" t="s">
        <v>210</v>
      </c>
      <c r="C1350" t="str">
        <f>VLOOKUP(B1350,'Country List'!$C$2:$G$126,5,FALSE)</f>
        <v>WCENA</v>
      </c>
      <c r="D1350" t="str">
        <f>VLOOKUP(B1350,'Country List'!$C$2:$E$126,3,FALSE)</f>
        <v>Upper middle income</v>
      </c>
      <c r="E1350" t="s">
        <v>428</v>
      </c>
      <c r="F1350" s="48">
        <f>VLOOKUP(D1350,ARVs!$A$2:$B$4,2,FALSE)</f>
        <v>111</v>
      </c>
      <c r="G1350" s="48">
        <v>2024</v>
      </c>
      <c r="H1350" t="s">
        <v>508</v>
      </c>
      <c r="J1350" t="str">
        <f t="shared" si="21"/>
        <v>SerbiaPediatric ARVs</v>
      </c>
    </row>
    <row r="1351" spans="1:10" x14ac:dyDescent="0.25">
      <c r="A1351" t="s">
        <v>211</v>
      </c>
      <c r="B1351" t="s">
        <v>212</v>
      </c>
      <c r="C1351" t="str">
        <f>VLOOKUP(B1351,'Country List'!$C$2:$G$126,5,FALSE)</f>
        <v>WCA</v>
      </c>
      <c r="D1351" t="str">
        <f>VLOOKUP(B1351,'Country List'!$C$2:$E$126,3,FALSE)</f>
        <v>Low income</v>
      </c>
      <c r="E1351" t="s">
        <v>428</v>
      </c>
      <c r="F1351" s="48">
        <f>VLOOKUP(D1351,ARVs!$A$2:$B$4,2,FALSE)</f>
        <v>50</v>
      </c>
      <c r="G1351" s="48">
        <v>2024</v>
      </c>
      <c r="H1351" t="s">
        <v>508</v>
      </c>
      <c r="J1351" t="str">
        <f t="shared" si="21"/>
        <v>Sierra LeonePediatric ARVs</v>
      </c>
    </row>
    <row r="1352" spans="1:10" x14ac:dyDescent="0.25">
      <c r="A1352" t="s">
        <v>213</v>
      </c>
      <c r="B1352" t="s">
        <v>214</v>
      </c>
      <c r="C1352" t="str">
        <f>VLOOKUP(B1352,'Country List'!$C$2:$G$126,5,FALSE)</f>
        <v>NAME</v>
      </c>
      <c r="D1352" t="str">
        <f>VLOOKUP(B1352,'Country List'!$C$2:$E$126,3,FALSE)</f>
        <v>Low income</v>
      </c>
      <c r="E1352" t="s">
        <v>428</v>
      </c>
      <c r="F1352" s="48">
        <f>VLOOKUP(D1352,ARVs!$A$2:$B$4,2,FALSE)</f>
        <v>50</v>
      </c>
      <c r="G1352" s="48">
        <v>2024</v>
      </c>
      <c r="H1352" t="s">
        <v>508</v>
      </c>
      <c r="J1352" t="str">
        <f t="shared" si="21"/>
        <v>SomaliaPediatric ARVs</v>
      </c>
    </row>
    <row r="1353" spans="1:10" x14ac:dyDescent="0.25">
      <c r="A1353" t="s">
        <v>215</v>
      </c>
      <c r="B1353" t="s">
        <v>216</v>
      </c>
      <c r="C1353" t="str">
        <f>VLOOKUP(B1353,'Country List'!$C$2:$G$126,5,FALSE)</f>
        <v>ESA</v>
      </c>
      <c r="D1353" t="str">
        <f>VLOOKUP(B1353,'Country List'!$C$2:$E$126,3,FALSE)</f>
        <v>Upper middle income</v>
      </c>
      <c r="E1353" t="s">
        <v>428</v>
      </c>
      <c r="F1353" s="48">
        <f>VLOOKUP(D1353,ARVs!$A$2:$B$4,2,FALSE)</f>
        <v>111</v>
      </c>
      <c r="G1353" s="48">
        <v>2024</v>
      </c>
      <c r="H1353" t="s">
        <v>508</v>
      </c>
      <c r="J1353" t="str">
        <f t="shared" si="21"/>
        <v>South AfricaPediatric ARVs</v>
      </c>
    </row>
    <row r="1354" spans="1:10" x14ac:dyDescent="0.25">
      <c r="A1354" t="s">
        <v>217</v>
      </c>
      <c r="B1354" t="s">
        <v>218</v>
      </c>
      <c r="C1354" t="str">
        <f>VLOOKUP(B1354,'Country List'!$C$2:$G$126,5,FALSE)</f>
        <v>ESA</v>
      </c>
      <c r="D1354" t="str">
        <f>VLOOKUP(B1354,'Country List'!$C$2:$E$126,3,FALSE)</f>
        <v>Low income</v>
      </c>
      <c r="E1354" t="s">
        <v>428</v>
      </c>
      <c r="F1354" s="48">
        <f>VLOOKUP(D1354,ARVs!$A$2:$B$4,2,FALSE)</f>
        <v>50</v>
      </c>
      <c r="G1354" s="48">
        <v>2024</v>
      </c>
      <c r="H1354" t="s">
        <v>508</v>
      </c>
      <c r="J1354" t="str">
        <f t="shared" si="21"/>
        <v>South SudanPediatric ARVs</v>
      </c>
    </row>
    <row r="1355" spans="1:10" x14ac:dyDescent="0.25">
      <c r="A1355" t="s">
        <v>219</v>
      </c>
      <c r="B1355" t="s">
        <v>220</v>
      </c>
      <c r="C1355" t="str">
        <f>VLOOKUP(B1355,'Country List'!$C$2:$G$126,5,FALSE)</f>
        <v>AP</v>
      </c>
      <c r="D1355" t="str">
        <f>VLOOKUP(B1355,'Country List'!$C$2:$E$126,3,FALSE)</f>
        <v>Lower middle income</v>
      </c>
      <c r="E1355" t="s">
        <v>428</v>
      </c>
      <c r="F1355" s="48">
        <f>VLOOKUP(D1355,ARVs!$A$2:$B$4,2,FALSE)</f>
        <v>55</v>
      </c>
      <c r="G1355" s="48">
        <v>2024</v>
      </c>
      <c r="H1355" t="s">
        <v>508</v>
      </c>
      <c r="J1355" t="str">
        <f t="shared" si="21"/>
        <v>Sri LankaPediatric ARVs</v>
      </c>
    </row>
    <row r="1356" spans="1:10" x14ac:dyDescent="0.25">
      <c r="A1356" t="s">
        <v>221</v>
      </c>
      <c r="B1356" t="s">
        <v>222</v>
      </c>
      <c r="C1356" t="str">
        <f>VLOOKUP(B1356,'Country List'!$C$2:$G$126,5,FALSE)</f>
        <v>LAC</v>
      </c>
      <c r="D1356" t="str">
        <f>VLOOKUP(B1356,'Country List'!$C$2:$E$126,3,FALSE)</f>
        <v>Upper middle income</v>
      </c>
      <c r="E1356" t="s">
        <v>428</v>
      </c>
      <c r="F1356" s="48">
        <f>VLOOKUP(D1356,ARVs!$A$2:$B$4,2,FALSE)</f>
        <v>111</v>
      </c>
      <c r="G1356" s="48">
        <v>2024</v>
      </c>
      <c r="H1356" t="s">
        <v>508</v>
      </c>
      <c r="J1356" t="str">
        <f t="shared" si="21"/>
        <v>St. LuciaPediatric ARVs</v>
      </c>
    </row>
    <row r="1357" spans="1:10" x14ac:dyDescent="0.25">
      <c r="A1357" t="s">
        <v>223</v>
      </c>
      <c r="B1357" t="s">
        <v>224</v>
      </c>
      <c r="C1357" t="str">
        <f>VLOOKUP(B1357,'Country List'!$C$2:$G$126,5,FALSE)</f>
        <v>NAME</v>
      </c>
      <c r="D1357" t="str">
        <f>VLOOKUP(B1357,'Country List'!$C$2:$E$126,3,FALSE)</f>
        <v>Lower middle income</v>
      </c>
      <c r="E1357" t="s">
        <v>428</v>
      </c>
      <c r="F1357" s="48">
        <f>VLOOKUP(D1357,ARVs!$A$2:$B$4,2,FALSE)</f>
        <v>55</v>
      </c>
      <c r="G1357" s="48">
        <v>2024</v>
      </c>
      <c r="H1357" t="s">
        <v>508</v>
      </c>
      <c r="J1357" t="str">
        <f t="shared" si="21"/>
        <v>SudanPediatric ARVs</v>
      </c>
    </row>
    <row r="1358" spans="1:10" x14ac:dyDescent="0.25">
      <c r="A1358" t="s">
        <v>225</v>
      </c>
      <c r="B1358" t="s">
        <v>226</v>
      </c>
      <c r="C1358" t="str">
        <f>VLOOKUP(B1358,'Country List'!$C$2:$G$126,5,FALSE)</f>
        <v>LAC</v>
      </c>
      <c r="D1358" t="str">
        <f>VLOOKUP(B1358,'Country List'!$C$2:$E$126,3,FALSE)</f>
        <v>Upper middle income</v>
      </c>
      <c r="E1358" t="s">
        <v>428</v>
      </c>
      <c r="F1358" s="48">
        <f>VLOOKUP(D1358,ARVs!$A$2:$B$4,2,FALSE)</f>
        <v>111</v>
      </c>
      <c r="G1358" s="48">
        <v>2024</v>
      </c>
      <c r="H1358" t="s">
        <v>508</v>
      </c>
      <c r="J1358" t="str">
        <f t="shared" si="21"/>
        <v>SurinamePediatric ARVs</v>
      </c>
    </row>
    <row r="1359" spans="1:10" x14ac:dyDescent="0.25">
      <c r="A1359" t="s">
        <v>229</v>
      </c>
      <c r="B1359" t="s">
        <v>230</v>
      </c>
      <c r="C1359" t="str">
        <f>VLOOKUP(B1359,'Country List'!$C$2:$G$126,5,FALSE)</f>
        <v>NAME</v>
      </c>
      <c r="D1359" t="str">
        <f>VLOOKUP(B1359,'Country List'!$C$2:$E$126,3,FALSE)</f>
        <v>Lower middle income</v>
      </c>
      <c r="E1359" t="s">
        <v>428</v>
      </c>
      <c r="F1359" s="48">
        <f>VLOOKUP(D1359,ARVs!$A$2:$B$4,2,FALSE)</f>
        <v>55</v>
      </c>
      <c r="G1359" s="48">
        <v>2024</v>
      </c>
      <c r="H1359" t="s">
        <v>508</v>
      </c>
      <c r="J1359" t="str">
        <f t="shared" si="21"/>
        <v>Syrian Arab RepublicPediatric ARVs</v>
      </c>
    </row>
    <row r="1360" spans="1:10" x14ac:dyDescent="0.25">
      <c r="A1360" t="s">
        <v>231</v>
      </c>
      <c r="B1360" t="s">
        <v>232</v>
      </c>
      <c r="C1360" t="str">
        <f>VLOOKUP(B1360,'Country List'!$C$2:$G$126,5,FALSE)</f>
        <v>AP</v>
      </c>
      <c r="D1360" t="str">
        <f>VLOOKUP(B1360,'Country List'!$C$2:$E$126,3,FALSE)</f>
        <v>Lower middle income</v>
      </c>
      <c r="E1360" t="s">
        <v>428</v>
      </c>
      <c r="F1360" s="48">
        <f>VLOOKUP(D1360,ARVs!$A$2:$B$4,2,FALSE)</f>
        <v>55</v>
      </c>
      <c r="G1360" s="48">
        <v>2024</v>
      </c>
      <c r="H1360" t="s">
        <v>508</v>
      </c>
      <c r="J1360" t="str">
        <f t="shared" si="21"/>
        <v>TajikistanPediatric ARVs</v>
      </c>
    </row>
    <row r="1361" spans="1:10" x14ac:dyDescent="0.25">
      <c r="A1361" t="s">
        <v>233</v>
      </c>
      <c r="B1361" t="s">
        <v>234</v>
      </c>
      <c r="C1361" t="str">
        <f>VLOOKUP(B1361,'Country List'!$C$2:$G$126,5,FALSE)</f>
        <v>ESA</v>
      </c>
      <c r="D1361" t="str">
        <f>VLOOKUP(B1361,'Country List'!$C$2:$E$126,3,FALSE)</f>
        <v>Low income</v>
      </c>
      <c r="E1361" t="s">
        <v>428</v>
      </c>
      <c r="F1361" s="48">
        <f>VLOOKUP(D1361,ARVs!$A$2:$B$4,2,FALSE)</f>
        <v>50</v>
      </c>
      <c r="G1361" s="48">
        <v>2024</v>
      </c>
      <c r="H1361" t="s">
        <v>508</v>
      </c>
      <c r="J1361" t="str">
        <f t="shared" si="21"/>
        <v>TanzaniaPediatric ARVs</v>
      </c>
    </row>
    <row r="1362" spans="1:10" x14ac:dyDescent="0.25">
      <c r="A1362" t="s">
        <v>235</v>
      </c>
      <c r="B1362" t="s">
        <v>236</v>
      </c>
      <c r="C1362" t="str">
        <f>VLOOKUP(B1362,'Country List'!$C$2:$G$126,5,FALSE)</f>
        <v>AP</v>
      </c>
      <c r="D1362" t="str">
        <f>VLOOKUP(B1362,'Country List'!$C$2:$E$126,3,FALSE)</f>
        <v>Upper middle income</v>
      </c>
      <c r="E1362" t="s">
        <v>428</v>
      </c>
      <c r="F1362" s="48">
        <f>VLOOKUP(D1362,ARVs!$A$2:$B$4,2,FALSE)</f>
        <v>111</v>
      </c>
      <c r="G1362" s="48">
        <v>2024</v>
      </c>
      <c r="H1362" t="s">
        <v>508</v>
      </c>
      <c r="J1362" t="str">
        <f t="shared" si="21"/>
        <v>ThailandPediatric ARVs</v>
      </c>
    </row>
    <row r="1363" spans="1:10" x14ac:dyDescent="0.25">
      <c r="A1363" t="s">
        <v>237</v>
      </c>
      <c r="B1363" t="s">
        <v>238</v>
      </c>
      <c r="C1363" t="str">
        <f>VLOOKUP(B1363,'Country List'!$C$2:$G$126,5,FALSE)</f>
        <v>AP</v>
      </c>
      <c r="D1363" t="str">
        <f>VLOOKUP(B1363,'Country List'!$C$2:$E$126,3,FALSE)</f>
        <v>Lower middle income</v>
      </c>
      <c r="E1363" t="s">
        <v>428</v>
      </c>
      <c r="F1363" s="48">
        <f>VLOOKUP(D1363,ARVs!$A$2:$B$4,2,FALSE)</f>
        <v>55</v>
      </c>
      <c r="G1363" s="48">
        <v>2024</v>
      </c>
      <c r="H1363" t="s">
        <v>508</v>
      </c>
      <c r="J1363" t="str">
        <f t="shared" si="21"/>
        <v>Timor-LestePediatric ARVs</v>
      </c>
    </row>
    <row r="1364" spans="1:10" x14ac:dyDescent="0.25">
      <c r="A1364" t="s">
        <v>239</v>
      </c>
      <c r="B1364" t="s">
        <v>240</v>
      </c>
      <c r="C1364" t="str">
        <f>VLOOKUP(B1364,'Country List'!$C$2:$G$126,5,FALSE)</f>
        <v>WCA</v>
      </c>
      <c r="D1364" t="str">
        <f>VLOOKUP(B1364,'Country List'!$C$2:$E$126,3,FALSE)</f>
        <v>Low income</v>
      </c>
      <c r="E1364" t="s">
        <v>428</v>
      </c>
      <c r="F1364" s="48">
        <f>VLOOKUP(D1364,ARVs!$A$2:$B$4,2,FALSE)</f>
        <v>50</v>
      </c>
      <c r="G1364" s="48">
        <v>2024</v>
      </c>
      <c r="H1364" t="s">
        <v>508</v>
      </c>
      <c r="J1364" t="str">
        <f t="shared" si="21"/>
        <v>TogoPediatric ARVs</v>
      </c>
    </row>
    <row r="1365" spans="1:10" x14ac:dyDescent="0.25">
      <c r="A1365" t="s">
        <v>241</v>
      </c>
      <c r="B1365" t="s">
        <v>242</v>
      </c>
      <c r="C1365" t="str">
        <f>VLOOKUP(B1365,'Country List'!$C$2:$G$126,5,FALSE)</f>
        <v>NAME</v>
      </c>
      <c r="D1365" t="str">
        <f>VLOOKUP(B1365,'Country List'!$C$2:$E$126,3,FALSE)</f>
        <v>Lower middle income</v>
      </c>
      <c r="E1365" t="s">
        <v>428</v>
      </c>
      <c r="F1365" s="48">
        <f>VLOOKUP(D1365,ARVs!$A$2:$B$4,2,FALSE)</f>
        <v>55</v>
      </c>
      <c r="G1365" s="48">
        <v>2024</v>
      </c>
      <c r="H1365" t="s">
        <v>508</v>
      </c>
      <c r="J1365" t="str">
        <f t="shared" si="21"/>
        <v>TunisiaPediatric ARVs</v>
      </c>
    </row>
    <row r="1366" spans="1:10" x14ac:dyDescent="0.25">
      <c r="A1366" t="s">
        <v>243</v>
      </c>
      <c r="B1366" t="s">
        <v>244</v>
      </c>
      <c r="C1366" t="str">
        <f>VLOOKUP(B1366,'Country List'!$C$2:$G$126,5,FALSE)</f>
        <v>WCENA</v>
      </c>
      <c r="D1366" t="str">
        <f>VLOOKUP(B1366,'Country List'!$C$2:$E$126,3,FALSE)</f>
        <v>Upper middle income</v>
      </c>
      <c r="E1366" t="s">
        <v>428</v>
      </c>
      <c r="F1366" s="48">
        <f>VLOOKUP(D1366,ARVs!$A$2:$B$4,2,FALSE)</f>
        <v>111</v>
      </c>
      <c r="G1366" s="48">
        <v>2024</v>
      </c>
      <c r="H1366" t="s">
        <v>508</v>
      </c>
      <c r="J1366" t="str">
        <f t="shared" si="21"/>
        <v>TurkeyPediatric ARVs</v>
      </c>
    </row>
    <row r="1367" spans="1:10" x14ac:dyDescent="0.25">
      <c r="A1367" t="s">
        <v>245</v>
      </c>
      <c r="B1367" t="s">
        <v>246</v>
      </c>
      <c r="C1367" t="str">
        <f>VLOOKUP(B1367,'Country List'!$C$2:$G$126,5,FALSE)</f>
        <v>EECA</v>
      </c>
      <c r="D1367" t="str">
        <f>VLOOKUP(B1367,'Country List'!$C$2:$E$126,3,FALSE)</f>
        <v>Upper middle income</v>
      </c>
      <c r="E1367" t="s">
        <v>428</v>
      </c>
      <c r="F1367" s="48">
        <f>VLOOKUP(D1367,ARVs!$A$2:$B$4,2,FALSE)</f>
        <v>111</v>
      </c>
      <c r="G1367" s="48">
        <v>2024</v>
      </c>
      <c r="H1367" t="s">
        <v>508</v>
      </c>
      <c r="J1367" t="str">
        <f t="shared" si="21"/>
        <v>TurkmenistanPediatric ARVs</v>
      </c>
    </row>
    <row r="1368" spans="1:10" x14ac:dyDescent="0.25">
      <c r="A1368" t="s">
        <v>247</v>
      </c>
      <c r="B1368" t="s">
        <v>248</v>
      </c>
      <c r="C1368" t="str">
        <f>VLOOKUP(B1368,'Country List'!$C$2:$G$126,5,FALSE)</f>
        <v>ESA</v>
      </c>
      <c r="D1368" t="str">
        <f>VLOOKUP(B1368,'Country List'!$C$2:$E$126,3,FALSE)</f>
        <v>Low income</v>
      </c>
      <c r="E1368" t="s">
        <v>428</v>
      </c>
      <c r="F1368" s="48">
        <f>VLOOKUP(D1368,ARVs!$A$2:$B$4,2,FALSE)</f>
        <v>50</v>
      </c>
      <c r="G1368" s="48">
        <v>2024</v>
      </c>
      <c r="H1368" t="s">
        <v>508</v>
      </c>
      <c r="J1368" t="str">
        <f t="shared" si="21"/>
        <v>UgandaPediatric ARVs</v>
      </c>
    </row>
    <row r="1369" spans="1:10" x14ac:dyDescent="0.25">
      <c r="A1369" t="s">
        <v>249</v>
      </c>
      <c r="B1369" t="s">
        <v>250</v>
      </c>
      <c r="C1369" t="str">
        <f>VLOOKUP(B1369,'Country List'!$C$2:$G$126,5,FALSE)</f>
        <v>EECA</v>
      </c>
      <c r="D1369" t="str">
        <f>VLOOKUP(B1369,'Country List'!$C$2:$E$126,3,FALSE)</f>
        <v>Lower middle income</v>
      </c>
      <c r="E1369" t="s">
        <v>428</v>
      </c>
      <c r="F1369" s="48">
        <f>VLOOKUP(D1369,ARVs!$A$2:$B$4,2,FALSE)</f>
        <v>55</v>
      </c>
      <c r="G1369" s="48">
        <v>2024</v>
      </c>
      <c r="H1369" t="s">
        <v>508</v>
      </c>
      <c r="J1369" t="str">
        <f t="shared" si="21"/>
        <v>UkrainePediatric ARVs</v>
      </c>
    </row>
    <row r="1370" spans="1:10" x14ac:dyDescent="0.25">
      <c r="A1370" t="s">
        <v>251</v>
      </c>
      <c r="B1370" t="s">
        <v>252</v>
      </c>
      <c r="C1370" t="str">
        <f>VLOOKUP(B1370,'Country List'!$C$2:$G$126,5,FALSE)</f>
        <v>EECA</v>
      </c>
      <c r="D1370" t="str">
        <f>VLOOKUP(B1370,'Country List'!$C$2:$E$126,3,FALSE)</f>
        <v>Lower middle income</v>
      </c>
      <c r="E1370" t="s">
        <v>428</v>
      </c>
      <c r="F1370" s="48">
        <f>VLOOKUP(D1370,ARVs!$A$2:$B$4,2,FALSE)</f>
        <v>55</v>
      </c>
      <c r="G1370" s="48">
        <v>2024</v>
      </c>
      <c r="H1370" t="s">
        <v>508</v>
      </c>
      <c r="J1370" t="str">
        <f t="shared" si="21"/>
        <v>UzbekistanPediatric ARVs</v>
      </c>
    </row>
    <row r="1371" spans="1:10" x14ac:dyDescent="0.25">
      <c r="A1371" t="s">
        <v>253</v>
      </c>
      <c r="B1371" t="s">
        <v>254</v>
      </c>
      <c r="C1371" t="str">
        <f>VLOOKUP(B1371,'Country List'!$C$2:$G$126,5,FALSE)</f>
        <v>LAC</v>
      </c>
      <c r="D1371" t="str">
        <f>VLOOKUP(B1371,'Country List'!$C$2:$E$126,3,FALSE)</f>
        <v>Upper middle income</v>
      </c>
      <c r="E1371" t="s">
        <v>428</v>
      </c>
      <c r="F1371" s="48">
        <f>VLOOKUP(D1371,ARVs!$A$2:$B$4,2,FALSE)</f>
        <v>111</v>
      </c>
      <c r="G1371" s="48">
        <v>2024</v>
      </c>
      <c r="H1371" t="s">
        <v>508</v>
      </c>
      <c r="J1371" t="str">
        <f t="shared" si="21"/>
        <v>Venezuela, RBPediatric ARVs</v>
      </c>
    </row>
    <row r="1372" spans="1:10" x14ac:dyDescent="0.25">
      <c r="A1372" t="s">
        <v>255</v>
      </c>
      <c r="B1372" t="s">
        <v>256</v>
      </c>
      <c r="C1372" t="str">
        <f>VLOOKUP(B1372,'Country List'!$C$2:$G$126,5,FALSE)</f>
        <v>AP</v>
      </c>
      <c r="D1372" t="str">
        <f>VLOOKUP(B1372,'Country List'!$C$2:$E$126,3,FALSE)</f>
        <v>Lower middle income</v>
      </c>
      <c r="E1372" t="s">
        <v>428</v>
      </c>
      <c r="F1372" s="48">
        <f>VLOOKUP(D1372,ARVs!$A$2:$B$4,2,FALSE)</f>
        <v>55</v>
      </c>
      <c r="G1372" s="48">
        <v>2024</v>
      </c>
      <c r="H1372" t="s">
        <v>508</v>
      </c>
      <c r="J1372" t="str">
        <f t="shared" si="21"/>
        <v>VietnamPediatric ARVs</v>
      </c>
    </row>
    <row r="1373" spans="1:10" x14ac:dyDescent="0.25">
      <c r="A1373" t="s">
        <v>257</v>
      </c>
      <c r="B1373" t="s">
        <v>258</v>
      </c>
      <c r="C1373" t="str">
        <f>VLOOKUP(B1373,'Country List'!$C$2:$G$126,5,FALSE)</f>
        <v>NAME</v>
      </c>
      <c r="D1373" t="str">
        <f>VLOOKUP(B1373,'Country List'!$C$2:$E$126,3,FALSE)</f>
        <v>Lower middle income</v>
      </c>
      <c r="E1373" t="s">
        <v>428</v>
      </c>
      <c r="F1373" s="48">
        <f>VLOOKUP(D1373,ARVs!$A$2:$B$4,2,FALSE)</f>
        <v>55</v>
      </c>
      <c r="G1373" s="48">
        <v>2024</v>
      </c>
      <c r="H1373" t="s">
        <v>508</v>
      </c>
      <c r="J1373" t="str">
        <f t="shared" si="21"/>
        <v>Yemen, Rep.Pediatric ARVs</v>
      </c>
    </row>
    <row r="1374" spans="1:10" x14ac:dyDescent="0.25">
      <c r="A1374" t="s">
        <v>259</v>
      </c>
      <c r="B1374" t="s">
        <v>260</v>
      </c>
      <c r="C1374" t="str">
        <f>VLOOKUP(B1374,'Country List'!$C$2:$G$126,5,FALSE)</f>
        <v>ESA</v>
      </c>
      <c r="D1374" t="str">
        <f>VLOOKUP(B1374,'Country List'!$C$2:$E$126,3,FALSE)</f>
        <v>Lower middle income</v>
      </c>
      <c r="E1374" t="s">
        <v>428</v>
      </c>
      <c r="F1374" s="48">
        <f>VLOOKUP(D1374,ARVs!$A$2:$B$4,2,FALSE)</f>
        <v>55</v>
      </c>
      <c r="G1374" s="48">
        <v>2024</v>
      </c>
      <c r="H1374" t="s">
        <v>508</v>
      </c>
      <c r="J1374" t="str">
        <f t="shared" si="21"/>
        <v>ZambiaPediatric ARVs</v>
      </c>
    </row>
    <row r="1375" spans="1:10" x14ac:dyDescent="0.25">
      <c r="A1375" t="s">
        <v>261</v>
      </c>
      <c r="B1375" t="s">
        <v>262</v>
      </c>
      <c r="C1375" t="str">
        <f>VLOOKUP(B1375,'Country List'!$C$2:$G$126,5,FALSE)</f>
        <v>ESA</v>
      </c>
      <c r="D1375" t="str">
        <f>VLOOKUP(B1375,'Country List'!$C$2:$E$126,3,FALSE)</f>
        <v>Low income</v>
      </c>
      <c r="E1375" t="s">
        <v>428</v>
      </c>
      <c r="F1375" s="48">
        <f>VLOOKUP(D1375,ARVs!$A$2:$B$4,2,FALSE)</f>
        <v>50</v>
      </c>
      <c r="G1375" s="48">
        <v>2024</v>
      </c>
      <c r="H1375" t="s">
        <v>508</v>
      </c>
      <c r="J1375" t="str">
        <f t="shared" si="21"/>
        <v>ZimbabwePediatric ARVs</v>
      </c>
    </row>
    <row r="1376" spans="1:10" x14ac:dyDescent="0.25">
      <c r="A1376" t="s">
        <v>4</v>
      </c>
      <c r="B1376" t="s">
        <v>5</v>
      </c>
      <c r="C1376" t="str">
        <f>VLOOKUP(B1376,'Country List'!$C$2:$G$126,5,FALSE)</f>
        <v>AP</v>
      </c>
      <c r="D1376" t="str">
        <f>VLOOKUP(B1376,'Country List'!$C$2:$E$126,3,FALSE)</f>
        <v>Low income</v>
      </c>
      <c r="E1376" t="s">
        <v>429</v>
      </c>
      <c r="F1376" s="48">
        <v>1.1000000000000001</v>
      </c>
      <c r="G1376" s="48">
        <v>2024</v>
      </c>
      <c r="H1376" t="s">
        <v>411</v>
      </c>
      <c r="J1376" t="str">
        <f t="shared" si="21"/>
        <v>AfghanistanRapid diagnostic test kit</v>
      </c>
    </row>
    <row r="1377" spans="1:10" x14ac:dyDescent="0.25">
      <c r="A1377" t="s">
        <v>8</v>
      </c>
      <c r="B1377" t="s">
        <v>9</v>
      </c>
      <c r="C1377" t="str">
        <f>VLOOKUP(B1377,'Country List'!$C$2:$G$126,5,FALSE)</f>
        <v>EECA</v>
      </c>
      <c r="D1377" t="str">
        <f>VLOOKUP(B1377,'Country List'!$C$2:$E$126,3,FALSE)</f>
        <v>Upper middle income</v>
      </c>
      <c r="E1377" t="s">
        <v>429</v>
      </c>
      <c r="F1377" s="48">
        <v>1.1000000000000001</v>
      </c>
      <c r="G1377" s="48">
        <v>2024</v>
      </c>
      <c r="H1377" t="s">
        <v>411</v>
      </c>
      <c r="J1377" t="str">
        <f t="shared" si="21"/>
        <v>AlbaniaRapid diagnostic test kit</v>
      </c>
    </row>
    <row r="1378" spans="1:10" x14ac:dyDescent="0.25">
      <c r="A1378" t="s">
        <v>12</v>
      </c>
      <c r="B1378" t="s">
        <v>13</v>
      </c>
      <c r="C1378" t="str">
        <f>VLOOKUP(B1378,'Country List'!$C$2:$G$126,5,FALSE)</f>
        <v>NAME</v>
      </c>
      <c r="D1378" t="str">
        <f>VLOOKUP(B1378,'Country List'!$C$2:$E$126,3,FALSE)</f>
        <v>Upper middle income</v>
      </c>
      <c r="E1378" t="s">
        <v>429</v>
      </c>
      <c r="F1378" s="48">
        <v>1.1000000000000001</v>
      </c>
      <c r="G1378" s="48">
        <v>2024</v>
      </c>
      <c r="H1378" t="s">
        <v>411</v>
      </c>
      <c r="J1378" t="str">
        <f t="shared" si="21"/>
        <v>AlgeriaRapid diagnostic test kit</v>
      </c>
    </row>
    <row r="1379" spans="1:10" x14ac:dyDescent="0.25">
      <c r="A1379" t="s">
        <v>16</v>
      </c>
      <c r="B1379" t="s">
        <v>17</v>
      </c>
      <c r="C1379" t="str">
        <f>VLOOKUP(B1379,'Country List'!$C$2:$G$126,5,FALSE)</f>
        <v>ESA</v>
      </c>
      <c r="D1379" t="str">
        <f>VLOOKUP(B1379,'Country List'!$C$2:$E$126,3,FALSE)</f>
        <v>Lower middle income</v>
      </c>
      <c r="E1379" t="s">
        <v>429</v>
      </c>
      <c r="F1379" s="48">
        <v>1.1000000000000001</v>
      </c>
      <c r="G1379" s="48">
        <v>2024</v>
      </c>
      <c r="H1379" t="s">
        <v>411</v>
      </c>
      <c r="J1379" t="str">
        <f t="shared" si="21"/>
        <v>AngolaRapid diagnostic test kit</v>
      </c>
    </row>
    <row r="1380" spans="1:10" x14ac:dyDescent="0.25">
      <c r="A1380" t="s">
        <v>21</v>
      </c>
      <c r="B1380" t="s">
        <v>22</v>
      </c>
      <c r="C1380" t="str">
        <f>VLOOKUP(B1380,'Country List'!$C$2:$G$126,5,FALSE)</f>
        <v>LAC</v>
      </c>
      <c r="D1380" t="str">
        <f>VLOOKUP(B1380,'Country List'!$C$2:$E$126,3,FALSE)</f>
        <v>Upper middle income</v>
      </c>
      <c r="E1380" t="s">
        <v>429</v>
      </c>
      <c r="F1380" s="48">
        <v>1.1000000000000001</v>
      </c>
      <c r="G1380" s="48">
        <v>2024</v>
      </c>
      <c r="H1380" t="s">
        <v>411</v>
      </c>
      <c r="J1380" t="str">
        <f t="shared" si="21"/>
        <v>ArgentinaRapid diagnostic test kit</v>
      </c>
    </row>
    <row r="1381" spans="1:10" x14ac:dyDescent="0.25">
      <c r="A1381" t="s">
        <v>23</v>
      </c>
      <c r="B1381" t="s">
        <v>24</v>
      </c>
      <c r="C1381" t="str">
        <f>VLOOKUP(B1381,'Country List'!$C$2:$G$126,5,FALSE)</f>
        <v>EECA</v>
      </c>
      <c r="D1381" t="str">
        <f>VLOOKUP(B1381,'Country List'!$C$2:$E$126,3,FALSE)</f>
        <v>Lower middle income</v>
      </c>
      <c r="E1381" t="s">
        <v>429</v>
      </c>
      <c r="F1381" s="48">
        <v>1.1000000000000001</v>
      </c>
      <c r="G1381" s="48">
        <v>2024</v>
      </c>
      <c r="H1381" t="s">
        <v>411</v>
      </c>
      <c r="J1381" t="str">
        <f t="shared" si="21"/>
        <v>ArmeniaRapid diagnostic test kit</v>
      </c>
    </row>
    <row r="1382" spans="1:10" x14ac:dyDescent="0.25">
      <c r="A1382" t="s">
        <v>25</v>
      </c>
      <c r="B1382" t="s">
        <v>26</v>
      </c>
      <c r="C1382" t="str">
        <f>VLOOKUP(B1382,'Country List'!$C$2:$G$126,5,FALSE)</f>
        <v>EECA</v>
      </c>
      <c r="D1382" t="str">
        <f>VLOOKUP(B1382,'Country List'!$C$2:$E$126,3,FALSE)</f>
        <v>Upper middle income</v>
      </c>
      <c r="E1382" t="s">
        <v>429</v>
      </c>
      <c r="F1382" s="48">
        <v>1.1000000000000001</v>
      </c>
      <c r="G1382" s="48">
        <v>2024</v>
      </c>
      <c r="H1382" t="s">
        <v>411</v>
      </c>
      <c r="J1382" t="str">
        <f t="shared" si="21"/>
        <v>AzerbaijanRapid diagnostic test kit</v>
      </c>
    </row>
    <row r="1383" spans="1:10" x14ac:dyDescent="0.25">
      <c r="A1383" t="s">
        <v>27</v>
      </c>
      <c r="B1383" t="s">
        <v>28</v>
      </c>
      <c r="C1383" t="str">
        <f>VLOOKUP(B1383,'Country List'!$C$2:$G$126,5,FALSE)</f>
        <v>AP</v>
      </c>
      <c r="D1383" t="str">
        <f>VLOOKUP(B1383,'Country List'!$C$2:$E$126,3,FALSE)</f>
        <v>Lower middle income</v>
      </c>
      <c r="E1383" t="s">
        <v>429</v>
      </c>
      <c r="F1383" s="48">
        <v>1.1000000000000001</v>
      </c>
      <c r="G1383" s="48">
        <v>2024</v>
      </c>
      <c r="H1383" t="s">
        <v>411</v>
      </c>
      <c r="J1383" t="str">
        <f t="shared" si="21"/>
        <v>BangladeshRapid diagnostic test kit</v>
      </c>
    </row>
    <row r="1384" spans="1:10" x14ac:dyDescent="0.25">
      <c r="A1384" t="s">
        <v>29</v>
      </c>
      <c r="B1384" t="s">
        <v>30</v>
      </c>
      <c r="C1384" t="str">
        <f>VLOOKUP(B1384,'Country List'!$C$2:$G$126,5,FALSE)</f>
        <v>EECA</v>
      </c>
      <c r="D1384" t="str">
        <f>VLOOKUP(B1384,'Country List'!$C$2:$E$126,3,FALSE)</f>
        <v>Upper middle income</v>
      </c>
      <c r="E1384" t="s">
        <v>429</v>
      </c>
      <c r="F1384" s="48">
        <v>1.1000000000000001</v>
      </c>
      <c r="G1384" s="48">
        <v>2024</v>
      </c>
      <c r="H1384" t="s">
        <v>411</v>
      </c>
      <c r="J1384" t="str">
        <f t="shared" si="21"/>
        <v>BelarusRapid diagnostic test kit</v>
      </c>
    </row>
    <row r="1385" spans="1:10" x14ac:dyDescent="0.25">
      <c r="A1385" t="s">
        <v>31</v>
      </c>
      <c r="B1385" t="s">
        <v>32</v>
      </c>
      <c r="C1385" t="str">
        <f>VLOOKUP(B1385,'Country List'!$C$2:$G$126,5,FALSE)</f>
        <v>LAC</v>
      </c>
      <c r="D1385" t="str">
        <f>VLOOKUP(B1385,'Country List'!$C$2:$E$126,3,FALSE)</f>
        <v>Upper middle income</v>
      </c>
      <c r="E1385" t="s">
        <v>429</v>
      </c>
      <c r="F1385" s="48">
        <v>1.1000000000000001</v>
      </c>
      <c r="G1385" s="48">
        <v>2024</v>
      </c>
      <c r="H1385" t="s">
        <v>411</v>
      </c>
      <c r="J1385" t="str">
        <f t="shared" si="21"/>
        <v>BelizeRapid diagnostic test kit</v>
      </c>
    </row>
    <row r="1386" spans="1:10" x14ac:dyDescent="0.25">
      <c r="A1386" t="s">
        <v>33</v>
      </c>
      <c r="B1386" t="s">
        <v>34</v>
      </c>
      <c r="C1386" t="str">
        <f>VLOOKUP(B1386,'Country List'!$C$2:$G$126,5,FALSE)</f>
        <v>WCA</v>
      </c>
      <c r="D1386" t="str">
        <f>VLOOKUP(B1386,'Country List'!$C$2:$E$126,3,FALSE)</f>
        <v>Low income</v>
      </c>
      <c r="E1386" t="s">
        <v>429</v>
      </c>
      <c r="F1386" s="48">
        <v>1.1000000000000001</v>
      </c>
      <c r="G1386" s="48">
        <v>2024</v>
      </c>
      <c r="H1386" t="s">
        <v>411</v>
      </c>
      <c r="J1386" t="str">
        <f t="shared" si="21"/>
        <v>BeninRapid diagnostic test kit</v>
      </c>
    </row>
    <row r="1387" spans="1:10" x14ac:dyDescent="0.25">
      <c r="A1387" t="s">
        <v>35</v>
      </c>
      <c r="B1387" t="s">
        <v>36</v>
      </c>
      <c r="C1387" t="str">
        <f>VLOOKUP(B1387,'Country List'!$C$2:$G$126,5,FALSE)</f>
        <v>AP</v>
      </c>
      <c r="D1387" t="str">
        <f>VLOOKUP(B1387,'Country List'!$C$2:$E$126,3,FALSE)</f>
        <v>Lower middle income</v>
      </c>
      <c r="E1387" t="s">
        <v>429</v>
      </c>
      <c r="F1387" s="48">
        <v>1.1000000000000001</v>
      </c>
      <c r="G1387" s="48">
        <v>2024</v>
      </c>
      <c r="H1387" t="s">
        <v>411</v>
      </c>
      <c r="J1387" t="str">
        <f t="shared" si="21"/>
        <v>BhutanRapid diagnostic test kit</v>
      </c>
    </row>
    <row r="1388" spans="1:10" x14ac:dyDescent="0.25">
      <c r="A1388" t="s">
        <v>37</v>
      </c>
      <c r="B1388" t="s">
        <v>38</v>
      </c>
      <c r="C1388" t="str">
        <f>VLOOKUP(B1388,'Country List'!$C$2:$G$126,5,FALSE)</f>
        <v>LAC</v>
      </c>
      <c r="D1388" t="str">
        <f>VLOOKUP(B1388,'Country List'!$C$2:$E$126,3,FALSE)</f>
        <v>Lower middle income</v>
      </c>
      <c r="E1388" t="s">
        <v>429</v>
      </c>
      <c r="F1388" s="48">
        <v>1.1000000000000001</v>
      </c>
      <c r="G1388" s="48">
        <v>2024</v>
      </c>
      <c r="H1388" t="s">
        <v>411</v>
      </c>
      <c r="J1388" t="str">
        <f t="shared" si="21"/>
        <v>BoliviaRapid diagnostic test kit</v>
      </c>
    </row>
    <row r="1389" spans="1:10" x14ac:dyDescent="0.25">
      <c r="A1389" t="s">
        <v>39</v>
      </c>
      <c r="B1389" t="s">
        <v>40</v>
      </c>
      <c r="C1389" t="str">
        <f>VLOOKUP(B1389,'Country List'!$C$2:$G$126,5,FALSE)</f>
        <v>EECA</v>
      </c>
      <c r="D1389" t="str">
        <f>VLOOKUP(B1389,'Country List'!$C$2:$E$126,3,FALSE)</f>
        <v>Upper middle income</v>
      </c>
      <c r="E1389" t="s">
        <v>429</v>
      </c>
      <c r="F1389" s="48">
        <v>1.1000000000000001</v>
      </c>
      <c r="G1389" s="48">
        <v>2024</v>
      </c>
      <c r="H1389" t="s">
        <v>411</v>
      </c>
      <c r="J1389" t="str">
        <f t="shared" si="21"/>
        <v>Bosnia and HerzegovinaRapid diagnostic test kit</v>
      </c>
    </row>
    <row r="1390" spans="1:10" x14ac:dyDescent="0.25">
      <c r="A1390" t="s">
        <v>41</v>
      </c>
      <c r="B1390" t="s">
        <v>42</v>
      </c>
      <c r="C1390" t="str">
        <f>VLOOKUP(B1390,'Country List'!$C$2:$G$126,5,FALSE)</f>
        <v>ESA</v>
      </c>
      <c r="D1390" t="str">
        <f>VLOOKUP(B1390,'Country List'!$C$2:$E$126,3,FALSE)</f>
        <v>Upper middle income</v>
      </c>
      <c r="E1390" t="s">
        <v>429</v>
      </c>
      <c r="F1390" s="48">
        <v>1.1000000000000001</v>
      </c>
      <c r="G1390" s="48">
        <v>2024</v>
      </c>
      <c r="H1390" t="s">
        <v>411</v>
      </c>
      <c r="J1390" t="str">
        <f t="shared" si="21"/>
        <v>BotswanaRapid diagnostic test kit</v>
      </c>
    </row>
    <row r="1391" spans="1:10" x14ac:dyDescent="0.25">
      <c r="A1391" t="s">
        <v>43</v>
      </c>
      <c r="B1391" t="s">
        <v>44</v>
      </c>
      <c r="C1391" t="str">
        <f>VLOOKUP(B1391,'Country List'!$C$2:$G$126,5,FALSE)</f>
        <v>LAC</v>
      </c>
      <c r="D1391" t="str">
        <f>VLOOKUP(B1391,'Country List'!$C$2:$E$126,3,FALSE)</f>
        <v>Upper middle income</v>
      </c>
      <c r="E1391" t="s">
        <v>429</v>
      </c>
      <c r="F1391" s="59">
        <f>3.71/4.99</f>
        <v>0.74348697394789576</v>
      </c>
      <c r="G1391" s="48">
        <v>2024</v>
      </c>
      <c r="H1391" t="s">
        <v>523</v>
      </c>
      <c r="J1391" t="str">
        <f t="shared" si="21"/>
        <v>BrazilRapid diagnostic test kit</v>
      </c>
    </row>
    <row r="1392" spans="1:10" x14ac:dyDescent="0.25">
      <c r="A1392" t="s">
        <v>45</v>
      </c>
      <c r="B1392" t="s">
        <v>46</v>
      </c>
      <c r="C1392" t="str">
        <f>VLOOKUP(B1392,'Country List'!$C$2:$G$126,5,FALSE)</f>
        <v>WCENA</v>
      </c>
      <c r="D1392" t="str">
        <f>VLOOKUP(B1392,'Country List'!$C$2:$E$126,3,FALSE)</f>
        <v>Upper middle income</v>
      </c>
      <c r="E1392" t="s">
        <v>429</v>
      </c>
      <c r="F1392" s="48">
        <v>1.1000000000000001</v>
      </c>
      <c r="G1392" s="48">
        <v>2024</v>
      </c>
      <c r="H1392" t="s">
        <v>411</v>
      </c>
      <c r="J1392" t="str">
        <f t="shared" si="21"/>
        <v>BulgariaRapid diagnostic test kit</v>
      </c>
    </row>
    <row r="1393" spans="1:10" x14ac:dyDescent="0.25">
      <c r="A1393" t="s">
        <v>47</v>
      </c>
      <c r="B1393" t="s">
        <v>48</v>
      </c>
      <c r="C1393" t="str">
        <f>VLOOKUP(B1393,'Country List'!$C$2:$G$126,5,FALSE)</f>
        <v>WCA</v>
      </c>
      <c r="D1393" t="str">
        <f>VLOOKUP(B1393,'Country List'!$C$2:$E$126,3,FALSE)</f>
        <v>Low income</v>
      </c>
      <c r="E1393" t="s">
        <v>429</v>
      </c>
      <c r="F1393" s="48">
        <v>1.1000000000000001</v>
      </c>
      <c r="G1393" s="48">
        <v>2024</v>
      </c>
      <c r="H1393" t="s">
        <v>411</v>
      </c>
      <c r="J1393" t="str">
        <f t="shared" si="21"/>
        <v>Burkina FasoRapid diagnostic test kit</v>
      </c>
    </row>
    <row r="1394" spans="1:10" x14ac:dyDescent="0.25">
      <c r="A1394" t="s">
        <v>49</v>
      </c>
      <c r="B1394" t="s">
        <v>50</v>
      </c>
      <c r="C1394" t="str">
        <f>VLOOKUP(B1394,'Country List'!$C$2:$G$126,5,FALSE)</f>
        <v>WCA</v>
      </c>
      <c r="D1394" t="str">
        <f>VLOOKUP(B1394,'Country List'!$C$2:$E$126,3,FALSE)</f>
        <v>Low income</v>
      </c>
      <c r="E1394" t="s">
        <v>429</v>
      </c>
      <c r="F1394" s="48">
        <v>1.1000000000000001</v>
      </c>
      <c r="G1394" s="48">
        <v>2024</v>
      </c>
      <c r="H1394" t="s">
        <v>411</v>
      </c>
      <c r="J1394" t="str">
        <f t="shared" si="21"/>
        <v>BurundiRapid diagnostic test kit</v>
      </c>
    </row>
    <row r="1395" spans="1:10" x14ac:dyDescent="0.25">
      <c r="A1395" t="s">
        <v>51</v>
      </c>
      <c r="B1395" t="s">
        <v>52</v>
      </c>
      <c r="C1395" t="str">
        <f>VLOOKUP(B1395,'Country List'!$C$2:$G$126,5,FALSE)</f>
        <v>WCA</v>
      </c>
      <c r="D1395" t="str">
        <f>VLOOKUP(B1395,'Country List'!$C$2:$E$126,3,FALSE)</f>
        <v>Lower middle income</v>
      </c>
      <c r="E1395" t="s">
        <v>429</v>
      </c>
      <c r="F1395" s="48">
        <v>1.1000000000000001</v>
      </c>
      <c r="G1395" s="48">
        <v>2024</v>
      </c>
      <c r="H1395" t="s">
        <v>411</v>
      </c>
      <c r="J1395" t="str">
        <f t="shared" si="21"/>
        <v>Cabo VerdeRapid diagnostic test kit</v>
      </c>
    </row>
    <row r="1396" spans="1:10" x14ac:dyDescent="0.25">
      <c r="A1396" t="s">
        <v>53</v>
      </c>
      <c r="B1396" t="s">
        <v>54</v>
      </c>
      <c r="C1396" t="str">
        <f>VLOOKUP(B1396,'Country List'!$C$2:$G$126,5,FALSE)</f>
        <v>AP</v>
      </c>
      <c r="D1396" t="str">
        <f>VLOOKUP(B1396,'Country List'!$C$2:$E$126,3,FALSE)</f>
        <v>Lower middle income</v>
      </c>
      <c r="E1396" t="s">
        <v>429</v>
      </c>
      <c r="F1396" s="48">
        <v>1.1000000000000001</v>
      </c>
      <c r="G1396" s="48">
        <v>2024</v>
      </c>
      <c r="H1396" t="s">
        <v>411</v>
      </c>
      <c r="J1396" t="str">
        <f t="shared" si="21"/>
        <v>CambodiaRapid diagnostic test kit</v>
      </c>
    </row>
    <row r="1397" spans="1:10" x14ac:dyDescent="0.25">
      <c r="A1397" t="s">
        <v>55</v>
      </c>
      <c r="B1397" t="s">
        <v>56</v>
      </c>
      <c r="C1397" t="str">
        <f>VLOOKUP(B1397,'Country List'!$C$2:$G$126,5,FALSE)</f>
        <v>WCA</v>
      </c>
      <c r="D1397" t="str">
        <f>VLOOKUP(B1397,'Country List'!$C$2:$E$126,3,FALSE)</f>
        <v>Lower middle income</v>
      </c>
      <c r="E1397" t="s">
        <v>429</v>
      </c>
      <c r="F1397" s="48">
        <v>1.1000000000000001</v>
      </c>
      <c r="G1397" s="48">
        <v>2024</v>
      </c>
      <c r="H1397" t="s">
        <v>411</v>
      </c>
      <c r="J1397" t="str">
        <f t="shared" si="21"/>
        <v>CameroonRapid diagnostic test kit</v>
      </c>
    </row>
    <row r="1398" spans="1:10" x14ac:dyDescent="0.25">
      <c r="A1398" t="s">
        <v>57</v>
      </c>
      <c r="B1398" t="s">
        <v>58</v>
      </c>
      <c r="C1398" t="str">
        <f>VLOOKUP(B1398,'Country List'!$C$2:$G$126,5,FALSE)</f>
        <v>WCA</v>
      </c>
      <c r="D1398" t="str">
        <f>VLOOKUP(B1398,'Country List'!$C$2:$E$126,3,FALSE)</f>
        <v>Low income</v>
      </c>
      <c r="E1398" t="s">
        <v>429</v>
      </c>
      <c r="F1398" s="48">
        <v>1.1000000000000001</v>
      </c>
      <c r="G1398" s="48">
        <v>2024</v>
      </c>
      <c r="H1398" t="s">
        <v>411</v>
      </c>
      <c r="J1398" t="str">
        <f t="shared" si="21"/>
        <v>Central African RepublicRapid diagnostic test kit</v>
      </c>
    </row>
    <row r="1399" spans="1:10" x14ac:dyDescent="0.25">
      <c r="A1399" t="s">
        <v>59</v>
      </c>
      <c r="B1399" t="s">
        <v>60</v>
      </c>
      <c r="C1399" t="str">
        <f>VLOOKUP(B1399,'Country List'!$C$2:$G$126,5,FALSE)</f>
        <v>WCA</v>
      </c>
      <c r="D1399" t="str">
        <f>VLOOKUP(B1399,'Country List'!$C$2:$E$126,3,FALSE)</f>
        <v>Low income</v>
      </c>
      <c r="E1399" t="s">
        <v>429</v>
      </c>
      <c r="F1399" s="48">
        <v>1.1000000000000001</v>
      </c>
      <c r="G1399" s="48">
        <v>2024</v>
      </c>
      <c r="H1399" t="s">
        <v>411</v>
      </c>
      <c r="J1399" t="str">
        <f t="shared" si="21"/>
        <v>ChadRapid diagnostic test kit</v>
      </c>
    </row>
    <row r="1400" spans="1:10" x14ac:dyDescent="0.25">
      <c r="A1400" t="s">
        <v>61</v>
      </c>
      <c r="B1400" t="s">
        <v>62</v>
      </c>
      <c r="C1400" t="str">
        <f>VLOOKUP(B1400,'Country List'!$C$2:$G$126,5,FALSE)</f>
        <v>AP</v>
      </c>
      <c r="D1400" t="str">
        <f>VLOOKUP(B1400,'Country List'!$C$2:$E$126,3,FALSE)</f>
        <v>Upper middle income</v>
      </c>
      <c r="E1400" t="s">
        <v>429</v>
      </c>
      <c r="F1400" s="48">
        <v>1.1000000000000001</v>
      </c>
      <c r="G1400" s="48">
        <v>2024</v>
      </c>
      <c r="H1400" t="s">
        <v>411</v>
      </c>
      <c r="J1400" t="str">
        <f t="shared" si="21"/>
        <v>ChinaRapid diagnostic test kit</v>
      </c>
    </row>
    <row r="1401" spans="1:10" x14ac:dyDescent="0.25">
      <c r="A1401" t="s">
        <v>63</v>
      </c>
      <c r="B1401" t="s">
        <v>64</v>
      </c>
      <c r="C1401" t="str">
        <f>VLOOKUP(B1401,'Country List'!$C$2:$G$126,5,FALSE)</f>
        <v>LAC</v>
      </c>
      <c r="D1401" t="str">
        <f>VLOOKUP(B1401,'Country List'!$C$2:$E$126,3,FALSE)</f>
        <v>Upper middle income</v>
      </c>
      <c r="E1401" t="s">
        <v>429</v>
      </c>
      <c r="F1401" s="48">
        <v>1.1000000000000001</v>
      </c>
      <c r="G1401" s="48">
        <v>2024</v>
      </c>
      <c r="H1401" t="s">
        <v>411</v>
      </c>
      <c r="J1401" t="str">
        <f t="shared" si="21"/>
        <v>ColombiaRapid diagnostic test kit</v>
      </c>
    </row>
    <row r="1402" spans="1:10" x14ac:dyDescent="0.25">
      <c r="A1402" t="s">
        <v>65</v>
      </c>
      <c r="B1402" t="s">
        <v>66</v>
      </c>
      <c r="C1402" t="str">
        <f>VLOOKUP(B1402,'Country List'!$C$2:$G$126,5,FALSE)</f>
        <v>ESA</v>
      </c>
      <c r="D1402" t="str">
        <f>VLOOKUP(B1402,'Country List'!$C$2:$E$126,3,FALSE)</f>
        <v>Low income</v>
      </c>
      <c r="E1402" t="s">
        <v>429</v>
      </c>
      <c r="F1402" s="48">
        <v>1.1000000000000001</v>
      </c>
      <c r="G1402" s="48">
        <v>2024</v>
      </c>
      <c r="H1402" t="s">
        <v>411</v>
      </c>
      <c r="J1402" t="str">
        <f t="shared" si="21"/>
        <v>ComorosRapid diagnostic test kit</v>
      </c>
    </row>
    <row r="1403" spans="1:10" x14ac:dyDescent="0.25">
      <c r="A1403" t="s">
        <v>67</v>
      </c>
      <c r="B1403" t="s">
        <v>68</v>
      </c>
      <c r="C1403" t="str">
        <f>VLOOKUP(B1403,'Country List'!$C$2:$G$126,5,FALSE)</f>
        <v>WCA</v>
      </c>
      <c r="D1403" t="str">
        <f>VLOOKUP(B1403,'Country List'!$C$2:$E$126,3,FALSE)</f>
        <v>Low income</v>
      </c>
      <c r="E1403" t="s">
        <v>429</v>
      </c>
      <c r="F1403" s="48">
        <v>1.1000000000000001</v>
      </c>
      <c r="G1403" s="48">
        <v>2024</v>
      </c>
      <c r="H1403" t="s">
        <v>411</v>
      </c>
      <c r="J1403" t="str">
        <f t="shared" si="21"/>
        <v>Congo, Dem. Rep.Rapid diagnostic test kit</v>
      </c>
    </row>
    <row r="1404" spans="1:10" x14ac:dyDescent="0.25">
      <c r="A1404" t="s">
        <v>69</v>
      </c>
      <c r="B1404" t="s">
        <v>70</v>
      </c>
      <c r="C1404" t="str">
        <f>VLOOKUP(B1404,'Country List'!$C$2:$G$126,5,FALSE)</f>
        <v>WCA</v>
      </c>
      <c r="D1404" t="str">
        <f>VLOOKUP(B1404,'Country List'!$C$2:$E$126,3,FALSE)</f>
        <v>Lower middle income</v>
      </c>
      <c r="E1404" t="s">
        <v>429</v>
      </c>
      <c r="F1404" s="48">
        <v>1.1000000000000001</v>
      </c>
      <c r="G1404" s="48">
        <v>2024</v>
      </c>
      <c r="H1404" t="s">
        <v>411</v>
      </c>
      <c r="J1404" t="str">
        <f t="shared" si="21"/>
        <v>Congo, Rep.Rapid diagnostic test kit</v>
      </c>
    </row>
    <row r="1405" spans="1:10" x14ac:dyDescent="0.25">
      <c r="A1405" t="s">
        <v>71</v>
      </c>
      <c r="B1405" t="s">
        <v>72</v>
      </c>
      <c r="C1405" t="str">
        <f>VLOOKUP(B1405,'Country List'!$C$2:$G$126,5,FALSE)</f>
        <v>LAC</v>
      </c>
      <c r="D1405" t="str">
        <f>VLOOKUP(B1405,'Country List'!$C$2:$E$126,3,FALSE)</f>
        <v>Upper middle income</v>
      </c>
      <c r="E1405" t="s">
        <v>429</v>
      </c>
      <c r="F1405" s="48">
        <v>1.1000000000000001</v>
      </c>
      <c r="G1405" s="48">
        <v>2024</v>
      </c>
      <c r="H1405" t="s">
        <v>411</v>
      </c>
      <c r="J1405" t="str">
        <f t="shared" si="21"/>
        <v>Costa RicaRapid diagnostic test kit</v>
      </c>
    </row>
    <row r="1406" spans="1:10" x14ac:dyDescent="0.25">
      <c r="A1406" t="s">
        <v>73</v>
      </c>
      <c r="B1406" t="s">
        <v>74</v>
      </c>
      <c r="C1406" t="str">
        <f>VLOOKUP(B1406,'Country List'!$C$2:$G$126,5,FALSE)</f>
        <v>WCA</v>
      </c>
      <c r="D1406" t="str">
        <f>VLOOKUP(B1406,'Country List'!$C$2:$E$126,3,FALSE)</f>
        <v>Lower middle income</v>
      </c>
      <c r="E1406" t="s">
        <v>429</v>
      </c>
      <c r="F1406" s="48">
        <v>1.1000000000000001</v>
      </c>
      <c r="G1406" s="48">
        <v>2024</v>
      </c>
      <c r="H1406" t="s">
        <v>411</v>
      </c>
      <c r="J1406" t="str">
        <f t="shared" si="21"/>
        <v>Côte d'IvoireRapid diagnostic test kit</v>
      </c>
    </row>
    <row r="1407" spans="1:10" x14ac:dyDescent="0.25">
      <c r="A1407" t="s">
        <v>75</v>
      </c>
      <c r="B1407" t="s">
        <v>76</v>
      </c>
      <c r="C1407" t="str">
        <f>VLOOKUP(B1407,'Country List'!$C$2:$G$126,5,FALSE)</f>
        <v>WCENA</v>
      </c>
      <c r="D1407" t="str">
        <f>VLOOKUP(B1407,'Country List'!$C$2:$E$126,3,FALSE)</f>
        <v>Upper middle income</v>
      </c>
      <c r="E1407" t="s">
        <v>429</v>
      </c>
      <c r="F1407" s="48">
        <v>1.1000000000000001</v>
      </c>
      <c r="G1407" s="48">
        <v>2024</v>
      </c>
      <c r="H1407" t="s">
        <v>411</v>
      </c>
      <c r="J1407" t="str">
        <f t="shared" si="21"/>
        <v>CroatiaRapid diagnostic test kit</v>
      </c>
    </row>
    <row r="1408" spans="1:10" x14ac:dyDescent="0.25">
      <c r="A1408" t="s">
        <v>77</v>
      </c>
      <c r="B1408" t="s">
        <v>78</v>
      </c>
      <c r="C1408" t="str">
        <f>VLOOKUP(B1408,'Country List'!$C$2:$G$126,5,FALSE)</f>
        <v>LAC</v>
      </c>
      <c r="D1408" t="str">
        <f>VLOOKUP(B1408,'Country List'!$C$2:$E$126,3,FALSE)</f>
        <v>Upper middle income</v>
      </c>
      <c r="E1408" t="s">
        <v>429</v>
      </c>
      <c r="F1408" s="48">
        <v>1.1000000000000001</v>
      </c>
      <c r="G1408" s="48">
        <v>2024</v>
      </c>
      <c r="H1408" t="s">
        <v>411</v>
      </c>
      <c r="J1408" t="str">
        <f t="shared" si="21"/>
        <v>CubaRapid diagnostic test kit</v>
      </c>
    </row>
    <row r="1409" spans="1:10" x14ac:dyDescent="0.25">
      <c r="A1409" t="s">
        <v>79</v>
      </c>
      <c r="B1409" t="s">
        <v>80</v>
      </c>
      <c r="C1409" t="str">
        <f>VLOOKUP(B1409,'Country List'!$C$2:$G$126,5,FALSE)</f>
        <v>NAME</v>
      </c>
      <c r="D1409" t="str">
        <f>VLOOKUP(B1409,'Country List'!$C$2:$E$126,3,FALSE)</f>
        <v>Lower middle income</v>
      </c>
      <c r="E1409" t="s">
        <v>429</v>
      </c>
      <c r="F1409" s="48">
        <v>1.1000000000000001</v>
      </c>
      <c r="G1409" s="48">
        <v>2024</v>
      </c>
      <c r="H1409" t="s">
        <v>411</v>
      </c>
      <c r="J1409" t="str">
        <f t="shared" si="21"/>
        <v>DjiboutiRapid diagnostic test kit</v>
      </c>
    </row>
    <row r="1410" spans="1:10" x14ac:dyDescent="0.25">
      <c r="A1410" t="s">
        <v>81</v>
      </c>
      <c r="B1410" t="s">
        <v>82</v>
      </c>
      <c r="C1410" t="str">
        <f>VLOOKUP(B1410,'Country List'!$C$2:$G$126,5,FALSE)</f>
        <v>LAC</v>
      </c>
      <c r="D1410" t="str">
        <f>VLOOKUP(B1410,'Country List'!$C$2:$E$126,3,FALSE)</f>
        <v>Upper middle income</v>
      </c>
      <c r="E1410" t="s">
        <v>429</v>
      </c>
      <c r="F1410" s="48">
        <v>1.1000000000000001</v>
      </c>
      <c r="G1410" s="48">
        <v>2024</v>
      </c>
      <c r="H1410" t="s">
        <v>411</v>
      </c>
      <c r="J1410" t="str">
        <f t="shared" ref="J1410:J1473" si="22">CONCATENATE(A1410,E1410)</f>
        <v>Dominican RepublicRapid diagnostic test kit</v>
      </c>
    </row>
    <row r="1411" spans="1:10" x14ac:dyDescent="0.25">
      <c r="A1411" t="s">
        <v>83</v>
      </c>
      <c r="B1411" t="s">
        <v>84</v>
      </c>
      <c r="C1411" t="str">
        <f>VLOOKUP(B1411,'Country List'!$C$2:$G$126,5,FALSE)</f>
        <v>LAC</v>
      </c>
      <c r="D1411" t="str">
        <f>VLOOKUP(B1411,'Country List'!$C$2:$E$126,3,FALSE)</f>
        <v>Upper middle income</v>
      </c>
      <c r="E1411" t="s">
        <v>429</v>
      </c>
      <c r="F1411" s="48">
        <v>1.1000000000000001</v>
      </c>
      <c r="G1411" s="48">
        <v>2024</v>
      </c>
      <c r="H1411" t="s">
        <v>411</v>
      </c>
      <c r="J1411" t="str">
        <f t="shared" si="22"/>
        <v>EcuadorRapid diagnostic test kit</v>
      </c>
    </row>
    <row r="1412" spans="1:10" x14ac:dyDescent="0.25">
      <c r="A1412" t="s">
        <v>85</v>
      </c>
      <c r="B1412" t="s">
        <v>86</v>
      </c>
      <c r="C1412" t="str">
        <f>VLOOKUP(B1412,'Country List'!$C$2:$G$126,5,FALSE)</f>
        <v>NAME</v>
      </c>
      <c r="D1412" t="str">
        <f>VLOOKUP(B1412,'Country List'!$C$2:$E$126,3,FALSE)</f>
        <v>Lower middle income</v>
      </c>
      <c r="E1412" t="s">
        <v>429</v>
      </c>
      <c r="F1412" s="48">
        <v>1.1000000000000001</v>
      </c>
      <c r="G1412" s="48">
        <v>2024</v>
      </c>
      <c r="H1412" t="s">
        <v>411</v>
      </c>
      <c r="J1412" t="str">
        <f t="shared" si="22"/>
        <v>Egypt, Arab Rep.Rapid diagnostic test kit</v>
      </c>
    </row>
    <row r="1413" spans="1:10" x14ac:dyDescent="0.25">
      <c r="A1413" t="s">
        <v>87</v>
      </c>
      <c r="B1413" t="s">
        <v>88</v>
      </c>
      <c r="C1413" t="str">
        <f>VLOOKUP(B1413,'Country List'!$C$2:$G$126,5,FALSE)</f>
        <v>LAC</v>
      </c>
      <c r="D1413" t="str">
        <f>VLOOKUP(B1413,'Country List'!$C$2:$E$126,3,FALSE)</f>
        <v>Lower middle income</v>
      </c>
      <c r="E1413" t="s">
        <v>429</v>
      </c>
      <c r="F1413" s="48">
        <v>1.1000000000000001</v>
      </c>
      <c r="G1413" s="48">
        <v>2024</v>
      </c>
      <c r="H1413" t="s">
        <v>411</v>
      </c>
      <c r="J1413" t="str">
        <f t="shared" si="22"/>
        <v>El SalvadorRapid diagnostic test kit</v>
      </c>
    </row>
    <row r="1414" spans="1:10" x14ac:dyDescent="0.25">
      <c r="A1414" t="s">
        <v>89</v>
      </c>
      <c r="B1414" t="s">
        <v>90</v>
      </c>
      <c r="C1414" t="str">
        <f>VLOOKUP(B1414,'Country List'!$C$2:$G$126,5,FALSE)</f>
        <v>WCA</v>
      </c>
      <c r="D1414" t="str">
        <f>VLOOKUP(B1414,'Country List'!$C$2:$E$126,3,FALSE)</f>
        <v>Upper middle income</v>
      </c>
      <c r="E1414" t="s">
        <v>429</v>
      </c>
      <c r="F1414" s="48">
        <v>1.1000000000000001</v>
      </c>
      <c r="G1414" s="48">
        <v>2024</v>
      </c>
      <c r="H1414" t="s">
        <v>411</v>
      </c>
      <c r="J1414" t="str">
        <f t="shared" si="22"/>
        <v>Equatorial GuineaRapid diagnostic test kit</v>
      </c>
    </row>
    <row r="1415" spans="1:10" x14ac:dyDescent="0.25">
      <c r="A1415" t="s">
        <v>91</v>
      </c>
      <c r="B1415" t="s">
        <v>92</v>
      </c>
      <c r="C1415" t="str">
        <f>VLOOKUP(B1415,'Country List'!$C$2:$G$126,5,FALSE)</f>
        <v>ESA</v>
      </c>
      <c r="D1415" t="str">
        <f>VLOOKUP(B1415,'Country List'!$C$2:$E$126,3,FALSE)</f>
        <v>Low income</v>
      </c>
      <c r="E1415" t="s">
        <v>429</v>
      </c>
      <c r="F1415" s="48">
        <v>1.1000000000000001</v>
      </c>
      <c r="G1415" s="48">
        <v>2024</v>
      </c>
      <c r="H1415" t="s">
        <v>411</v>
      </c>
      <c r="J1415" t="str">
        <f t="shared" si="22"/>
        <v>EritreaRapid diagnostic test kit</v>
      </c>
    </row>
    <row r="1416" spans="1:10" x14ac:dyDescent="0.25">
      <c r="A1416" t="s">
        <v>267</v>
      </c>
      <c r="B1416" t="s">
        <v>228</v>
      </c>
      <c r="C1416" t="str">
        <f>VLOOKUP(B1416,'Country List'!$C$2:$G$126,5,FALSE)</f>
        <v>ESA</v>
      </c>
      <c r="D1416" t="str">
        <f>VLOOKUP(B1416,'Country List'!$C$2:$E$126,3,FALSE)</f>
        <v>Lower middle income</v>
      </c>
      <c r="E1416" t="s">
        <v>429</v>
      </c>
      <c r="F1416" s="48">
        <v>1.1000000000000001</v>
      </c>
      <c r="G1416" s="48">
        <v>2024</v>
      </c>
      <c r="H1416" t="s">
        <v>411</v>
      </c>
      <c r="J1416" t="str">
        <f t="shared" si="22"/>
        <v>EswatiniRapid diagnostic test kit</v>
      </c>
    </row>
    <row r="1417" spans="1:10" x14ac:dyDescent="0.25">
      <c r="A1417" t="s">
        <v>93</v>
      </c>
      <c r="B1417" t="s">
        <v>94</v>
      </c>
      <c r="C1417" t="str">
        <f>VLOOKUP(B1417,'Country List'!$C$2:$G$126,5,FALSE)</f>
        <v>ESA</v>
      </c>
      <c r="D1417" t="str">
        <f>VLOOKUP(B1417,'Country List'!$C$2:$E$126,3,FALSE)</f>
        <v>Low income</v>
      </c>
      <c r="E1417" t="s">
        <v>429</v>
      </c>
      <c r="F1417" s="48">
        <v>1.1000000000000001</v>
      </c>
      <c r="G1417" s="48">
        <v>2024</v>
      </c>
      <c r="H1417" t="s">
        <v>411</v>
      </c>
      <c r="J1417" t="str">
        <f t="shared" si="22"/>
        <v>EthiopiaRapid diagnostic test kit</v>
      </c>
    </row>
    <row r="1418" spans="1:10" x14ac:dyDescent="0.25">
      <c r="A1418" t="s">
        <v>95</v>
      </c>
      <c r="B1418" t="s">
        <v>96</v>
      </c>
      <c r="C1418" t="str">
        <f>VLOOKUP(B1418,'Country List'!$C$2:$G$126,5,FALSE)</f>
        <v>AP</v>
      </c>
      <c r="D1418" t="str">
        <f>VLOOKUP(B1418,'Country List'!$C$2:$E$126,3,FALSE)</f>
        <v>Upper middle income</v>
      </c>
      <c r="E1418" t="s">
        <v>429</v>
      </c>
      <c r="F1418" s="48">
        <v>1.1000000000000001</v>
      </c>
      <c r="G1418" s="48">
        <v>2024</v>
      </c>
      <c r="H1418" t="s">
        <v>411</v>
      </c>
      <c r="J1418" t="str">
        <f t="shared" si="22"/>
        <v>FijiRapid diagnostic test kit</v>
      </c>
    </row>
    <row r="1419" spans="1:10" x14ac:dyDescent="0.25">
      <c r="A1419" t="s">
        <v>97</v>
      </c>
      <c r="B1419" t="s">
        <v>98</v>
      </c>
      <c r="C1419" t="str">
        <f>VLOOKUP(B1419,'Country List'!$C$2:$G$126,5,FALSE)</f>
        <v>WCA</v>
      </c>
      <c r="D1419" t="str">
        <f>VLOOKUP(B1419,'Country List'!$C$2:$E$126,3,FALSE)</f>
        <v>Upper middle income</v>
      </c>
      <c r="E1419" t="s">
        <v>429</v>
      </c>
      <c r="F1419" s="48">
        <v>1.1000000000000001</v>
      </c>
      <c r="G1419" s="48">
        <v>2024</v>
      </c>
      <c r="H1419" t="s">
        <v>411</v>
      </c>
      <c r="J1419" t="str">
        <f t="shared" si="22"/>
        <v>GabonRapid diagnostic test kit</v>
      </c>
    </row>
    <row r="1420" spans="1:10" x14ac:dyDescent="0.25">
      <c r="A1420" t="s">
        <v>99</v>
      </c>
      <c r="B1420" t="s">
        <v>100</v>
      </c>
      <c r="C1420" t="str">
        <f>VLOOKUP(B1420,'Country List'!$C$2:$G$126,5,FALSE)</f>
        <v>WCA</v>
      </c>
      <c r="D1420" t="str">
        <f>VLOOKUP(B1420,'Country List'!$C$2:$E$126,3,FALSE)</f>
        <v>Low income</v>
      </c>
      <c r="E1420" t="s">
        <v>429</v>
      </c>
      <c r="F1420" s="48">
        <v>1.1000000000000001</v>
      </c>
      <c r="G1420" s="48">
        <v>2024</v>
      </c>
      <c r="H1420" t="s">
        <v>411</v>
      </c>
      <c r="J1420" t="str">
        <f t="shared" si="22"/>
        <v>Gambia, TheRapid diagnostic test kit</v>
      </c>
    </row>
    <row r="1421" spans="1:10" x14ac:dyDescent="0.25">
      <c r="A1421" t="s">
        <v>101</v>
      </c>
      <c r="B1421" t="s">
        <v>102</v>
      </c>
      <c r="C1421" t="str">
        <f>VLOOKUP(B1421,'Country List'!$C$2:$G$126,5,FALSE)</f>
        <v>EECA</v>
      </c>
      <c r="D1421" t="str">
        <f>VLOOKUP(B1421,'Country List'!$C$2:$E$126,3,FALSE)</f>
        <v>Lower middle income</v>
      </c>
      <c r="E1421" t="s">
        <v>429</v>
      </c>
      <c r="F1421" s="48">
        <v>1.1000000000000001</v>
      </c>
      <c r="G1421" s="48">
        <v>2024</v>
      </c>
      <c r="H1421" t="s">
        <v>411</v>
      </c>
      <c r="J1421" t="str">
        <f t="shared" si="22"/>
        <v>GeorgiaRapid diagnostic test kit</v>
      </c>
    </row>
    <row r="1422" spans="1:10" x14ac:dyDescent="0.25">
      <c r="A1422" t="s">
        <v>103</v>
      </c>
      <c r="B1422" t="s">
        <v>104</v>
      </c>
      <c r="C1422" t="str">
        <f>VLOOKUP(B1422,'Country List'!$C$2:$G$126,5,FALSE)</f>
        <v>WCA</v>
      </c>
      <c r="D1422" t="str">
        <f>VLOOKUP(B1422,'Country List'!$C$2:$E$126,3,FALSE)</f>
        <v>Lower middle income</v>
      </c>
      <c r="E1422" t="s">
        <v>429</v>
      </c>
      <c r="F1422" s="59">
        <v>1.04</v>
      </c>
      <c r="G1422" s="48">
        <v>2024</v>
      </c>
      <c r="H1422" t="s">
        <v>520</v>
      </c>
      <c r="J1422" t="str">
        <f t="shared" si="22"/>
        <v>GhanaRapid diagnostic test kit</v>
      </c>
    </row>
    <row r="1423" spans="1:10" x14ac:dyDescent="0.25">
      <c r="A1423" t="s">
        <v>105</v>
      </c>
      <c r="B1423" t="s">
        <v>106</v>
      </c>
      <c r="C1423" t="str">
        <f>VLOOKUP(B1423,'Country List'!$C$2:$G$126,5,FALSE)</f>
        <v>LAC</v>
      </c>
      <c r="D1423" t="str">
        <f>VLOOKUP(B1423,'Country List'!$C$2:$E$126,3,FALSE)</f>
        <v>Lower middle income</v>
      </c>
      <c r="E1423" t="s">
        <v>429</v>
      </c>
      <c r="F1423" s="48">
        <v>1.1000000000000001</v>
      </c>
      <c r="G1423" s="48">
        <v>2024</v>
      </c>
      <c r="H1423" t="s">
        <v>411</v>
      </c>
      <c r="J1423" t="str">
        <f t="shared" si="22"/>
        <v>GuatemalaRapid diagnostic test kit</v>
      </c>
    </row>
    <row r="1424" spans="1:10" x14ac:dyDescent="0.25">
      <c r="A1424" t="s">
        <v>107</v>
      </c>
      <c r="B1424" t="s">
        <v>108</v>
      </c>
      <c r="C1424" t="str">
        <f>VLOOKUP(B1424,'Country List'!$C$2:$G$126,5,FALSE)</f>
        <v>WCA</v>
      </c>
      <c r="D1424" t="str">
        <f>VLOOKUP(B1424,'Country List'!$C$2:$E$126,3,FALSE)</f>
        <v>Low income</v>
      </c>
      <c r="E1424" t="s">
        <v>429</v>
      </c>
      <c r="F1424" s="48">
        <v>1.1000000000000001</v>
      </c>
      <c r="G1424" s="48">
        <v>2024</v>
      </c>
      <c r="H1424" t="s">
        <v>411</v>
      </c>
      <c r="J1424" t="str">
        <f t="shared" si="22"/>
        <v>GuineaRapid diagnostic test kit</v>
      </c>
    </row>
    <row r="1425" spans="1:10" x14ac:dyDescent="0.25">
      <c r="A1425" t="s">
        <v>109</v>
      </c>
      <c r="B1425" t="s">
        <v>110</v>
      </c>
      <c r="C1425" t="str">
        <f>VLOOKUP(B1425,'Country List'!$C$2:$G$126,5,FALSE)</f>
        <v>WCA</v>
      </c>
      <c r="D1425" t="str">
        <f>VLOOKUP(B1425,'Country List'!$C$2:$E$126,3,FALSE)</f>
        <v>Low income</v>
      </c>
      <c r="E1425" t="s">
        <v>429</v>
      </c>
      <c r="F1425" s="48">
        <v>1.1000000000000001</v>
      </c>
      <c r="G1425" s="48">
        <v>2024</v>
      </c>
      <c r="H1425" t="s">
        <v>411</v>
      </c>
      <c r="J1425" t="str">
        <f t="shared" si="22"/>
        <v>Guinea-BissauRapid diagnostic test kit</v>
      </c>
    </row>
    <row r="1426" spans="1:10" x14ac:dyDescent="0.25">
      <c r="A1426" t="s">
        <v>111</v>
      </c>
      <c r="B1426" t="s">
        <v>112</v>
      </c>
      <c r="C1426" t="str">
        <f>VLOOKUP(B1426,'Country List'!$C$2:$G$126,5,FALSE)</f>
        <v>LAC</v>
      </c>
      <c r="D1426" t="str">
        <f>VLOOKUP(B1426,'Country List'!$C$2:$E$126,3,FALSE)</f>
        <v>Upper middle income</v>
      </c>
      <c r="E1426" t="s">
        <v>429</v>
      </c>
      <c r="F1426" s="48">
        <v>1.1000000000000001</v>
      </c>
      <c r="G1426" s="48">
        <v>2024</v>
      </c>
      <c r="H1426" t="s">
        <v>411</v>
      </c>
      <c r="J1426" t="str">
        <f t="shared" si="22"/>
        <v>GuyanaRapid diagnostic test kit</v>
      </c>
    </row>
    <row r="1427" spans="1:10" x14ac:dyDescent="0.25">
      <c r="A1427" t="s">
        <v>113</v>
      </c>
      <c r="B1427" t="s">
        <v>114</v>
      </c>
      <c r="C1427" t="str">
        <f>VLOOKUP(B1427,'Country List'!$C$2:$G$126,5,FALSE)</f>
        <v>LAC</v>
      </c>
      <c r="D1427" t="str">
        <f>VLOOKUP(B1427,'Country List'!$C$2:$E$126,3,FALSE)</f>
        <v>Low income</v>
      </c>
      <c r="E1427" t="s">
        <v>429</v>
      </c>
      <c r="F1427" s="48">
        <v>1.1000000000000001</v>
      </c>
      <c r="G1427" s="48">
        <v>2024</v>
      </c>
      <c r="H1427" t="s">
        <v>411</v>
      </c>
      <c r="J1427" t="str">
        <f t="shared" si="22"/>
        <v>HaitiRapid diagnostic test kit</v>
      </c>
    </row>
    <row r="1428" spans="1:10" x14ac:dyDescent="0.25">
      <c r="A1428" t="s">
        <v>115</v>
      </c>
      <c r="B1428" t="s">
        <v>116</v>
      </c>
      <c r="C1428" t="str">
        <f>VLOOKUP(B1428,'Country List'!$C$2:$G$126,5,FALSE)</f>
        <v>LAC</v>
      </c>
      <c r="D1428" t="str">
        <f>VLOOKUP(B1428,'Country List'!$C$2:$E$126,3,FALSE)</f>
        <v>Lower middle income</v>
      </c>
      <c r="E1428" t="s">
        <v>429</v>
      </c>
      <c r="F1428" s="48">
        <v>1.1000000000000001</v>
      </c>
      <c r="G1428" s="48">
        <v>2024</v>
      </c>
      <c r="H1428" t="s">
        <v>411</v>
      </c>
      <c r="J1428" t="str">
        <f t="shared" si="22"/>
        <v>HondurasRapid diagnostic test kit</v>
      </c>
    </row>
    <row r="1429" spans="1:10" x14ac:dyDescent="0.25">
      <c r="A1429" t="s">
        <v>117</v>
      </c>
      <c r="B1429" t="s">
        <v>118</v>
      </c>
      <c r="C1429" t="str">
        <f>VLOOKUP(B1429,'Country List'!$C$2:$G$126,5,FALSE)</f>
        <v>AP</v>
      </c>
      <c r="D1429" t="str">
        <f>VLOOKUP(B1429,'Country List'!$C$2:$E$126,3,FALSE)</f>
        <v>Lower middle income</v>
      </c>
      <c r="E1429" t="s">
        <v>429</v>
      </c>
      <c r="F1429" s="48">
        <v>1.1000000000000001</v>
      </c>
      <c r="G1429" s="48">
        <v>2024</v>
      </c>
      <c r="H1429" t="s">
        <v>411</v>
      </c>
      <c r="J1429" t="str">
        <f t="shared" si="22"/>
        <v>IndiaRapid diagnostic test kit</v>
      </c>
    </row>
    <row r="1430" spans="1:10" x14ac:dyDescent="0.25">
      <c r="A1430" t="s">
        <v>119</v>
      </c>
      <c r="B1430" t="s">
        <v>120</v>
      </c>
      <c r="C1430" t="str">
        <f>VLOOKUP(B1430,'Country List'!$C$2:$G$126,5,FALSE)</f>
        <v>AP</v>
      </c>
      <c r="D1430" t="str">
        <f>VLOOKUP(B1430,'Country List'!$C$2:$E$126,3,FALSE)</f>
        <v>Lower middle income</v>
      </c>
      <c r="E1430" t="s">
        <v>429</v>
      </c>
      <c r="F1430" s="59">
        <v>1.37</v>
      </c>
      <c r="G1430" s="48">
        <v>2024</v>
      </c>
      <c r="H1430" t="s">
        <v>517</v>
      </c>
      <c r="J1430" t="str">
        <f t="shared" si="22"/>
        <v>IndonesiaRapid diagnostic test kit</v>
      </c>
    </row>
    <row r="1431" spans="1:10" x14ac:dyDescent="0.25">
      <c r="A1431" t="s">
        <v>121</v>
      </c>
      <c r="B1431" t="s">
        <v>122</v>
      </c>
      <c r="C1431" t="str">
        <f>VLOOKUP(B1431,'Country List'!$C$2:$G$126,5,FALSE)</f>
        <v>NAME</v>
      </c>
      <c r="D1431" t="str">
        <f>VLOOKUP(B1431,'Country List'!$C$2:$E$126,3,FALSE)</f>
        <v>Upper middle income</v>
      </c>
      <c r="E1431" t="s">
        <v>429</v>
      </c>
      <c r="F1431" s="48">
        <v>1.1000000000000001</v>
      </c>
      <c r="G1431" s="48">
        <v>2024</v>
      </c>
      <c r="H1431" t="s">
        <v>411</v>
      </c>
      <c r="J1431" t="str">
        <f t="shared" si="22"/>
        <v>Iran, Islamic Rep.Rapid diagnostic test kit</v>
      </c>
    </row>
    <row r="1432" spans="1:10" x14ac:dyDescent="0.25">
      <c r="A1432" t="s">
        <v>123</v>
      </c>
      <c r="B1432" t="s">
        <v>124</v>
      </c>
      <c r="C1432" t="str">
        <f>VLOOKUP(B1432,'Country List'!$C$2:$G$126,5,FALSE)</f>
        <v>NAME</v>
      </c>
      <c r="D1432" t="str">
        <f>VLOOKUP(B1432,'Country List'!$C$2:$E$126,3,FALSE)</f>
        <v>Upper middle income</v>
      </c>
      <c r="E1432" t="s">
        <v>429</v>
      </c>
      <c r="F1432" s="48">
        <v>1.1000000000000001</v>
      </c>
      <c r="G1432" s="48">
        <v>2024</v>
      </c>
      <c r="H1432" t="s">
        <v>411</v>
      </c>
      <c r="J1432" t="str">
        <f t="shared" si="22"/>
        <v>IraqRapid diagnostic test kit</v>
      </c>
    </row>
    <row r="1433" spans="1:10" x14ac:dyDescent="0.25">
      <c r="A1433" t="s">
        <v>125</v>
      </c>
      <c r="B1433" t="s">
        <v>126</v>
      </c>
      <c r="C1433" t="str">
        <f>VLOOKUP(B1433,'Country List'!$C$2:$G$126,5,FALSE)</f>
        <v>LAC</v>
      </c>
      <c r="D1433" t="str">
        <f>VLOOKUP(B1433,'Country List'!$C$2:$E$126,3,FALSE)</f>
        <v>Upper middle income</v>
      </c>
      <c r="E1433" t="s">
        <v>429</v>
      </c>
      <c r="F1433" s="48">
        <v>1.1000000000000001</v>
      </c>
      <c r="G1433" s="48">
        <v>2024</v>
      </c>
      <c r="H1433" t="s">
        <v>411</v>
      </c>
      <c r="J1433" t="str">
        <f t="shared" si="22"/>
        <v>JamaicaRapid diagnostic test kit</v>
      </c>
    </row>
    <row r="1434" spans="1:10" x14ac:dyDescent="0.25">
      <c r="A1434" t="s">
        <v>127</v>
      </c>
      <c r="B1434" t="s">
        <v>128</v>
      </c>
      <c r="C1434" t="str">
        <f>VLOOKUP(B1434,'Country List'!$C$2:$G$126,5,FALSE)</f>
        <v>NAME</v>
      </c>
      <c r="D1434" t="str">
        <f>VLOOKUP(B1434,'Country List'!$C$2:$E$126,3,FALSE)</f>
        <v>Lower middle income</v>
      </c>
      <c r="E1434" t="s">
        <v>429</v>
      </c>
      <c r="F1434" s="48">
        <v>1.1000000000000001</v>
      </c>
      <c r="G1434" s="48">
        <v>2024</v>
      </c>
      <c r="H1434" t="s">
        <v>411</v>
      </c>
      <c r="J1434" t="str">
        <f t="shared" si="22"/>
        <v>JordanRapid diagnostic test kit</v>
      </c>
    </row>
    <row r="1435" spans="1:10" x14ac:dyDescent="0.25">
      <c r="A1435" t="s">
        <v>129</v>
      </c>
      <c r="B1435" t="s">
        <v>130</v>
      </c>
      <c r="C1435" t="str">
        <f>VLOOKUP(B1435,'Country List'!$C$2:$G$126,5,FALSE)</f>
        <v>EECA</v>
      </c>
      <c r="D1435" t="str">
        <f>VLOOKUP(B1435,'Country List'!$C$2:$E$126,3,FALSE)</f>
        <v>Upper middle income</v>
      </c>
      <c r="E1435" t="s">
        <v>429</v>
      </c>
      <c r="F1435" s="48">
        <v>1.1000000000000001</v>
      </c>
      <c r="G1435" s="48">
        <v>2024</v>
      </c>
      <c r="H1435" t="s">
        <v>411</v>
      </c>
      <c r="J1435" t="str">
        <f t="shared" si="22"/>
        <v>KazakhstanRapid diagnostic test kit</v>
      </c>
    </row>
    <row r="1436" spans="1:10" x14ac:dyDescent="0.25">
      <c r="A1436" t="s">
        <v>131</v>
      </c>
      <c r="B1436" t="s">
        <v>132</v>
      </c>
      <c r="C1436" t="str">
        <f>VLOOKUP(B1436,'Country List'!$C$2:$G$126,5,FALSE)</f>
        <v>ESA</v>
      </c>
      <c r="D1436" t="str">
        <f>VLOOKUP(B1436,'Country List'!$C$2:$E$126,3,FALSE)</f>
        <v>Lower middle income</v>
      </c>
      <c r="E1436" t="s">
        <v>429</v>
      </c>
      <c r="F1436" s="48">
        <v>1.1000000000000001</v>
      </c>
      <c r="G1436" s="48">
        <v>2024</v>
      </c>
      <c r="H1436" t="s">
        <v>411</v>
      </c>
      <c r="J1436" t="str">
        <f t="shared" si="22"/>
        <v>KenyaRapid diagnostic test kit</v>
      </c>
    </row>
    <row r="1437" spans="1:10" x14ac:dyDescent="0.25">
      <c r="A1437" t="s">
        <v>133</v>
      </c>
      <c r="B1437" t="s">
        <v>134</v>
      </c>
      <c r="C1437" t="str">
        <f>VLOOKUP(B1437,'Country List'!$C$2:$G$126,5,FALSE)</f>
        <v>AP</v>
      </c>
      <c r="D1437" t="str">
        <f>VLOOKUP(B1437,'Country List'!$C$2:$E$126,3,FALSE)</f>
        <v>Low income</v>
      </c>
      <c r="E1437" t="s">
        <v>429</v>
      </c>
      <c r="F1437" s="48">
        <v>1.1000000000000001</v>
      </c>
      <c r="G1437" s="48">
        <v>2024</v>
      </c>
      <c r="H1437" t="s">
        <v>411</v>
      </c>
      <c r="J1437" t="str">
        <f t="shared" si="22"/>
        <v>Korea, Dem. People's Rep.Rapid diagnostic test kit</v>
      </c>
    </row>
    <row r="1438" spans="1:10" x14ac:dyDescent="0.25">
      <c r="A1438" t="s">
        <v>135</v>
      </c>
      <c r="B1438" t="s">
        <v>136</v>
      </c>
      <c r="C1438" t="str">
        <f>VLOOKUP(B1438,'Country List'!$C$2:$G$126,5,FALSE)</f>
        <v>EECA</v>
      </c>
      <c r="D1438" t="str">
        <f>VLOOKUP(B1438,'Country List'!$C$2:$E$126,3,FALSE)</f>
        <v>Lower middle income</v>
      </c>
      <c r="E1438" t="s">
        <v>429</v>
      </c>
      <c r="F1438" s="48">
        <v>1.1000000000000001</v>
      </c>
      <c r="G1438" s="48">
        <v>2024</v>
      </c>
      <c r="H1438" t="s">
        <v>411</v>
      </c>
      <c r="J1438" t="str">
        <f t="shared" si="22"/>
        <v>Kyrgyz RepublicRapid diagnostic test kit</v>
      </c>
    </row>
    <row r="1439" spans="1:10" x14ac:dyDescent="0.25">
      <c r="A1439" t="s">
        <v>137</v>
      </c>
      <c r="B1439" t="s">
        <v>138</v>
      </c>
      <c r="C1439" t="str">
        <f>VLOOKUP(B1439,'Country List'!$C$2:$G$126,5,FALSE)</f>
        <v>AP</v>
      </c>
      <c r="D1439" t="str">
        <f>VLOOKUP(B1439,'Country List'!$C$2:$E$126,3,FALSE)</f>
        <v>Lower middle income</v>
      </c>
      <c r="E1439" t="s">
        <v>429</v>
      </c>
      <c r="F1439" s="59">
        <v>0.85</v>
      </c>
      <c r="G1439" s="48">
        <v>2024</v>
      </c>
      <c r="H1439" t="s">
        <v>522</v>
      </c>
      <c r="J1439" t="str">
        <f t="shared" si="22"/>
        <v>Lao PDRRapid diagnostic test kit</v>
      </c>
    </row>
    <row r="1440" spans="1:10" x14ac:dyDescent="0.25">
      <c r="A1440" t="s">
        <v>139</v>
      </c>
      <c r="B1440" t="s">
        <v>140</v>
      </c>
      <c r="C1440" t="str">
        <f>VLOOKUP(B1440,'Country List'!$C$2:$G$126,5,FALSE)</f>
        <v>NAME</v>
      </c>
      <c r="D1440" t="str">
        <f>VLOOKUP(B1440,'Country List'!$C$2:$E$126,3,FALSE)</f>
        <v>Upper middle income</v>
      </c>
      <c r="E1440" t="s">
        <v>429</v>
      </c>
      <c r="F1440" s="48">
        <v>1.1000000000000001</v>
      </c>
      <c r="G1440" s="48">
        <v>2024</v>
      </c>
      <c r="H1440" t="s">
        <v>411</v>
      </c>
      <c r="J1440" t="str">
        <f t="shared" si="22"/>
        <v>LebanonRapid diagnostic test kit</v>
      </c>
    </row>
    <row r="1441" spans="1:10" x14ac:dyDescent="0.25">
      <c r="A1441" t="s">
        <v>141</v>
      </c>
      <c r="B1441" t="s">
        <v>142</v>
      </c>
      <c r="C1441" t="str">
        <f>VLOOKUP(B1441,'Country List'!$C$2:$G$126,5,FALSE)</f>
        <v>ESA</v>
      </c>
      <c r="D1441" t="str">
        <f>VLOOKUP(B1441,'Country List'!$C$2:$E$126,3,FALSE)</f>
        <v>Lower middle income</v>
      </c>
      <c r="E1441" t="s">
        <v>429</v>
      </c>
      <c r="F1441" s="48">
        <v>1.1000000000000001</v>
      </c>
      <c r="G1441" s="48">
        <v>2024</v>
      </c>
      <c r="H1441" t="s">
        <v>411</v>
      </c>
      <c r="J1441" t="str">
        <f t="shared" si="22"/>
        <v>LesothoRapid diagnostic test kit</v>
      </c>
    </row>
    <row r="1442" spans="1:10" x14ac:dyDescent="0.25">
      <c r="A1442" t="s">
        <v>143</v>
      </c>
      <c r="B1442" t="s">
        <v>144</v>
      </c>
      <c r="C1442" t="str">
        <f>VLOOKUP(B1442,'Country List'!$C$2:$G$126,5,FALSE)</f>
        <v>WCA</v>
      </c>
      <c r="D1442" t="str">
        <f>VLOOKUP(B1442,'Country List'!$C$2:$E$126,3,FALSE)</f>
        <v>Low income</v>
      </c>
      <c r="E1442" t="s">
        <v>429</v>
      </c>
      <c r="F1442" s="48">
        <v>1.1000000000000001</v>
      </c>
      <c r="G1442" s="48">
        <v>2024</v>
      </c>
      <c r="H1442" t="s">
        <v>411</v>
      </c>
      <c r="J1442" t="str">
        <f t="shared" si="22"/>
        <v>LiberiaRapid diagnostic test kit</v>
      </c>
    </row>
    <row r="1443" spans="1:10" x14ac:dyDescent="0.25">
      <c r="A1443" t="s">
        <v>145</v>
      </c>
      <c r="B1443" t="s">
        <v>146</v>
      </c>
      <c r="C1443" t="str">
        <f>VLOOKUP(B1443,'Country List'!$C$2:$G$126,5,FALSE)</f>
        <v>NAME</v>
      </c>
      <c r="D1443" t="str">
        <f>VLOOKUP(B1443,'Country List'!$C$2:$E$126,3,FALSE)</f>
        <v>Upper middle income</v>
      </c>
      <c r="E1443" t="s">
        <v>429</v>
      </c>
      <c r="F1443" s="48">
        <v>1.1000000000000001</v>
      </c>
      <c r="G1443" s="48">
        <v>2024</v>
      </c>
      <c r="H1443" t="s">
        <v>411</v>
      </c>
      <c r="J1443" t="str">
        <f t="shared" si="22"/>
        <v>LibyaRapid diagnostic test kit</v>
      </c>
    </row>
    <row r="1444" spans="1:10" x14ac:dyDescent="0.25">
      <c r="A1444" t="s">
        <v>147</v>
      </c>
      <c r="B1444" t="s">
        <v>148</v>
      </c>
      <c r="C1444" t="str">
        <f>VLOOKUP(B1444,'Country List'!$C$2:$G$126,5,FALSE)</f>
        <v>EECA</v>
      </c>
      <c r="D1444" t="str">
        <f>VLOOKUP(B1444,'Country List'!$C$2:$E$126,3,FALSE)</f>
        <v>Upper middle income</v>
      </c>
      <c r="E1444" t="s">
        <v>429</v>
      </c>
      <c r="F1444" s="48">
        <v>1.1000000000000001</v>
      </c>
      <c r="G1444" s="48">
        <v>2024</v>
      </c>
      <c r="H1444" t="s">
        <v>411</v>
      </c>
      <c r="J1444" t="str">
        <f t="shared" si="22"/>
        <v>Macedonia, FYRRapid diagnostic test kit</v>
      </c>
    </row>
    <row r="1445" spans="1:10" x14ac:dyDescent="0.25">
      <c r="A1445" t="s">
        <v>149</v>
      </c>
      <c r="B1445" t="s">
        <v>150</v>
      </c>
      <c r="C1445" t="str">
        <f>VLOOKUP(B1445,'Country List'!$C$2:$G$126,5,FALSE)</f>
        <v>ESA</v>
      </c>
      <c r="D1445" t="str">
        <f>VLOOKUP(B1445,'Country List'!$C$2:$E$126,3,FALSE)</f>
        <v>Low income</v>
      </c>
      <c r="E1445" t="s">
        <v>429</v>
      </c>
      <c r="F1445" s="48">
        <v>1.1000000000000001</v>
      </c>
      <c r="G1445" s="48">
        <v>2024</v>
      </c>
      <c r="H1445" t="s">
        <v>411</v>
      </c>
      <c r="J1445" t="str">
        <f t="shared" si="22"/>
        <v>MadagascarRapid diagnostic test kit</v>
      </c>
    </row>
    <row r="1446" spans="1:10" x14ac:dyDescent="0.25">
      <c r="A1446" t="s">
        <v>151</v>
      </c>
      <c r="B1446" t="s">
        <v>152</v>
      </c>
      <c r="C1446" t="str">
        <f>VLOOKUP(B1446,'Country List'!$C$2:$G$126,5,FALSE)</f>
        <v>ESA</v>
      </c>
      <c r="D1446" t="str">
        <f>VLOOKUP(B1446,'Country List'!$C$2:$E$126,3,FALSE)</f>
        <v>Low income</v>
      </c>
      <c r="E1446" t="s">
        <v>429</v>
      </c>
      <c r="F1446" s="48">
        <v>1.1000000000000001</v>
      </c>
      <c r="G1446" s="48">
        <v>2024</v>
      </c>
      <c r="H1446" t="s">
        <v>411</v>
      </c>
      <c r="J1446" t="str">
        <f t="shared" si="22"/>
        <v>MalawiRapid diagnostic test kit</v>
      </c>
    </row>
    <row r="1447" spans="1:10" x14ac:dyDescent="0.25">
      <c r="A1447" t="s">
        <v>153</v>
      </c>
      <c r="B1447" t="s">
        <v>154</v>
      </c>
      <c r="C1447" t="str">
        <f>VLOOKUP(B1447,'Country List'!$C$2:$G$126,5,FALSE)</f>
        <v>AP</v>
      </c>
      <c r="D1447" t="str">
        <f>VLOOKUP(B1447,'Country List'!$C$2:$E$126,3,FALSE)</f>
        <v>Upper middle income</v>
      </c>
      <c r="E1447" t="s">
        <v>429</v>
      </c>
      <c r="F1447" s="59">
        <v>2.25</v>
      </c>
      <c r="G1447" s="48">
        <v>2024</v>
      </c>
      <c r="H1447" t="s">
        <v>519</v>
      </c>
      <c r="J1447" t="str">
        <f t="shared" si="22"/>
        <v>MalaysiaRapid diagnostic test kit</v>
      </c>
    </row>
    <row r="1448" spans="1:10" x14ac:dyDescent="0.25">
      <c r="A1448" t="s">
        <v>155</v>
      </c>
      <c r="B1448" t="s">
        <v>156</v>
      </c>
      <c r="C1448" t="str">
        <f>VLOOKUP(B1448,'Country List'!$C$2:$G$126,5,FALSE)</f>
        <v>AP</v>
      </c>
      <c r="D1448" t="str">
        <f>VLOOKUP(B1448,'Country List'!$C$2:$E$126,3,FALSE)</f>
        <v>Upper middle income</v>
      </c>
      <c r="E1448" t="s">
        <v>429</v>
      </c>
      <c r="F1448" s="48">
        <v>1.1000000000000001</v>
      </c>
      <c r="G1448" s="48">
        <v>2024</v>
      </c>
      <c r="H1448" t="s">
        <v>411</v>
      </c>
      <c r="J1448" t="str">
        <f t="shared" si="22"/>
        <v>MaldivesRapid diagnostic test kit</v>
      </c>
    </row>
    <row r="1449" spans="1:10" x14ac:dyDescent="0.25">
      <c r="A1449" t="s">
        <v>157</v>
      </c>
      <c r="B1449" t="s">
        <v>158</v>
      </c>
      <c r="C1449" t="str">
        <f>VLOOKUP(B1449,'Country List'!$C$2:$G$126,5,FALSE)</f>
        <v>WCA</v>
      </c>
      <c r="D1449" t="str">
        <f>VLOOKUP(B1449,'Country List'!$C$2:$E$126,3,FALSE)</f>
        <v>Low income</v>
      </c>
      <c r="E1449" t="s">
        <v>429</v>
      </c>
      <c r="F1449" s="48">
        <v>1.1000000000000001</v>
      </c>
      <c r="G1449" s="48">
        <v>2024</v>
      </c>
      <c r="H1449" t="s">
        <v>411</v>
      </c>
      <c r="J1449" t="str">
        <f t="shared" si="22"/>
        <v>MaliRapid diagnostic test kit</v>
      </c>
    </row>
    <row r="1450" spans="1:10" x14ac:dyDescent="0.25">
      <c r="A1450" t="s">
        <v>159</v>
      </c>
      <c r="B1450" t="s">
        <v>160</v>
      </c>
      <c r="C1450" t="str">
        <f>VLOOKUP(B1450,'Country List'!$C$2:$G$126,5,FALSE)</f>
        <v>WCA</v>
      </c>
      <c r="D1450" t="str">
        <f>VLOOKUP(B1450,'Country List'!$C$2:$E$126,3,FALSE)</f>
        <v>Lower middle income</v>
      </c>
      <c r="E1450" t="s">
        <v>429</v>
      </c>
      <c r="F1450" s="48">
        <v>1.1000000000000001</v>
      </c>
      <c r="G1450" s="48">
        <v>2024</v>
      </c>
      <c r="H1450" t="s">
        <v>411</v>
      </c>
      <c r="J1450" t="str">
        <f t="shared" si="22"/>
        <v>MauritaniaRapid diagnostic test kit</v>
      </c>
    </row>
    <row r="1451" spans="1:10" x14ac:dyDescent="0.25">
      <c r="A1451" t="s">
        <v>161</v>
      </c>
      <c r="B1451" t="s">
        <v>162</v>
      </c>
      <c r="C1451" t="str">
        <f>VLOOKUP(B1451,'Country List'!$C$2:$G$126,5,FALSE)</f>
        <v>ESA</v>
      </c>
      <c r="D1451" t="str">
        <f>VLOOKUP(B1451,'Country List'!$C$2:$E$126,3,FALSE)</f>
        <v>Upper middle income</v>
      </c>
      <c r="E1451" t="s">
        <v>429</v>
      </c>
      <c r="F1451" s="48">
        <v>1.1000000000000001</v>
      </c>
      <c r="G1451" s="48">
        <v>2024</v>
      </c>
      <c r="H1451" t="s">
        <v>411</v>
      </c>
      <c r="J1451" t="str">
        <f t="shared" si="22"/>
        <v>MauritiusRapid diagnostic test kit</v>
      </c>
    </row>
    <row r="1452" spans="1:10" x14ac:dyDescent="0.25">
      <c r="A1452" t="s">
        <v>163</v>
      </c>
      <c r="B1452" t="s">
        <v>164</v>
      </c>
      <c r="C1452" t="str">
        <f>VLOOKUP(B1452,'Country List'!$C$2:$G$126,5,FALSE)</f>
        <v>LAC</v>
      </c>
      <c r="D1452" t="str">
        <f>VLOOKUP(B1452,'Country List'!$C$2:$E$126,3,FALSE)</f>
        <v>Upper middle income</v>
      </c>
      <c r="E1452" t="s">
        <v>429</v>
      </c>
      <c r="F1452" s="48">
        <v>1.1000000000000001</v>
      </c>
      <c r="G1452" s="48">
        <v>2024</v>
      </c>
      <c r="H1452" t="s">
        <v>411</v>
      </c>
      <c r="J1452" t="str">
        <f t="shared" si="22"/>
        <v>MexicoRapid diagnostic test kit</v>
      </c>
    </row>
    <row r="1453" spans="1:10" x14ac:dyDescent="0.25">
      <c r="A1453" t="s">
        <v>165</v>
      </c>
      <c r="B1453" t="s">
        <v>166</v>
      </c>
      <c r="C1453" t="str">
        <f>VLOOKUP(B1453,'Country List'!$C$2:$G$126,5,FALSE)</f>
        <v>EECA</v>
      </c>
      <c r="D1453" t="str">
        <f>VLOOKUP(B1453,'Country List'!$C$2:$E$126,3,FALSE)</f>
        <v>Lower middle income</v>
      </c>
      <c r="E1453" t="s">
        <v>429</v>
      </c>
      <c r="F1453" s="48">
        <v>1.1000000000000001</v>
      </c>
      <c r="G1453" s="48">
        <v>2024</v>
      </c>
      <c r="H1453" t="s">
        <v>411</v>
      </c>
      <c r="J1453" t="str">
        <f t="shared" si="22"/>
        <v>MoldovaRapid diagnostic test kit</v>
      </c>
    </row>
    <row r="1454" spans="1:10" x14ac:dyDescent="0.25">
      <c r="A1454" t="s">
        <v>167</v>
      </c>
      <c r="B1454" t="s">
        <v>168</v>
      </c>
      <c r="C1454" t="str">
        <f>VLOOKUP(B1454,'Country List'!$C$2:$G$126,5,FALSE)</f>
        <v>AP</v>
      </c>
      <c r="D1454" t="str">
        <f>VLOOKUP(B1454,'Country List'!$C$2:$E$126,3,FALSE)</f>
        <v>Lower middle income</v>
      </c>
      <c r="E1454" t="s">
        <v>429</v>
      </c>
      <c r="F1454" s="48">
        <v>1.1000000000000001</v>
      </c>
      <c r="G1454" s="48">
        <v>2024</v>
      </c>
      <c r="H1454" t="s">
        <v>411</v>
      </c>
      <c r="J1454" t="str">
        <f t="shared" si="22"/>
        <v>MongoliaRapid diagnostic test kit</v>
      </c>
    </row>
    <row r="1455" spans="1:10" x14ac:dyDescent="0.25">
      <c r="A1455" t="s">
        <v>169</v>
      </c>
      <c r="B1455" t="s">
        <v>170</v>
      </c>
      <c r="C1455" t="str">
        <f>VLOOKUP(B1455,'Country List'!$C$2:$G$126,5,FALSE)</f>
        <v>EECA</v>
      </c>
      <c r="D1455" t="str">
        <f>VLOOKUP(B1455,'Country List'!$C$2:$E$126,3,FALSE)</f>
        <v>Upper middle income</v>
      </c>
      <c r="E1455" t="s">
        <v>429</v>
      </c>
      <c r="F1455" s="48">
        <v>1.1000000000000001</v>
      </c>
      <c r="G1455" s="48">
        <v>2024</v>
      </c>
      <c r="H1455" t="s">
        <v>411</v>
      </c>
      <c r="J1455" t="str">
        <f t="shared" si="22"/>
        <v>MontenegroRapid diagnostic test kit</v>
      </c>
    </row>
    <row r="1456" spans="1:10" x14ac:dyDescent="0.25">
      <c r="A1456" t="s">
        <v>171</v>
      </c>
      <c r="B1456" t="s">
        <v>172</v>
      </c>
      <c r="C1456" t="str">
        <f>VLOOKUP(B1456,'Country List'!$C$2:$G$126,5,FALSE)</f>
        <v>NAME</v>
      </c>
      <c r="D1456" t="str">
        <f>VLOOKUP(B1456,'Country List'!$C$2:$E$126,3,FALSE)</f>
        <v>Lower middle income</v>
      </c>
      <c r="E1456" t="s">
        <v>429</v>
      </c>
      <c r="F1456" s="48">
        <v>1.1000000000000001</v>
      </c>
      <c r="G1456" s="48">
        <v>2024</v>
      </c>
      <c r="H1456" t="s">
        <v>411</v>
      </c>
      <c r="J1456" t="str">
        <f t="shared" si="22"/>
        <v>MoroccoRapid diagnostic test kit</v>
      </c>
    </row>
    <row r="1457" spans="1:10" x14ac:dyDescent="0.25">
      <c r="A1457" t="s">
        <v>173</v>
      </c>
      <c r="B1457" t="s">
        <v>174</v>
      </c>
      <c r="C1457" t="str">
        <f>VLOOKUP(B1457,'Country List'!$C$2:$G$126,5,FALSE)</f>
        <v>ESA</v>
      </c>
      <c r="D1457" t="str">
        <f>VLOOKUP(B1457,'Country List'!$C$2:$E$126,3,FALSE)</f>
        <v>Low income</v>
      </c>
      <c r="E1457" t="s">
        <v>429</v>
      </c>
      <c r="F1457" s="48">
        <v>1.1000000000000001</v>
      </c>
      <c r="G1457" s="48">
        <v>2024</v>
      </c>
      <c r="H1457" t="s">
        <v>411</v>
      </c>
      <c r="J1457" t="str">
        <f t="shared" si="22"/>
        <v>MozambiqueRapid diagnostic test kit</v>
      </c>
    </row>
    <row r="1458" spans="1:10" x14ac:dyDescent="0.25">
      <c r="A1458" t="s">
        <v>175</v>
      </c>
      <c r="B1458" t="s">
        <v>176</v>
      </c>
      <c r="C1458" t="str">
        <f>VLOOKUP(B1458,'Country List'!$C$2:$G$126,5,FALSE)</f>
        <v>AP</v>
      </c>
      <c r="D1458" t="str">
        <f>VLOOKUP(B1458,'Country List'!$C$2:$E$126,3,FALSE)</f>
        <v>Lower middle income</v>
      </c>
      <c r="E1458" t="s">
        <v>429</v>
      </c>
      <c r="F1458" s="48">
        <v>1.1000000000000001</v>
      </c>
      <c r="G1458" s="48">
        <v>2024</v>
      </c>
      <c r="H1458" t="s">
        <v>411</v>
      </c>
      <c r="J1458" t="str">
        <f t="shared" si="22"/>
        <v>MyanmarRapid diagnostic test kit</v>
      </c>
    </row>
    <row r="1459" spans="1:10" x14ac:dyDescent="0.25">
      <c r="A1459" t="s">
        <v>177</v>
      </c>
      <c r="B1459" t="s">
        <v>178</v>
      </c>
      <c r="C1459" t="str">
        <f>VLOOKUP(B1459,'Country List'!$C$2:$G$126,5,FALSE)</f>
        <v>ESA</v>
      </c>
      <c r="D1459" t="str">
        <f>VLOOKUP(B1459,'Country List'!$C$2:$E$126,3,FALSE)</f>
        <v>Upper middle income</v>
      </c>
      <c r="E1459" t="s">
        <v>429</v>
      </c>
      <c r="F1459" s="48">
        <v>1.1000000000000001</v>
      </c>
      <c r="G1459" s="48">
        <v>2024</v>
      </c>
      <c r="H1459" t="s">
        <v>411</v>
      </c>
      <c r="J1459" t="str">
        <f t="shared" si="22"/>
        <v>NamibiaRapid diagnostic test kit</v>
      </c>
    </row>
    <row r="1460" spans="1:10" x14ac:dyDescent="0.25">
      <c r="A1460" t="s">
        <v>179</v>
      </c>
      <c r="B1460" t="s">
        <v>180</v>
      </c>
      <c r="C1460" t="str">
        <f>VLOOKUP(B1460,'Country List'!$C$2:$G$126,5,FALSE)</f>
        <v>AP</v>
      </c>
      <c r="D1460" t="str">
        <f>VLOOKUP(B1460,'Country List'!$C$2:$E$126,3,FALSE)</f>
        <v>Low income</v>
      </c>
      <c r="E1460" t="s">
        <v>429</v>
      </c>
      <c r="F1460" s="48">
        <v>1.1000000000000001</v>
      </c>
      <c r="G1460" s="48">
        <v>2024</v>
      </c>
      <c r="H1460" t="s">
        <v>411</v>
      </c>
      <c r="J1460" t="str">
        <f t="shared" si="22"/>
        <v>NepalRapid diagnostic test kit</v>
      </c>
    </row>
    <row r="1461" spans="1:10" x14ac:dyDescent="0.25">
      <c r="A1461" t="s">
        <v>181</v>
      </c>
      <c r="B1461" t="s">
        <v>182</v>
      </c>
      <c r="C1461" t="str">
        <f>VLOOKUP(B1461,'Country List'!$C$2:$G$126,5,FALSE)</f>
        <v>LAC</v>
      </c>
      <c r="D1461" t="str">
        <f>VLOOKUP(B1461,'Country List'!$C$2:$E$126,3,FALSE)</f>
        <v>Lower middle income</v>
      </c>
      <c r="E1461" t="s">
        <v>429</v>
      </c>
      <c r="F1461" s="48">
        <v>1.1000000000000001</v>
      </c>
      <c r="G1461" s="48">
        <v>2024</v>
      </c>
      <c r="H1461" t="s">
        <v>411</v>
      </c>
      <c r="J1461" t="str">
        <f t="shared" si="22"/>
        <v>NicaraguaRapid diagnostic test kit</v>
      </c>
    </row>
    <row r="1462" spans="1:10" x14ac:dyDescent="0.25">
      <c r="A1462" t="s">
        <v>183</v>
      </c>
      <c r="B1462" t="s">
        <v>184</v>
      </c>
      <c r="C1462" t="str">
        <f>VLOOKUP(B1462,'Country List'!$C$2:$G$126,5,FALSE)</f>
        <v>WCA</v>
      </c>
      <c r="D1462" t="str">
        <f>VLOOKUP(B1462,'Country List'!$C$2:$E$126,3,FALSE)</f>
        <v>Low income</v>
      </c>
      <c r="E1462" t="s">
        <v>429</v>
      </c>
      <c r="F1462" s="48">
        <v>1.1000000000000001</v>
      </c>
      <c r="G1462" s="48">
        <v>2024</v>
      </c>
      <c r="H1462" t="s">
        <v>411</v>
      </c>
      <c r="J1462" t="str">
        <f t="shared" si="22"/>
        <v>NigerRapid diagnostic test kit</v>
      </c>
    </row>
    <row r="1463" spans="1:10" x14ac:dyDescent="0.25">
      <c r="A1463" t="s">
        <v>185</v>
      </c>
      <c r="B1463" t="s">
        <v>186</v>
      </c>
      <c r="C1463" t="str">
        <f>VLOOKUP(B1463,'Country List'!$C$2:$G$126,5,FALSE)</f>
        <v>WCA</v>
      </c>
      <c r="D1463" t="str">
        <f>VLOOKUP(B1463,'Country List'!$C$2:$E$126,3,FALSE)</f>
        <v>Lower middle income</v>
      </c>
      <c r="E1463" t="s">
        <v>429</v>
      </c>
      <c r="F1463" s="48">
        <v>1.1000000000000001</v>
      </c>
      <c r="G1463" s="48">
        <v>2024</v>
      </c>
      <c r="H1463" t="s">
        <v>411</v>
      </c>
      <c r="J1463" t="str">
        <f t="shared" si="22"/>
        <v>NigeriaRapid diagnostic test kit</v>
      </c>
    </row>
    <row r="1464" spans="1:10" x14ac:dyDescent="0.25">
      <c r="A1464" t="s">
        <v>187</v>
      </c>
      <c r="B1464" t="s">
        <v>188</v>
      </c>
      <c r="C1464" t="str">
        <f>VLOOKUP(B1464,'Country List'!$C$2:$G$126,5,FALSE)</f>
        <v>AP</v>
      </c>
      <c r="D1464" t="str">
        <f>VLOOKUP(B1464,'Country List'!$C$2:$E$126,3,FALSE)</f>
        <v>Lower middle income</v>
      </c>
      <c r="E1464" t="s">
        <v>429</v>
      </c>
      <c r="F1464" s="48">
        <v>1.1000000000000001</v>
      </c>
      <c r="G1464" s="48">
        <v>2024</v>
      </c>
      <c r="H1464" t="s">
        <v>411</v>
      </c>
      <c r="J1464" t="str">
        <f t="shared" si="22"/>
        <v>PakistanRapid diagnostic test kit</v>
      </c>
    </row>
    <row r="1465" spans="1:10" x14ac:dyDescent="0.25">
      <c r="A1465" t="s">
        <v>189</v>
      </c>
      <c r="B1465" t="s">
        <v>190</v>
      </c>
      <c r="C1465" t="str">
        <f>VLOOKUP(B1465,'Country List'!$C$2:$G$126,5,FALSE)</f>
        <v>LAC</v>
      </c>
      <c r="D1465" t="str">
        <f>VLOOKUP(B1465,'Country List'!$C$2:$E$126,3,FALSE)</f>
        <v>Upper middle income</v>
      </c>
      <c r="E1465" t="s">
        <v>429</v>
      </c>
      <c r="F1465" s="48">
        <v>1.1000000000000001</v>
      </c>
      <c r="G1465" s="48">
        <v>2024</v>
      </c>
      <c r="H1465" t="s">
        <v>411</v>
      </c>
      <c r="J1465" t="str">
        <f t="shared" si="22"/>
        <v>PanamaRapid diagnostic test kit</v>
      </c>
    </row>
    <row r="1466" spans="1:10" x14ac:dyDescent="0.25">
      <c r="A1466" t="s">
        <v>191</v>
      </c>
      <c r="B1466" t="s">
        <v>192</v>
      </c>
      <c r="C1466" t="str">
        <f>VLOOKUP(B1466,'Country List'!$C$2:$G$126,5,FALSE)</f>
        <v>AP</v>
      </c>
      <c r="D1466" t="str">
        <f>VLOOKUP(B1466,'Country List'!$C$2:$E$126,3,FALSE)</f>
        <v>Lower middle income</v>
      </c>
      <c r="E1466" t="s">
        <v>429</v>
      </c>
      <c r="F1466" s="48">
        <v>1.1000000000000001</v>
      </c>
      <c r="G1466" s="48">
        <v>2024</v>
      </c>
      <c r="H1466" t="s">
        <v>411</v>
      </c>
      <c r="J1466" t="str">
        <f t="shared" si="22"/>
        <v>Papua New GuineaRapid diagnostic test kit</v>
      </c>
    </row>
    <row r="1467" spans="1:10" x14ac:dyDescent="0.25">
      <c r="A1467" t="s">
        <v>193</v>
      </c>
      <c r="B1467" t="s">
        <v>194</v>
      </c>
      <c r="C1467" t="str">
        <f>VLOOKUP(B1467,'Country List'!$C$2:$G$126,5,FALSE)</f>
        <v>LAC</v>
      </c>
      <c r="D1467" t="str">
        <f>VLOOKUP(B1467,'Country List'!$C$2:$E$126,3,FALSE)</f>
        <v>Upper middle income</v>
      </c>
      <c r="E1467" t="s">
        <v>429</v>
      </c>
      <c r="F1467" s="48">
        <v>1.1000000000000001</v>
      </c>
      <c r="G1467" s="48">
        <v>2024</v>
      </c>
      <c r="H1467" t="s">
        <v>411</v>
      </c>
      <c r="J1467" t="str">
        <f t="shared" si="22"/>
        <v>ParaguayRapid diagnostic test kit</v>
      </c>
    </row>
    <row r="1468" spans="1:10" x14ac:dyDescent="0.25">
      <c r="A1468" t="s">
        <v>195</v>
      </c>
      <c r="B1468" t="s">
        <v>196</v>
      </c>
      <c r="C1468" t="str">
        <f>VLOOKUP(B1468,'Country List'!$C$2:$G$126,5,FALSE)</f>
        <v>LAC</v>
      </c>
      <c r="D1468" t="str">
        <f>VLOOKUP(B1468,'Country List'!$C$2:$E$126,3,FALSE)</f>
        <v>Upper middle income</v>
      </c>
      <c r="E1468" t="s">
        <v>429</v>
      </c>
      <c r="F1468" s="48">
        <v>1.1000000000000001</v>
      </c>
      <c r="G1468" s="48">
        <v>2024</v>
      </c>
      <c r="H1468" t="s">
        <v>411</v>
      </c>
      <c r="J1468" t="str">
        <f t="shared" si="22"/>
        <v>PeruRapid diagnostic test kit</v>
      </c>
    </row>
    <row r="1469" spans="1:10" x14ac:dyDescent="0.25">
      <c r="A1469" t="s">
        <v>197</v>
      </c>
      <c r="B1469" t="s">
        <v>198</v>
      </c>
      <c r="C1469" t="str">
        <f>VLOOKUP(B1469,'Country List'!$C$2:$G$126,5,FALSE)</f>
        <v>AP</v>
      </c>
      <c r="D1469" t="str">
        <f>VLOOKUP(B1469,'Country List'!$C$2:$E$126,3,FALSE)</f>
        <v>Lower middle income</v>
      </c>
      <c r="E1469" t="s">
        <v>429</v>
      </c>
      <c r="F1469" s="59">
        <f>92.7/55.63</f>
        <v>1.6663670681287075</v>
      </c>
      <c r="G1469" s="48">
        <v>2024</v>
      </c>
      <c r="H1469" t="s">
        <v>518</v>
      </c>
      <c r="J1469" t="str">
        <f t="shared" si="22"/>
        <v>PhilippinesRapid diagnostic test kit</v>
      </c>
    </row>
    <row r="1470" spans="1:10" x14ac:dyDescent="0.25">
      <c r="A1470" t="s">
        <v>199</v>
      </c>
      <c r="B1470" t="s">
        <v>200</v>
      </c>
      <c r="C1470" t="str">
        <f>VLOOKUP(B1470,'Country List'!$C$2:$G$126,5,FALSE)</f>
        <v>WCENA</v>
      </c>
      <c r="D1470" t="str">
        <f>VLOOKUP(B1470,'Country List'!$C$2:$E$126,3,FALSE)</f>
        <v>Upper middle income</v>
      </c>
      <c r="E1470" t="s">
        <v>429</v>
      </c>
      <c r="F1470" s="48">
        <v>1.1000000000000001</v>
      </c>
      <c r="G1470" s="48">
        <v>2024</v>
      </c>
      <c r="H1470" t="s">
        <v>411</v>
      </c>
      <c r="J1470" t="str">
        <f t="shared" si="22"/>
        <v>RomaniaRapid diagnostic test kit</v>
      </c>
    </row>
    <row r="1471" spans="1:10" x14ac:dyDescent="0.25">
      <c r="A1471" t="s">
        <v>201</v>
      </c>
      <c r="B1471" t="s">
        <v>202</v>
      </c>
      <c r="C1471" t="str">
        <f>VLOOKUP(B1471,'Country List'!$C$2:$G$126,5,FALSE)</f>
        <v>EECA</v>
      </c>
      <c r="D1471" t="str">
        <f>VLOOKUP(B1471,'Country List'!$C$2:$E$126,3,FALSE)</f>
        <v>Upper middle income</v>
      </c>
      <c r="E1471" t="s">
        <v>429</v>
      </c>
      <c r="F1471" s="48">
        <v>1.1000000000000001</v>
      </c>
      <c r="G1471" s="48">
        <v>2024</v>
      </c>
      <c r="H1471" t="s">
        <v>411</v>
      </c>
      <c r="J1471" t="str">
        <f t="shared" si="22"/>
        <v>Russian FederationRapid diagnostic test kit</v>
      </c>
    </row>
    <row r="1472" spans="1:10" x14ac:dyDescent="0.25">
      <c r="A1472" t="s">
        <v>203</v>
      </c>
      <c r="B1472" t="s">
        <v>204</v>
      </c>
      <c r="C1472" t="str">
        <f>VLOOKUP(B1472,'Country List'!$C$2:$G$126,5,FALSE)</f>
        <v>ESA</v>
      </c>
      <c r="D1472" t="str">
        <f>VLOOKUP(B1472,'Country List'!$C$2:$E$126,3,FALSE)</f>
        <v>Low income</v>
      </c>
      <c r="E1472" t="s">
        <v>429</v>
      </c>
      <c r="F1472" s="64">
        <v>1.1000000000000001</v>
      </c>
      <c r="G1472" s="48">
        <v>2024</v>
      </c>
      <c r="H1472" t="s">
        <v>515</v>
      </c>
      <c r="J1472" t="str">
        <f t="shared" si="22"/>
        <v>RwandaRapid diagnostic test kit</v>
      </c>
    </row>
    <row r="1473" spans="1:10" x14ac:dyDescent="0.25">
      <c r="A1473" t="s">
        <v>205</v>
      </c>
      <c r="B1473" t="s">
        <v>206</v>
      </c>
      <c r="C1473" t="str">
        <f>VLOOKUP(B1473,'Country List'!$C$2:$G$126,5,FALSE)</f>
        <v>WCA</v>
      </c>
      <c r="D1473" t="str">
        <f>VLOOKUP(B1473,'Country List'!$C$2:$E$126,3,FALSE)</f>
        <v>Lower middle income</v>
      </c>
      <c r="E1473" t="s">
        <v>429</v>
      </c>
      <c r="F1473" s="48">
        <v>1.1000000000000001</v>
      </c>
      <c r="G1473" s="48">
        <v>2024</v>
      </c>
      <c r="H1473" t="s">
        <v>411</v>
      </c>
      <c r="J1473" t="str">
        <f t="shared" si="22"/>
        <v>São Tomé and PrincipeRapid diagnostic test kit</v>
      </c>
    </row>
    <row r="1474" spans="1:10" x14ac:dyDescent="0.25">
      <c r="A1474" t="s">
        <v>207</v>
      </c>
      <c r="B1474" t="s">
        <v>208</v>
      </c>
      <c r="C1474" t="str">
        <f>VLOOKUP(B1474,'Country List'!$C$2:$G$126,5,FALSE)</f>
        <v>WCA</v>
      </c>
      <c r="D1474" t="str">
        <f>VLOOKUP(B1474,'Country List'!$C$2:$E$126,3,FALSE)</f>
        <v>Low income</v>
      </c>
      <c r="E1474" t="s">
        <v>429</v>
      </c>
      <c r="F1474" s="48">
        <v>1.1000000000000001</v>
      </c>
      <c r="G1474" s="48">
        <v>2024</v>
      </c>
      <c r="H1474" t="s">
        <v>411</v>
      </c>
      <c r="J1474" t="str">
        <f t="shared" ref="J1474:J1537" si="23">CONCATENATE(A1474,E1474)</f>
        <v>SenegalRapid diagnostic test kit</v>
      </c>
    </row>
    <row r="1475" spans="1:10" x14ac:dyDescent="0.25">
      <c r="A1475" t="s">
        <v>209</v>
      </c>
      <c r="B1475" t="s">
        <v>210</v>
      </c>
      <c r="C1475" t="str">
        <f>VLOOKUP(B1475,'Country List'!$C$2:$G$126,5,FALSE)</f>
        <v>WCENA</v>
      </c>
      <c r="D1475" t="str">
        <f>VLOOKUP(B1475,'Country List'!$C$2:$E$126,3,FALSE)</f>
        <v>Upper middle income</v>
      </c>
      <c r="E1475" t="s">
        <v>429</v>
      </c>
      <c r="F1475" s="48">
        <v>1.1000000000000001</v>
      </c>
      <c r="G1475" s="48">
        <v>2024</v>
      </c>
      <c r="H1475" t="s">
        <v>411</v>
      </c>
      <c r="J1475" t="str">
        <f t="shared" si="23"/>
        <v>SerbiaRapid diagnostic test kit</v>
      </c>
    </row>
    <row r="1476" spans="1:10" x14ac:dyDescent="0.25">
      <c r="A1476" t="s">
        <v>211</v>
      </c>
      <c r="B1476" t="s">
        <v>212</v>
      </c>
      <c r="C1476" t="str">
        <f>VLOOKUP(B1476,'Country List'!$C$2:$G$126,5,FALSE)</f>
        <v>WCA</v>
      </c>
      <c r="D1476" t="str">
        <f>VLOOKUP(B1476,'Country List'!$C$2:$E$126,3,FALSE)</f>
        <v>Low income</v>
      </c>
      <c r="E1476" t="s">
        <v>429</v>
      </c>
      <c r="F1476" s="48">
        <v>1.1000000000000001</v>
      </c>
      <c r="G1476" s="48">
        <v>2024</v>
      </c>
      <c r="H1476" t="s">
        <v>411</v>
      </c>
      <c r="J1476" t="str">
        <f t="shared" si="23"/>
        <v>Sierra LeoneRapid diagnostic test kit</v>
      </c>
    </row>
    <row r="1477" spans="1:10" x14ac:dyDescent="0.25">
      <c r="A1477" t="s">
        <v>213</v>
      </c>
      <c r="B1477" t="s">
        <v>214</v>
      </c>
      <c r="C1477" t="str">
        <f>VLOOKUP(B1477,'Country List'!$C$2:$G$126,5,FALSE)</f>
        <v>NAME</v>
      </c>
      <c r="D1477" t="str">
        <f>VLOOKUP(B1477,'Country List'!$C$2:$E$126,3,FALSE)</f>
        <v>Low income</v>
      </c>
      <c r="E1477" t="s">
        <v>429</v>
      </c>
      <c r="F1477" s="48">
        <v>1.1000000000000001</v>
      </c>
      <c r="G1477" s="48">
        <v>2024</v>
      </c>
      <c r="H1477" t="s">
        <v>411</v>
      </c>
      <c r="J1477" t="str">
        <f t="shared" si="23"/>
        <v>SomaliaRapid diagnostic test kit</v>
      </c>
    </row>
    <row r="1478" spans="1:10" x14ac:dyDescent="0.25">
      <c r="A1478" t="s">
        <v>215</v>
      </c>
      <c r="B1478" t="s">
        <v>216</v>
      </c>
      <c r="C1478" t="str">
        <f>VLOOKUP(B1478,'Country List'!$C$2:$G$126,5,FALSE)</f>
        <v>ESA</v>
      </c>
      <c r="D1478" t="str">
        <f>VLOOKUP(B1478,'Country List'!$C$2:$E$126,3,FALSE)</f>
        <v>Upper middle income</v>
      </c>
      <c r="E1478" t="s">
        <v>429</v>
      </c>
      <c r="F1478" s="48">
        <v>1.1000000000000001</v>
      </c>
      <c r="G1478" s="48">
        <v>2024</v>
      </c>
      <c r="H1478" t="s">
        <v>411</v>
      </c>
      <c r="J1478" t="str">
        <f t="shared" si="23"/>
        <v>South AfricaRapid diagnostic test kit</v>
      </c>
    </row>
    <row r="1479" spans="1:10" x14ac:dyDescent="0.25">
      <c r="A1479" t="s">
        <v>217</v>
      </c>
      <c r="B1479" t="s">
        <v>218</v>
      </c>
      <c r="C1479" t="str">
        <f>VLOOKUP(B1479,'Country List'!$C$2:$G$126,5,FALSE)</f>
        <v>ESA</v>
      </c>
      <c r="D1479" t="str">
        <f>VLOOKUP(B1479,'Country List'!$C$2:$E$126,3,FALSE)</f>
        <v>Low income</v>
      </c>
      <c r="E1479" t="s">
        <v>429</v>
      </c>
      <c r="F1479" s="48">
        <v>1.1000000000000001</v>
      </c>
      <c r="G1479" s="48">
        <v>2024</v>
      </c>
      <c r="H1479" t="s">
        <v>411</v>
      </c>
      <c r="J1479" t="str">
        <f t="shared" si="23"/>
        <v>South SudanRapid diagnostic test kit</v>
      </c>
    </row>
    <row r="1480" spans="1:10" x14ac:dyDescent="0.25">
      <c r="A1480" t="s">
        <v>219</v>
      </c>
      <c r="B1480" t="s">
        <v>220</v>
      </c>
      <c r="C1480" t="str">
        <f>VLOOKUP(B1480,'Country List'!$C$2:$G$126,5,FALSE)</f>
        <v>AP</v>
      </c>
      <c r="D1480" t="str">
        <f>VLOOKUP(B1480,'Country List'!$C$2:$E$126,3,FALSE)</f>
        <v>Lower middle income</v>
      </c>
      <c r="E1480" t="s">
        <v>429</v>
      </c>
      <c r="F1480" s="48">
        <v>1.1000000000000001</v>
      </c>
      <c r="G1480" s="48">
        <v>2024</v>
      </c>
      <c r="H1480" t="s">
        <v>411</v>
      </c>
      <c r="J1480" t="str">
        <f t="shared" si="23"/>
        <v>Sri LankaRapid diagnostic test kit</v>
      </c>
    </row>
    <row r="1481" spans="1:10" x14ac:dyDescent="0.25">
      <c r="A1481" t="s">
        <v>221</v>
      </c>
      <c r="B1481" t="s">
        <v>222</v>
      </c>
      <c r="C1481" t="str">
        <f>VLOOKUP(B1481,'Country List'!$C$2:$G$126,5,FALSE)</f>
        <v>LAC</v>
      </c>
      <c r="D1481" t="str">
        <f>VLOOKUP(B1481,'Country List'!$C$2:$E$126,3,FALSE)</f>
        <v>Upper middle income</v>
      </c>
      <c r="E1481" t="s">
        <v>429</v>
      </c>
      <c r="F1481" s="48">
        <v>1.1000000000000001</v>
      </c>
      <c r="G1481" s="48">
        <v>2024</v>
      </c>
      <c r="H1481" t="s">
        <v>411</v>
      </c>
      <c r="J1481" t="str">
        <f t="shared" si="23"/>
        <v>St. LuciaRapid diagnostic test kit</v>
      </c>
    </row>
    <row r="1482" spans="1:10" x14ac:dyDescent="0.25">
      <c r="A1482" t="s">
        <v>223</v>
      </c>
      <c r="B1482" t="s">
        <v>224</v>
      </c>
      <c r="C1482" t="str">
        <f>VLOOKUP(B1482,'Country List'!$C$2:$G$126,5,FALSE)</f>
        <v>NAME</v>
      </c>
      <c r="D1482" t="str">
        <f>VLOOKUP(B1482,'Country List'!$C$2:$E$126,3,FALSE)</f>
        <v>Lower middle income</v>
      </c>
      <c r="E1482" t="s">
        <v>429</v>
      </c>
      <c r="F1482" s="48">
        <v>1.1000000000000001</v>
      </c>
      <c r="G1482" s="48">
        <v>2024</v>
      </c>
      <c r="H1482" t="s">
        <v>411</v>
      </c>
      <c r="J1482" t="str">
        <f t="shared" si="23"/>
        <v>SudanRapid diagnostic test kit</v>
      </c>
    </row>
    <row r="1483" spans="1:10" x14ac:dyDescent="0.25">
      <c r="A1483" t="s">
        <v>225</v>
      </c>
      <c r="B1483" t="s">
        <v>226</v>
      </c>
      <c r="C1483" t="str">
        <f>VLOOKUP(B1483,'Country List'!$C$2:$G$126,5,FALSE)</f>
        <v>LAC</v>
      </c>
      <c r="D1483" t="str">
        <f>VLOOKUP(B1483,'Country List'!$C$2:$E$126,3,FALSE)</f>
        <v>Upper middle income</v>
      </c>
      <c r="E1483" t="s">
        <v>429</v>
      </c>
      <c r="F1483" s="48">
        <v>1.1000000000000001</v>
      </c>
      <c r="G1483" s="48">
        <v>2024</v>
      </c>
      <c r="H1483" t="s">
        <v>411</v>
      </c>
      <c r="J1483" t="str">
        <f t="shared" si="23"/>
        <v>SurinameRapid diagnostic test kit</v>
      </c>
    </row>
    <row r="1484" spans="1:10" x14ac:dyDescent="0.25">
      <c r="A1484" t="s">
        <v>229</v>
      </c>
      <c r="B1484" t="s">
        <v>230</v>
      </c>
      <c r="C1484" t="str">
        <f>VLOOKUP(B1484,'Country List'!$C$2:$G$126,5,FALSE)</f>
        <v>NAME</v>
      </c>
      <c r="D1484" t="str">
        <f>VLOOKUP(B1484,'Country List'!$C$2:$E$126,3,FALSE)</f>
        <v>Lower middle income</v>
      </c>
      <c r="E1484" t="s">
        <v>429</v>
      </c>
      <c r="F1484" s="48">
        <v>1.1000000000000001</v>
      </c>
      <c r="G1484" s="48">
        <v>2024</v>
      </c>
      <c r="H1484" t="s">
        <v>411</v>
      </c>
      <c r="J1484" t="str">
        <f t="shared" si="23"/>
        <v>Syrian Arab RepublicRapid diagnostic test kit</v>
      </c>
    </row>
    <row r="1485" spans="1:10" x14ac:dyDescent="0.25">
      <c r="A1485" t="s">
        <v>231</v>
      </c>
      <c r="B1485" t="s">
        <v>232</v>
      </c>
      <c r="C1485" t="str">
        <f>VLOOKUP(B1485,'Country List'!$C$2:$G$126,5,FALSE)</f>
        <v>AP</v>
      </c>
      <c r="D1485" t="str">
        <f>VLOOKUP(B1485,'Country List'!$C$2:$E$126,3,FALSE)</f>
        <v>Lower middle income</v>
      </c>
      <c r="E1485" t="s">
        <v>429</v>
      </c>
      <c r="F1485" s="48">
        <v>1.1000000000000001</v>
      </c>
      <c r="G1485" s="48">
        <v>2024</v>
      </c>
      <c r="H1485" t="s">
        <v>411</v>
      </c>
      <c r="J1485" t="str">
        <f t="shared" si="23"/>
        <v>TajikistanRapid diagnostic test kit</v>
      </c>
    </row>
    <row r="1486" spans="1:10" x14ac:dyDescent="0.25">
      <c r="A1486" t="s">
        <v>233</v>
      </c>
      <c r="B1486" t="s">
        <v>234</v>
      </c>
      <c r="C1486" t="str">
        <f>VLOOKUP(B1486,'Country List'!$C$2:$G$126,5,FALSE)</f>
        <v>ESA</v>
      </c>
      <c r="D1486" t="str">
        <f>VLOOKUP(B1486,'Country List'!$C$2:$E$126,3,FALSE)</f>
        <v>Low income</v>
      </c>
      <c r="E1486" t="s">
        <v>429</v>
      </c>
      <c r="F1486" s="48">
        <v>1.1000000000000001</v>
      </c>
      <c r="G1486" s="48">
        <v>2024</v>
      </c>
      <c r="H1486" t="s">
        <v>411</v>
      </c>
      <c r="J1486" t="str">
        <f t="shared" si="23"/>
        <v>TanzaniaRapid diagnostic test kit</v>
      </c>
    </row>
    <row r="1487" spans="1:10" x14ac:dyDescent="0.25">
      <c r="A1487" t="s">
        <v>235</v>
      </c>
      <c r="B1487" t="s">
        <v>236</v>
      </c>
      <c r="C1487" t="str">
        <f>VLOOKUP(B1487,'Country List'!$C$2:$G$126,5,FALSE)</f>
        <v>AP</v>
      </c>
      <c r="D1487" t="str">
        <f>VLOOKUP(B1487,'Country List'!$C$2:$E$126,3,FALSE)</f>
        <v>Upper middle income</v>
      </c>
      <c r="E1487" t="s">
        <v>429</v>
      </c>
      <c r="F1487" s="48">
        <v>1.1000000000000001</v>
      </c>
      <c r="G1487" s="48">
        <v>2024</v>
      </c>
      <c r="H1487" t="s">
        <v>411</v>
      </c>
      <c r="J1487" t="str">
        <f t="shared" si="23"/>
        <v>ThailandRapid diagnostic test kit</v>
      </c>
    </row>
    <row r="1488" spans="1:10" x14ac:dyDescent="0.25">
      <c r="A1488" t="s">
        <v>237</v>
      </c>
      <c r="B1488" t="s">
        <v>238</v>
      </c>
      <c r="C1488" t="str">
        <f>VLOOKUP(B1488,'Country List'!$C$2:$G$126,5,FALSE)</f>
        <v>AP</v>
      </c>
      <c r="D1488" t="str">
        <f>VLOOKUP(B1488,'Country List'!$C$2:$E$126,3,FALSE)</f>
        <v>Lower middle income</v>
      </c>
      <c r="E1488" t="s">
        <v>429</v>
      </c>
      <c r="F1488" s="48">
        <v>1.1000000000000001</v>
      </c>
      <c r="G1488" s="48">
        <v>2024</v>
      </c>
      <c r="H1488" t="s">
        <v>411</v>
      </c>
      <c r="J1488" t="str">
        <f t="shared" si="23"/>
        <v>Timor-LesteRapid diagnostic test kit</v>
      </c>
    </row>
    <row r="1489" spans="1:10" x14ac:dyDescent="0.25">
      <c r="A1489" t="s">
        <v>239</v>
      </c>
      <c r="B1489" t="s">
        <v>240</v>
      </c>
      <c r="C1489" t="str">
        <f>VLOOKUP(B1489,'Country List'!$C$2:$G$126,5,FALSE)</f>
        <v>WCA</v>
      </c>
      <c r="D1489" t="str">
        <f>VLOOKUP(B1489,'Country List'!$C$2:$E$126,3,FALSE)</f>
        <v>Low income</v>
      </c>
      <c r="E1489" t="s">
        <v>429</v>
      </c>
      <c r="F1489" s="48">
        <v>1.1000000000000001</v>
      </c>
      <c r="G1489" s="48">
        <v>2024</v>
      </c>
      <c r="H1489" t="s">
        <v>411</v>
      </c>
      <c r="J1489" t="str">
        <f t="shared" si="23"/>
        <v>TogoRapid diagnostic test kit</v>
      </c>
    </row>
    <row r="1490" spans="1:10" x14ac:dyDescent="0.25">
      <c r="A1490" t="s">
        <v>241</v>
      </c>
      <c r="B1490" t="s">
        <v>242</v>
      </c>
      <c r="C1490" t="str">
        <f>VLOOKUP(B1490,'Country List'!$C$2:$G$126,5,FALSE)</f>
        <v>NAME</v>
      </c>
      <c r="D1490" t="str">
        <f>VLOOKUP(B1490,'Country List'!$C$2:$E$126,3,FALSE)</f>
        <v>Lower middle income</v>
      </c>
      <c r="E1490" t="s">
        <v>429</v>
      </c>
      <c r="F1490" s="48">
        <v>1.1000000000000001</v>
      </c>
      <c r="G1490" s="48">
        <v>2024</v>
      </c>
      <c r="H1490" t="s">
        <v>411</v>
      </c>
      <c r="J1490" t="str">
        <f t="shared" si="23"/>
        <v>TunisiaRapid diagnostic test kit</v>
      </c>
    </row>
    <row r="1491" spans="1:10" x14ac:dyDescent="0.25">
      <c r="A1491" t="s">
        <v>243</v>
      </c>
      <c r="B1491" t="s">
        <v>244</v>
      </c>
      <c r="C1491" t="str">
        <f>VLOOKUP(B1491,'Country List'!$C$2:$G$126,5,FALSE)</f>
        <v>WCENA</v>
      </c>
      <c r="D1491" t="str">
        <f>VLOOKUP(B1491,'Country List'!$C$2:$E$126,3,FALSE)</f>
        <v>Upper middle income</v>
      </c>
      <c r="E1491" t="s">
        <v>429</v>
      </c>
      <c r="F1491" s="48">
        <v>1.1000000000000001</v>
      </c>
      <c r="G1491" s="48">
        <v>2024</v>
      </c>
      <c r="H1491" t="s">
        <v>411</v>
      </c>
      <c r="J1491" t="str">
        <f t="shared" si="23"/>
        <v>TurkeyRapid diagnostic test kit</v>
      </c>
    </row>
    <row r="1492" spans="1:10" x14ac:dyDescent="0.25">
      <c r="A1492" t="s">
        <v>245</v>
      </c>
      <c r="B1492" t="s">
        <v>246</v>
      </c>
      <c r="C1492" t="str">
        <f>VLOOKUP(B1492,'Country List'!$C$2:$G$126,5,FALSE)</f>
        <v>EECA</v>
      </c>
      <c r="D1492" t="str">
        <f>VLOOKUP(B1492,'Country List'!$C$2:$E$126,3,FALSE)</f>
        <v>Upper middle income</v>
      </c>
      <c r="E1492" t="s">
        <v>429</v>
      </c>
      <c r="F1492" s="48">
        <v>1.1000000000000001</v>
      </c>
      <c r="G1492" s="48">
        <v>2024</v>
      </c>
      <c r="H1492" t="s">
        <v>411</v>
      </c>
      <c r="J1492" t="str">
        <f t="shared" si="23"/>
        <v>TurkmenistanRapid diagnostic test kit</v>
      </c>
    </row>
    <row r="1493" spans="1:10" x14ac:dyDescent="0.25">
      <c r="A1493" t="s">
        <v>247</v>
      </c>
      <c r="B1493" t="s">
        <v>248</v>
      </c>
      <c r="C1493" t="str">
        <f>VLOOKUP(B1493,'Country List'!$C$2:$G$126,5,FALSE)</f>
        <v>ESA</v>
      </c>
      <c r="D1493" t="str">
        <f>VLOOKUP(B1493,'Country List'!$C$2:$E$126,3,FALSE)</f>
        <v>Low income</v>
      </c>
      <c r="E1493" t="s">
        <v>429</v>
      </c>
      <c r="F1493" s="48">
        <v>1.1000000000000001</v>
      </c>
      <c r="G1493" s="48">
        <v>2024</v>
      </c>
      <c r="H1493" t="s">
        <v>411</v>
      </c>
      <c r="J1493" t="str">
        <f t="shared" si="23"/>
        <v>UgandaRapid diagnostic test kit</v>
      </c>
    </row>
    <row r="1494" spans="1:10" x14ac:dyDescent="0.25">
      <c r="A1494" t="s">
        <v>249</v>
      </c>
      <c r="B1494" t="s">
        <v>250</v>
      </c>
      <c r="C1494" t="str">
        <f>VLOOKUP(B1494,'Country List'!$C$2:$G$126,5,FALSE)</f>
        <v>EECA</v>
      </c>
      <c r="D1494" t="str">
        <f>VLOOKUP(B1494,'Country List'!$C$2:$E$126,3,FALSE)</f>
        <v>Lower middle income</v>
      </c>
      <c r="E1494" t="s">
        <v>429</v>
      </c>
      <c r="F1494" s="48">
        <v>1.1000000000000001</v>
      </c>
      <c r="G1494" s="48">
        <v>2024</v>
      </c>
      <c r="H1494" t="s">
        <v>411</v>
      </c>
      <c r="J1494" t="str">
        <f t="shared" si="23"/>
        <v>UkraineRapid diagnostic test kit</v>
      </c>
    </row>
    <row r="1495" spans="1:10" x14ac:dyDescent="0.25">
      <c r="A1495" t="s">
        <v>251</v>
      </c>
      <c r="B1495" t="s">
        <v>252</v>
      </c>
      <c r="C1495" t="str">
        <f>VLOOKUP(B1495,'Country List'!$C$2:$G$126,5,FALSE)</f>
        <v>EECA</v>
      </c>
      <c r="D1495" t="str">
        <f>VLOOKUP(B1495,'Country List'!$C$2:$E$126,3,FALSE)</f>
        <v>Lower middle income</v>
      </c>
      <c r="E1495" t="s">
        <v>429</v>
      </c>
      <c r="F1495" s="48">
        <v>1.1000000000000001</v>
      </c>
      <c r="G1495" s="48">
        <v>2024</v>
      </c>
      <c r="H1495" t="s">
        <v>411</v>
      </c>
      <c r="J1495" t="str">
        <f t="shared" si="23"/>
        <v>UzbekistanRapid diagnostic test kit</v>
      </c>
    </row>
    <row r="1496" spans="1:10" x14ac:dyDescent="0.25">
      <c r="A1496" t="s">
        <v>253</v>
      </c>
      <c r="B1496" t="s">
        <v>254</v>
      </c>
      <c r="C1496" t="str">
        <f>VLOOKUP(B1496,'Country List'!$C$2:$G$126,5,FALSE)</f>
        <v>LAC</v>
      </c>
      <c r="D1496" t="str">
        <f>VLOOKUP(B1496,'Country List'!$C$2:$E$126,3,FALSE)</f>
        <v>Upper middle income</v>
      </c>
      <c r="E1496" t="s">
        <v>429</v>
      </c>
      <c r="F1496" s="48">
        <v>1.1000000000000001</v>
      </c>
      <c r="G1496" s="48">
        <v>2024</v>
      </c>
      <c r="H1496" t="s">
        <v>411</v>
      </c>
      <c r="J1496" t="str">
        <f t="shared" si="23"/>
        <v>Venezuela, RBRapid diagnostic test kit</v>
      </c>
    </row>
    <row r="1497" spans="1:10" x14ac:dyDescent="0.25">
      <c r="A1497" t="s">
        <v>255</v>
      </c>
      <c r="B1497" t="s">
        <v>256</v>
      </c>
      <c r="C1497" t="str">
        <f>VLOOKUP(B1497,'Country List'!$C$2:$G$126,5,FALSE)</f>
        <v>AP</v>
      </c>
      <c r="D1497" t="str">
        <f>VLOOKUP(B1497,'Country List'!$C$2:$E$126,3,FALSE)</f>
        <v>Lower middle income</v>
      </c>
      <c r="E1497" t="s">
        <v>429</v>
      </c>
      <c r="F1497" s="59">
        <f>58600/23787</f>
        <v>2.4635304998528609</v>
      </c>
      <c r="G1497" s="48">
        <v>2024</v>
      </c>
      <c r="H1497" t="s">
        <v>521</v>
      </c>
      <c r="J1497" t="str">
        <f t="shared" si="23"/>
        <v>VietnamRapid diagnostic test kit</v>
      </c>
    </row>
    <row r="1498" spans="1:10" x14ac:dyDescent="0.25">
      <c r="A1498" t="s">
        <v>257</v>
      </c>
      <c r="B1498" t="s">
        <v>258</v>
      </c>
      <c r="C1498" t="str">
        <f>VLOOKUP(B1498,'Country List'!$C$2:$G$126,5,FALSE)</f>
        <v>NAME</v>
      </c>
      <c r="D1498" t="str">
        <f>VLOOKUP(B1498,'Country List'!$C$2:$E$126,3,FALSE)</f>
        <v>Lower middle income</v>
      </c>
      <c r="E1498" t="s">
        <v>429</v>
      </c>
      <c r="F1498" s="48">
        <v>1.1000000000000001</v>
      </c>
      <c r="G1498" s="48">
        <v>2024</v>
      </c>
      <c r="H1498" t="s">
        <v>411</v>
      </c>
      <c r="J1498" t="str">
        <f t="shared" si="23"/>
        <v>Yemen, Rep.Rapid diagnostic test kit</v>
      </c>
    </row>
    <row r="1499" spans="1:10" x14ac:dyDescent="0.25">
      <c r="A1499" t="s">
        <v>259</v>
      </c>
      <c r="B1499" t="s">
        <v>260</v>
      </c>
      <c r="C1499" t="str">
        <f>VLOOKUP(B1499,'Country List'!$C$2:$G$126,5,FALSE)</f>
        <v>ESA</v>
      </c>
      <c r="D1499" t="str">
        <f>VLOOKUP(B1499,'Country List'!$C$2:$E$126,3,FALSE)</f>
        <v>Lower middle income</v>
      </c>
      <c r="E1499" t="s">
        <v>429</v>
      </c>
      <c r="F1499" s="48">
        <v>1.1000000000000001</v>
      </c>
      <c r="G1499" s="48">
        <v>2024</v>
      </c>
      <c r="H1499" t="s">
        <v>411</v>
      </c>
      <c r="J1499" t="str">
        <f t="shared" si="23"/>
        <v>ZambiaRapid diagnostic test kit</v>
      </c>
    </row>
    <row r="1500" spans="1:10" x14ac:dyDescent="0.25">
      <c r="A1500" t="s">
        <v>261</v>
      </c>
      <c r="B1500" t="s">
        <v>262</v>
      </c>
      <c r="C1500" t="str">
        <f>VLOOKUP(B1500,'Country List'!$C$2:$G$126,5,FALSE)</f>
        <v>ESA</v>
      </c>
      <c r="D1500" t="str">
        <f>VLOOKUP(B1500,'Country List'!$C$2:$E$126,3,FALSE)</f>
        <v>Low income</v>
      </c>
      <c r="E1500" t="s">
        <v>429</v>
      </c>
      <c r="F1500" s="48">
        <v>1.1000000000000001</v>
      </c>
      <c r="G1500" s="48">
        <v>2024</v>
      </c>
      <c r="H1500" t="s">
        <v>411</v>
      </c>
      <c r="J1500" t="str">
        <f t="shared" si="23"/>
        <v>ZimbabweRapid diagnostic test kit</v>
      </c>
    </row>
    <row r="1501" spans="1:10" x14ac:dyDescent="0.25">
      <c r="A1501" t="s">
        <v>4</v>
      </c>
      <c r="B1501" t="s">
        <v>5</v>
      </c>
      <c r="C1501" t="str">
        <f>VLOOKUP(B1501,'Country List'!$C$2:$G$126,5,FALSE)</f>
        <v>AP</v>
      </c>
      <c r="D1501" t="str">
        <f>VLOOKUP(B1501,'Country List'!$C$2:$E$126,3,FALSE)</f>
        <v>Low income</v>
      </c>
      <c r="E1501" t="s">
        <v>430</v>
      </c>
      <c r="F1501" s="59">
        <f>IF(COUNTIF(ARVs!$A$5:$A$9,UCdatabase!B1501)&gt;0,VLOOKUP(B1501,ARVs!$A$5:$C$9,3,FALSE),IF(COUNTIF(ARVs!$A$10:$A$11,UCdatabase!C1501)&gt;0,VLOOKUP(UCdatabase!C1501,ARVs!$A$10:$C$11,3,FALSE),VLOOKUP(UCdatabase!D1501,ARVs!$A$2:$C$4,3,FALSE)))</f>
        <v>13.97</v>
      </c>
      <c r="G1501" s="48">
        <v>2022</v>
      </c>
      <c r="H1501" t="s">
        <v>415</v>
      </c>
      <c r="J1501" t="str">
        <f t="shared" si="23"/>
        <v>AfghanistanHIV test</v>
      </c>
    </row>
    <row r="1502" spans="1:10" x14ac:dyDescent="0.25">
      <c r="A1502" t="s">
        <v>8</v>
      </c>
      <c r="B1502" t="s">
        <v>9</v>
      </c>
      <c r="C1502" t="str">
        <f>VLOOKUP(B1502,'Country List'!$C$2:$G$126,5,FALSE)</f>
        <v>EECA</v>
      </c>
      <c r="D1502" t="str">
        <f>VLOOKUP(B1502,'Country List'!$C$2:$E$126,3,FALSE)</f>
        <v>Upper middle income</v>
      </c>
      <c r="E1502" t="s">
        <v>430</v>
      </c>
      <c r="F1502" s="59">
        <f>IF(COUNTIF(ARVs!$A$5:$A$9,UCdatabase!B1502)&gt;0,VLOOKUP(B1502,ARVs!$A$5:$C$9,3,FALSE),IF(COUNTIF(ARVs!$A$10:$A$11,UCdatabase!C1502)&gt;0,VLOOKUP(UCdatabase!C1502,ARVs!$A$10:$C$11,3,FALSE),VLOOKUP(UCdatabase!D1502,ARVs!$A$2:$C$4,3,FALSE)))</f>
        <v>25.91</v>
      </c>
      <c r="G1502" s="48">
        <v>2022</v>
      </c>
      <c r="H1502" t="s">
        <v>415</v>
      </c>
      <c r="J1502" t="str">
        <f t="shared" si="23"/>
        <v>AlbaniaHIV test</v>
      </c>
    </row>
    <row r="1503" spans="1:10" x14ac:dyDescent="0.25">
      <c r="A1503" t="s">
        <v>12</v>
      </c>
      <c r="B1503" t="s">
        <v>13</v>
      </c>
      <c r="C1503" t="str">
        <f>VLOOKUP(B1503,'Country List'!$C$2:$G$126,5,FALSE)</f>
        <v>NAME</v>
      </c>
      <c r="D1503" t="str">
        <f>VLOOKUP(B1503,'Country List'!$C$2:$E$126,3,FALSE)</f>
        <v>Upper middle income</v>
      </c>
      <c r="E1503" t="s">
        <v>430</v>
      </c>
      <c r="F1503" s="59">
        <f>IF(COUNTIF(ARVs!$A$5:$A$9,UCdatabase!B1503)&gt;0,VLOOKUP(B1503,ARVs!$A$5:$C$9,3,FALSE),IF(COUNTIF(ARVs!$A$10:$A$11,UCdatabase!C1503)&gt;0,VLOOKUP(UCdatabase!C1503,ARVs!$A$10:$C$11,3,FALSE),VLOOKUP(UCdatabase!D1503,ARVs!$A$2:$C$4,3,FALSE)))</f>
        <v>25.91</v>
      </c>
      <c r="G1503" s="48">
        <v>2022</v>
      </c>
      <c r="H1503" t="s">
        <v>415</v>
      </c>
      <c r="J1503" t="str">
        <f t="shared" si="23"/>
        <v>AlgeriaHIV test</v>
      </c>
    </row>
    <row r="1504" spans="1:10" x14ac:dyDescent="0.25">
      <c r="A1504" t="s">
        <v>16</v>
      </c>
      <c r="B1504" t="s">
        <v>17</v>
      </c>
      <c r="C1504" t="str">
        <f>VLOOKUP(B1504,'Country List'!$C$2:$G$126,5,FALSE)</f>
        <v>ESA</v>
      </c>
      <c r="D1504" t="str">
        <f>VLOOKUP(B1504,'Country List'!$C$2:$E$126,3,FALSE)</f>
        <v>Lower middle income</v>
      </c>
      <c r="E1504" t="s">
        <v>430</v>
      </c>
      <c r="F1504" s="59">
        <f>IF(COUNTIF(ARVs!$A$5:$A$9,UCdatabase!B1504)&gt;0,VLOOKUP(B1504,ARVs!$A$5:$C$9,3,FALSE),IF(COUNTIF(ARVs!$A$10:$A$11,UCdatabase!C1504)&gt;0,VLOOKUP(UCdatabase!C1504,ARVs!$A$10:$C$11,3,FALSE),VLOOKUP(UCdatabase!D1504,ARVs!$A$2:$C$4,3,FALSE)))</f>
        <v>19.68</v>
      </c>
      <c r="G1504" s="48">
        <v>2022</v>
      </c>
      <c r="H1504" t="s">
        <v>415</v>
      </c>
      <c r="J1504" t="str">
        <f t="shared" si="23"/>
        <v>AngolaHIV test</v>
      </c>
    </row>
    <row r="1505" spans="1:10" x14ac:dyDescent="0.25">
      <c r="A1505" t="s">
        <v>21</v>
      </c>
      <c r="B1505" t="s">
        <v>22</v>
      </c>
      <c r="C1505" t="str">
        <f>VLOOKUP(B1505,'Country List'!$C$2:$G$126,5,FALSE)</f>
        <v>LAC</v>
      </c>
      <c r="D1505" t="str">
        <f>VLOOKUP(B1505,'Country List'!$C$2:$E$126,3,FALSE)</f>
        <v>Upper middle income</v>
      </c>
      <c r="E1505" t="s">
        <v>430</v>
      </c>
      <c r="F1505" s="59">
        <f>IF(COUNTIF(ARVs!$A$5:$A$9,UCdatabase!B1505)&gt;0,VLOOKUP(B1505,ARVs!$A$5:$C$9,3,FALSE),IF(COUNTIF(ARVs!$A$10:$A$11,UCdatabase!C1505)&gt;0,VLOOKUP(UCdatabase!C1505,ARVs!$A$10:$C$11,3,FALSE),VLOOKUP(UCdatabase!D1505,ARVs!$A$2:$C$4,3,FALSE)))</f>
        <v>25.91</v>
      </c>
      <c r="G1505" s="48">
        <v>2022</v>
      </c>
      <c r="H1505" t="s">
        <v>415</v>
      </c>
      <c r="J1505" t="str">
        <f t="shared" si="23"/>
        <v>ArgentinaHIV test</v>
      </c>
    </row>
    <row r="1506" spans="1:10" x14ac:dyDescent="0.25">
      <c r="A1506" t="s">
        <v>23</v>
      </c>
      <c r="B1506" t="s">
        <v>24</v>
      </c>
      <c r="C1506" t="str">
        <f>VLOOKUP(B1506,'Country List'!$C$2:$G$126,5,FALSE)</f>
        <v>EECA</v>
      </c>
      <c r="D1506" t="str">
        <f>VLOOKUP(B1506,'Country List'!$C$2:$E$126,3,FALSE)</f>
        <v>Lower middle income</v>
      </c>
      <c r="E1506" t="s">
        <v>430</v>
      </c>
      <c r="F1506" s="59">
        <f>IF(COUNTIF(ARVs!$A$5:$A$9,UCdatabase!B1506)&gt;0,VLOOKUP(B1506,ARVs!$A$5:$C$9,3,FALSE),IF(COUNTIF(ARVs!$A$10:$A$11,UCdatabase!C1506)&gt;0,VLOOKUP(UCdatabase!C1506,ARVs!$A$10:$C$11,3,FALSE),VLOOKUP(UCdatabase!D1506,ARVs!$A$2:$C$4,3,FALSE)))</f>
        <v>19.600000000000001</v>
      </c>
      <c r="G1506" s="48">
        <v>2022</v>
      </c>
      <c r="H1506" t="s">
        <v>415</v>
      </c>
      <c r="J1506" t="str">
        <f t="shared" si="23"/>
        <v>ArmeniaHIV test</v>
      </c>
    </row>
    <row r="1507" spans="1:10" x14ac:dyDescent="0.25">
      <c r="A1507" t="s">
        <v>25</v>
      </c>
      <c r="B1507" t="s">
        <v>26</v>
      </c>
      <c r="C1507" t="str">
        <f>VLOOKUP(B1507,'Country List'!$C$2:$G$126,5,FALSE)</f>
        <v>EECA</v>
      </c>
      <c r="D1507" t="str">
        <f>VLOOKUP(B1507,'Country List'!$C$2:$E$126,3,FALSE)</f>
        <v>Upper middle income</v>
      </c>
      <c r="E1507" t="s">
        <v>430</v>
      </c>
      <c r="F1507" s="59">
        <f>IF(COUNTIF(ARVs!$A$5:$A$9,UCdatabase!B1507)&gt;0,VLOOKUP(B1507,ARVs!$A$5:$C$9,3,FALSE),IF(COUNTIF(ARVs!$A$10:$A$11,UCdatabase!C1507)&gt;0,VLOOKUP(UCdatabase!C1507,ARVs!$A$10:$C$11,3,FALSE),VLOOKUP(UCdatabase!D1507,ARVs!$A$2:$C$4,3,FALSE)))</f>
        <v>25.91</v>
      </c>
      <c r="G1507" s="48">
        <v>2022</v>
      </c>
      <c r="H1507" t="s">
        <v>415</v>
      </c>
      <c r="J1507" t="str">
        <f t="shared" si="23"/>
        <v>AzerbaijanHIV test</v>
      </c>
    </row>
    <row r="1508" spans="1:10" x14ac:dyDescent="0.25">
      <c r="A1508" t="s">
        <v>27</v>
      </c>
      <c r="B1508" t="s">
        <v>28</v>
      </c>
      <c r="C1508" t="str">
        <f>VLOOKUP(B1508,'Country List'!$C$2:$G$126,5,FALSE)</f>
        <v>AP</v>
      </c>
      <c r="D1508" t="str">
        <f>VLOOKUP(B1508,'Country List'!$C$2:$E$126,3,FALSE)</f>
        <v>Lower middle income</v>
      </c>
      <c r="E1508" t="s">
        <v>430</v>
      </c>
      <c r="F1508" s="59">
        <f>IF(COUNTIF(ARVs!$A$5:$A$9,UCdatabase!B1508)&gt;0,VLOOKUP(B1508,ARVs!$A$5:$C$9,3,FALSE),IF(COUNTIF(ARVs!$A$10:$A$11,UCdatabase!C1508)&gt;0,VLOOKUP(UCdatabase!C1508,ARVs!$A$10:$C$11,3,FALSE),VLOOKUP(UCdatabase!D1508,ARVs!$A$2:$C$4,3,FALSE)))</f>
        <v>19.600000000000001</v>
      </c>
      <c r="G1508" s="48">
        <v>2022</v>
      </c>
      <c r="H1508" t="s">
        <v>415</v>
      </c>
      <c r="J1508" t="str">
        <f t="shared" si="23"/>
        <v>BangladeshHIV test</v>
      </c>
    </row>
    <row r="1509" spans="1:10" x14ac:dyDescent="0.25">
      <c r="A1509" t="s">
        <v>29</v>
      </c>
      <c r="B1509" t="s">
        <v>30</v>
      </c>
      <c r="C1509" t="str">
        <f>VLOOKUP(B1509,'Country List'!$C$2:$G$126,5,FALSE)</f>
        <v>EECA</v>
      </c>
      <c r="D1509" t="str">
        <f>VLOOKUP(B1509,'Country List'!$C$2:$E$126,3,FALSE)</f>
        <v>Upper middle income</v>
      </c>
      <c r="E1509" t="s">
        <v>430</v>
      </c>
      <c r="F1509" s="59">
        <f>IF(COUNTIF(ARVs!$A$5:$A$9,UCdatabase!B1509)&gt;0,VLOOKUP(B1509,ARVs!$A$5:$C$9,3,FALSE),IF(COUNTIF(ARVs!$A$10:$A$11,UCdatabase!C1509)&gt;0,VLOOKUP(UCdatabase!C1509,ARVs!$A$10:$C$11,3,FALSE),VLOOKUP(UCdatabase!D1509,ARVs!$A$2:$C$4,3,FALSE)))</f>
        <v>25.91</v>
      </c>
      <c r="G1509" s="48">
        <v>2022</v>
      </c>
      <c r="H1509" t="s">
        <v>415</v>
      </c>
      <c r="J1509" t="str">
        <f t="shared" si="23"/>
        <v>BelarusHIV test</v>
      </c>
    </row>
    <row r="1510" spans="1:10" x14ac:dyDescent="0.25">
      <c r="A1510" t="s">
        <v>31</v>
      </c>
      <c r="B1510" t="s">
        <v>32</v>
      </c>
      <c r="C1510" t="str">
        <f>VLOOKUP(B1510,'Country List'!$C$2:$G$126,5,FALSE)</f>
        <v>LAC</v>
      </c>
      <c r="D1510" t="str">
        <f>VLOOKUP(B1510,'Country List'!$C$2:$E$126,3,FALSE)</f>
        <v>Upper middle income</v>
      </c>
      <c r="E1510" t="s">
        <v>430</v>
      </c>
      <c r="F1510" s="59">
        <f>IF(COUNTIF(ARVs!$A$5:$A$9,UCdatabase!B1510)&gt;0,VLOOKUP(B1510,ARVs!$A$5:$C$9,3,FALSE),IF(COUNTIF(ARVs!$A$10:$A$11,UCdatabase!C1510)&gt;0,VLOOKUP(UCdatabase!C1510,ARVs!$A$10:$C$11,3,FALSE),VLOOKUP(UCdatabase!D1510,ARVs!$A$2:$C$4,3,FALSE)))</f>
        <v>25.91</v>
      </c>
      <c r="G1510" s="48">
        <v>2022</v>
      </c>
      <c r="H1510" t="s">
        <v>415</v>
      </c>
      <c r="J1510" t="str">
        <f t="shared" si="23"/>
        <v>BelizeHIV test</v>
      </c>
    </row>
    <row r="1511" spans="1:10" x14ac:dyDescent="0.25">
      <c r="A1511" t="s">
        <v>33</v>
      </c>
      <c r="B1511" t="s">
        <v>34</v>
      </c>
      <c r="C1511" t="str">
        <f>VLOOKUP(B1511,'Country List'!$C$2:$G$126,5,FALSE)</f>
        <v>WCA</v>
      </c>
      <c r="D1511" t="str">
        <f>VLOOKUP(B1511,'Country List'!$C$2:$E$126,3,FALSE)</f>
        <v>Low income</v>
      </c>
      <c r="E1511" t="s">
        <v>430</v>
      </c>
      <c r="F1511" s="59">
        <f>IF(COUNTIF(ARVs!$A$5:$A$9,UCdatabase!B1511)&gt;0,VLOOKUP(B1511,ARVs!$A$5:$C$9,3,FALSE),IF(COUNTIF(ARVs!$A$10:$A$11,UCdatabase!C1511)&gt;0,VLOOKUP(UCdatabase!C1511,ARVs!$A$10:$C$11,3,FALSE),VLOOKUP(UCdatabase!D1511,ARVs!$A$2:$C$4,3,FALSE)))</f>
        <v>22.55</v>
      </c>
      <c r="G1511" s="48">
        <v>2022</v>
      </c>
      <c r="H1511" t="s">
        <v>415</v>
      </c>
      <c r="J1511" t="str">
        <f t="shared" si="23"/>
        <v>BeninHIV test</v>
      </c>
    </row>
    <row r="1512" spans="1:10" x14ac:dyDescent="0.25">
      <c r="A1512" t="s">
        <v>35</v>
      </c>
      <c r="B1512" t="s">
        <v>36</v>
      </c>
      <c r="C1512" t="str">
        <f>VLOOKUP(B1512,'Country List'!$C$2:$G$126,5,FALSE)</f>
        <v>AP</v>
      </c>
      <c r="D1512" t="str">
        <f>VLOOKUP(B1512,'Country List'!$C$2:$E$126,3,FALSE)</f>
        <v>Lower middle income</v>
      </c>
      <c r="E1512" t="s">
        <v>430</v>
      </c>
      <c r="F1512" s="59">
        <f>IF(COUNTIF(ARVs!$A$5:$A$9,UCdatabase!B1512)&gt;0,VLOOKUP(B1512,ARVs!$A$5:$C$9,3,FALSE),IF(COUNTIF(ARVs!$A$10:$A$11,UCdatabase!C1512)&gt;0,VLOOKUP(UCdatabase!C1512,ARVs!$A$10:$C$11,3,FALSE),VLOOKUP(UCdatabase!D1512,ARVs!$A$2:$C$4,3,FALSE)))</f>
        <v>19.600000000000001</v>
      </c>
      <c r="G1512" s="48">
        <v>2022</v>
      </c>
      <c r="H1512" t="s">
        <v>415</v>
      </c>
      <c r="J1512" t="str">
        <f t="shared" si="23"/>
        <v>BhutanHIV test</v>
      </c>
    </row>
    <row r="1513" spans="1:10" x14ac:dyDescent="0.25">
      <c r="A1513" t="s">
        <v>37</v>
      </c>
      <c r="B1513" t="s">
        <v>38</v>
      </c>
      <c r="C1513" t="str">
        <f>VLOOKUP(B1513,'Country List'!$C$2:$G$126,5,FALSE)</f>
        <v>LAC</v>
      </c>
      <c r="D1513" t="str">
        <f>VLOOKUP(B1513,'Country List'!$C$2:$E$126,3,FALSE)</f>
        <v>Lower middle income</v>
      </c>
      <c r="E1513" t="s">
        <v>430</v>
      </c>
      <c r="F1513" s="59">
        <f>IF(COUNTIF(ARVs!$A$5:$A$9,UCdatabase!B1513)&gt;0,VLOOKUP(B1513,ARVs!$A$5:$C$9,3,FALSE),IF(COUNTIF(ARVs!$A$10:$A$11,UCdatabase!C1513)&gt;0,VLOOKUP(UCdatabase!C1513,ARVs!$A$10:$C$11,3,FALSE),VLOOKUP(UCdatabase!D1513,ARVs!$A$2:$C$4,3,FALSE)))</f>
        <v>19.600000000000001</v>
      </c>
      <c r="G1513" s="48">
        <v>2022</v>
      </c>
      <c r="H1513" t="s">
        <v>415</v>
      </c>
      <c r="J1513" t="str">
        <f t="shared" si="23"/>
        <v>BoliviaHIV test</v>
      </c>
    </row>
    <row r="1514" spans="1:10" x14ac:dyDescent="0.25">
      <c r="A1514" t="s">
        <v>39</v>
      </c>
      <c r="B1514" t="s">
        <v>40</v>
      </c>
      <c r="C1514" t="str">
        <f>VLOOKUP(B1514,'Country List'!$C$2:$G$126,5,FALSE)</f>
        <v>EECA</v>
      </c>
      <c r="D1514" t="str">
        <f>VLOOKUP(B1514,'Country List'!$C$2:$E$126,3,FALSE)</f>
        <v>Upper middle income</v>
      </c>
      <c r="E1514" t="s">
        <v>430</v>
      </c>
      <c r="F1514" s="59">
        <f>IF(COUNTIF(ARVs!$A$5:$A$9,UCdatabase!B1514)&gt;0,VLOOKUP(B1514,ARVs!$A$5:$C$9,3,FALSE),IF(COUNTIF(ARVs!$A$10:$A$11,UCdatabase!C1514)&gt;0,VLOOKUP(UCdatabase!C1514,ARVs!$A$10:$C$11,3,FALSE),VLOOKUP(UCdatabase!D1514,ARVs!$A$2:$C$4,3,FALSE)))</f>
        <v>25.91</v>
      </c>
      <c r="G1514" s="48">
        <v>2022</v>
      </c>
      <c r="H1514" t="s">
        <v>415</v>
      </c>
      <c r="J1514" t="str">
        <f t="shared" si="23"/>
        <v>Bosnia and HerzegovinaHIV test</v>
      </c>
    </row>
    <row r="1515" spans="1:10" x14ac:dyDescent="0.25">
      <c r="A1515" t="s">
        <v>41</v>
      </c>
      <c r="B1515" t="s">
        <v>42</v>
      </c>
      <c r="C1515" t="str">
        <f>VLOOKUP(B1515,'Country List'!$C$2:$G$126,5,FALSE)</f>
        <v>ESA</v>
      </c>
      <c r="D1515" t="str">
        <f>VLOOKUP(B1515,'Country List'!$C$2:$E$126,3,FALSE)</f>
        <v>Upper middle income</v>
      </c>
      <c r="E1515" t="s">
        <v>430</v>
      </c>
      <c r="F1515" s="59">
        <f>IF(COUNTIF(ARVs!$A$5:$A$9,UCdatabase!B1515)&gt;0,VLOOKUP(B1515,ARVs!$A$5:$C$9,3,FALSE),IF(COUNTIF(ARVs!$A$10:$A$11,UCdatabase!C1515)&gt;0,VLOOKUP(UCdatabase!C1515,ARVs!$A$10:$C$11,3,FALSE),VLOOKUP(UCdatabase!D1515,ARVs!$A$2:$C$4,3,FALSE)))</f>
        <v>19.68</v>
      </c>
      <c r="G1515" s="48">
        <v>2022</v>
      </c>
      <c r="H1515" t="s">
        <v>415</v>
      </c>
      <c r="J1515" t="str">
        <f t="shared" si="23"/>
        <v>BotswanaHIV test</v>
      </c>
    </row>
    <row r="1516" spans="1:10" x14ac:dyDescent="0.25">
      <c r="A1516" t="s">
        <v>43</v>
      </c>
      <c r="B1516" t="s">
        <v>44</v>
      </c>
      <c r="C1516" t="str">
        <f>VLOOKUP(B1516,'Country List'!$C$2:$G$126,5,FALSE)</f>
        <v>LAC</v>
      </c>
      <c r="D1516" t="str">
        <f>VLOOKUP(B1516,'Country List'!$C$2:$E$126,3,FALSE)</f>
        <v>Upper middle income</v>
      </c>
      <c r="E1516" t="s">
        <v>430</v>
      </c>
      <c r="F1516" s="59">
        <f>0.98/4.99</f>
        <v>0.19639278557114226</v>
      </c>
      <c r="G1516" s="48">
        <v>2022</v>
      </c>
      <c r="H1516" t="s">
        <v>523</v>
      </c>
      <c r="J1516" t="str">
        <f t="shared" si="23"/>
        <v>BrazilHIV test</v>
      </c>
    </row>
    <row r="1517" spans="1:10" x14ac:dyDescent="0.25">
      <c r="A1517" t="s">
        <v>45</v>
      </c>
      <c r="B1517" t="s">
        <v>46</v>
      </c>
      <c r="C1517" t="str">
        <f>VLOOKUP(B1517,'Country List'!$C$2:$G$126,5,FALSE)</f>
        <v>WCENA</v>
      </c>
      <c r="D1517" t="str">
        <f>VLOOKUP(B1517,'Country List'!$C$2:$E$126,3,FALSE)</f>
        <v>Upper middle income</v>
      </c>
      <c r="E1517" t="s">
        <v>430</v>
      </c>
      <c r="F1517" s="59">
        <f>IF(COUNTIF(ARVs!$A$5:$A$9,UCdatabase!B1517)&gt;0,VLOOKUP(B1517,ARVs!$A$5:$C$9,3,FALSE),IF(COUNTIF(ARVs!$A$10:$A$11,UCdatabase!C1517)&gt;0,VLOOKUP(UCdatabase!C1517,ARVs!$A$10:$C$11,3,FALSE),VLOOKUP(UCdatabase!D1517,ARVs!$A$2:$C$4,3,FALSE)))</f>
        <v>25.91</v>
      </c>
      <c r="G1517" s="48">
        <v>2022</v>
      </c>
      <c r="H1517" t="s">
        <v>415</v>
      </c>
      <c r="J1517" t="str">
        <f t="shared" si="23"/>
        <v>BulgariaHIV test</v>
      </c>
    </row>
    <row r="1518" spans="1:10" x14ac:dyDescent="0.25">
      <c r="A1518" t="s">
        <v>47</v>
      </c>
      <c r="B1518" t="s">
        <v>48</v>
      </c>
      <c r="C1518" t="str">
        <f>VLOOKUP(B1518,'Country List'!$C$2:$G$126,5,FALSE)</f>
        <v>WCA</v>
      </c>
      <c r="D1518" t="str">
        <f>VLOOKUP(B1518,'Country List'!$C$2:$E$126,3,FALSE)</f>
        <v>Low income</v>
      </c>
      <c r="E1518" t="s">
        <v>430</v>
      </c>
      <c r="F1518" s="59">
        <f>IF(COUNTIF(ARVs!$A$5:$A$9,UCdatabase!B1518)&gt;0,VLOOKUP(B1518,ARVs!$A$5:$C$9,3,FALSE),IF(COUNTIF(ARVs!$A$10:$A$11,UCdatabase!C1518)&gt;0,VLOOKUP(UCdatabase!C1518,ARVs!$A$10:$C$11,3,FALSE),VLOOKUP(UCdatabase!D1518,ARVs!$A$2:$C$4,3,FALSE)))</f>
        <v>22.55</v>
      </c>
      <c r="G1518" s="48">
        <v>2022</v>
      </c>
      <c r="H1518" t="s">
        <v>415</v>
      </c>
      <c r="J1518" t="str">
        <f t="shared" si="23"/>
        <v>Burkina FasoHIV test</v>
      </c>
    </row>
    <row r="1519" spans="1:10" x14ac:dyDescent="0.25">
      <c r="A1519" t="s">
        <v>49</v>
      </c>
      <c r="B1519" t="s">
        <v>50</v>
      </c>
      <c r="C1519" t="str">
        <f>VLOOKUP(B1519,'Country List'!$C$2:$G$126,5,FALSE)</f>
        <v>WCA</v>
      </c>
      <c r="D1519" t="str">
        <f>VLOOKUP(B1519,'Country List'!$C$2:$E$126,3,FALSE)</f>
        <v>Low income</v>
      </c>
      <c r="E1519" t="s">
        <v>430</v>
      </c>
      <c r="F1519" s="59">
        <f>IF(COUNTIF(ARVs!$A$5:$A$9,UCdatabase!B1519)&gt;0,VLOOKUP(B1519,ARVs!$A$5:$C$9,3,FALSE),IF(COUNTIF(ARVs!$A$10:$A$11,UCdatabase!C1519)&gt;0,VLOOKUP(UCdatabase!C1519,ARVs!$A$10:$C$11,3,FALSE),VLOOKUP(UCdatabase!D1519,ARVs!$A$2:$C$4,3,FALSE)))</f>
        <v>22.55</v>
      </c>
      <c r="G1519" s="48">
        <v>2022</v>
      </c>
      <c r="H1519" t="s">
        <v>415</v>
      </c>
      <c r="J1519" t="str">
        <f t="shared" si="23"/>
        <v>BurundiHIV test</v>
      </c>
    </row>
    <row r="1520" spans="1:10" x14ac:dyDescent="0.25">
      <c r="A1520" t="s">
        <v>51</v>
      </c>
      <c r="B1520" t="s">
        <v>52</v>
      </c>
      <c r="C1520" t="str">
        <f>VLOOKUP(B1520,'Country List'!$C$2:$G$126,5,FALSE)</f>
        <v>WCA</v>
      </c>
      <c r="D1520" t="str">
        <f>VLOOKUP(B1520,'Country List'!$C$2:$E$126,3,FALSE)</f>
        <v>Lower middle income</v>
      </c>
      <c r="E1520" t="s">
        <v>430</v>
      </c>
      <c r="F1520" s="59">
        <f>IF(COUNTIF(ARVs!$A$5:$A$9,UCdatabase!B1520)&gt;0,VLOOKUP(B1520,ARVs!$A$5:$C$9,3,FALSE),IF(COUNTIF(ARVs!$A$10:$A$11,UCdatabase!C1520)&gt;0,VLOOKUP(UCdatabase!C1520,ARVs!$A$10:$C$11,3,FALSE),VLOOKUP(UCdatabase!D1520,ARVs!$A$2:$C$4,3,FALSE)))</f>
        <v>22.55</v>
      </c>
      <c r="G1520" s="48">
        <v>2022</v>
      </c>
      <c r="H1520" t="s">
        <v>415</v>
      </c>
      <c r="J1520" t="str">
        <f t="shared" si="23"/>
        <v>Cabo VerdeHIV test</v>
      </c>
    </row>
    <row r="1521" spans="1:10" x14ac:dyDescent="0.25">
      <c r="A1521" t="s">
        <v>53</v>
      </c>
      <c r="B1521" t="s">
        <v>54</v>
      </c>
      <c r="C1521" t="str">
        <f>VLOOKUP(B1521,'Country List'!$C$2:$G$126,5,FALSE)</f>
        <v>AP</v>
      </c>
      <c r="D1521" t="str">
        <f>VLOOKUP(B1521,'Country List'!$C$2:$E$126,3,FALSE)</f>
        <v>Lower middle income</v>
      </c>
      <c r="E1521" t="s">
        <v>430</v>
      </c>
      <c r="F1521" s="59">
        <f>IF(COUNTIF(ARVs!$A$5:$A$9,UCdatabase!B1521)&gt;0,VLOOKUP(B1521,ARVs!$A$5:$C$9,3,FALSE),IF(COUNTIF(ARVs!$A$10:$A$11,UCdatabase!C1521)&gt;0,VLOOKUP(UCdatabase!C1521,ARVs!$A$10:$C$11,3,FALSE),VLOOKUP(UCdatabase!D1521,ARVs!$A$2:$C$4,3,FALSE)))</f>
        <v>19.600000000000001</v>
      </c>
      <c r="G1521" s="48">
        <v>2022</v>
      </c>
      <c r="H1521" t="s">
        <v>415</v>
      </c>
      <c r="J1521" t="str">
        <f t="shared" si="23"/>
        <v>CambodiaHIV test</v>
      </c>
    </row>
    <row r="1522" spans="1:10" x14ac:dyDescent="0.25">
      <c r="A1522" t="s">
        <v>55</v>
      </c>
      <c r="B1522" t="s">
        <v>56</v>
      </c>
      <c r="C1522" t="str">
        <f>VLOOKUP(B1522,'Country List'!$C$2:$G$126,5,FALSE)</f>
        <v>WCA</v>
      </c>
      <c r="D1522" t="str">
        <f>VLOOKUP(B1522,'Country List'!$C$2:$E$126,3,FALSE)</f>
        <v>Lower middle income</v>
      </c>
      <c r="E1522" t="s">
        <v>430</v>
      </c>
      <c r="F1522" s="59">
        <f>IF(COUNTIF(ARVs!$A$5:$A$9,UCdatabase!B1522)&gt;0,VLOOKUP(B1522,ARVs!$A$5:$C$9,3,FALSE),IF(COUNTIF(ARVs!$A$10:$A$11,UCdatabase!C1522)&gt;0,VLOOKUP(UCdatabase!C1522,ARVs!$A$10:$C$11,3,FALSE),VLOOKUP(UCdatabase!D1522,ARVs!$A$2:$C$4,3,FALSE)))</f>
        <v>22.55</v>
      </c>
      <c r="G1522" s="48">
        <v>2022</v>
      </c>
      <c r="H1522" t="s">
        <v>415</v>
      </c>
      <c r="J1522" t="str">
        <f t="shared" si="23"/>
        <v>CameroonHIV test</v>
      </c>
    </row>
    <row r="1523" spans="1:10" x14ac:dyDescent="0.25">
      <c r="A1523" t="s">
        <v>57</v>
      </c>
      <c r="B1523" t="s">
        <v>58</v>
      </c>
      <c r="C1523" t="str">
        <f>VLOOKUP(B1523,'Country List'!$C$2:$G$126,5,FALSE)</f>
        <v>WCA</v>
      </c>
      <c r="D1523" t="str">
        <f>VLOOKUP(B1523,'Country List'!$C$2:$E$126,3,FALSE)</f>
        <v>Low income</v>
      </c>
      <c r="E1523" t="s">
        <v>430</v>
      </c>
      <c r="F1523" s="59">
        <f>IF(COUNTIF(ARVs!$A$5:$A$9,UCdatabase!B1523)&gt;0,VLOOKUP(B1523,ARVs!$A$5:$C$9,3,FALSE),IF(COUNTIF(ARVs!$A$10:$A$11,UCdatabase!C1523)&gt;0,VLOOKUP(UCdatabase!C1523,ARVs!$A$10:$C$11,3,FALSE),VLOOKUP(UCdatabase!D1523,ARVs!$A$2:$C$4,3,FALSE)))</f>
        <v>22.55</v>
      </c>
      <c r="G1523" s="48">
        <v>2022</v>
      </c>
      <c r="H1523" t="s">
        <v>415</v>
      </c>
      <c r="J1523" t="str">
        <f t="shared" si="23"/>
        <v>Central African RepublicHIV test</v>
      </c>
    </row>
    <row r="1524" spans="1:10" x14ac:dyDescent="0.25">
      <c r="A1524" t="s">
        <v>59</v>
      </c>
      <c r="B1524" t="s">
        <v>60</v>
      </c>
      <c r="C1524" t="str">
        <f>VLOOKUP(B1524,'Country List'!$C$2:$G$126,5,FALSE)</f>
        <v>WCA</v>
      </c>
      <c r="D1524" t="str">
        <f>VLOOKUP(B1524,'Country List'!$C$2:$E$126,3,FALSE)</f>
        <v>Low income</v>
      </c>
      <c r="E1524" t="s">
        <v>430</v>
      </c>
      <c r="F1524" s="59">
        <f>IF(COUNTIF(ARVs!$A$5:$A$9,UCdatabase!B1524)&gt;0,VLOOKUP(B1524,ARVs!$A$5:$C$9,3,FALSE),IF(COUNTIF(ARVs!$A$10:$A$11,UCdatabase!C1524)&gt;0,VLOOKUP(UCdatabase!C1524,ARVs!$A$10:$C$11,3,FALSE),VLOOKUP(UCdatabase!D1524,ARVs!$A$2:$C$4,3,FALSE)))</f>
        <v>22.55</v>
      </c>
      <c r="G1524" s="48">
        <v>2022</v>
      </c>
      <c r="H1524" t="s">
        <v>415</v>
      </c>
      <c r="J1524" t="str">
        <f t="shared" si="23"/>
        <v>ChadHIV test</v>
      </c>
    </row>
    <row r="1525" spans="1:10" x14ac:dyDescent="0.25">
      <c r="A1525" t="s">
        <v>61</v>
      </c>
      <c r="B1525" t="s">
        <v>62</v>
      </c>
      <c r="C1525" t="str">
        <f>VLOOKUP(B1525,'Country List'!$C$2:$G$126,5,FALSE)</f>
        <v>AP</v>
      </c>
      <c r="D1525" t="str">
        <f>VLOOKUP(B1525,'Country List'!$C$2:$E$126,3,FALSE)</f>
        <v>Upper middle income</v>
      </c>
      <c r="E1525" t="s">
        <v>430</v>
      </c>
      <c r="F1525" s="59">
        <f>IF(COUNTIF(ARVs!$A$5:$A$9,UCdatabase!B1525)&gt;0,VLOOKUP(B1525,ARVs!$A$5:$C$9,3,FALSE),IF(COUNTIF(ARVs!$A$10:$A$11,UCdatabase!C1525)&gt;0,VLOOKUP(UCdatabase!C1525,ARVs!$A$10:$C$11,3,FALSE),VLOOKUP(UCdatabase!D1525,ARVs!$A$2:$C$4,3,FALSE)))</f>
        <v>25.91</v>
      </c>
      <c r="G1525" s="48">
        <v>2022</v>
      </c>
      <c r="H1525" t="s">
        <v>415</v>
      </c>
      <c r="J1525" t="str">
        <f t="shared" si="23"/>
        <v>ChinaHIV test</v>
      </c>
    </row>
    <row r="1526" spans="1:10" x14ac:dyDescent="0.25">
      <c r="A1526" t="s">
        <v>63</v>
      </c>
      <c r="B1526" t="s">
        <v>64</v>
      </c>
      <c r="C1526" t="str">
        <f>VLOOKUP(B1526,'Country List'!$C$2:$G$126,5,FALSE)</f>
        <v>LAC</v>
      </c>
      <c r="D1526" t="str">
        <f>VLOOKUP(B1526,'Country List'!$C$2:$E$126,3,FALSE)</f>
        <v>Upper middle income</v>
      </c>
      <c r="E1526" t="s">
        <v>430</v>
      </c>
      <c r="F1526" s="59">
        <f>IF(COUNTIF(ARVs!$A$5:$A$9,UCdatabase!B1526)&gt;0,VLOOKUP(B1526,ARVs!$A$5:$C$9,3,FALSE),IF(COUNTIF(ARVs!$A$10:$A$11,UCdatabase!C1526)&gt;0,VLOOKUP(UCdatabase!C1526,ARVs!$A$10:$C$11,3,FALSE),VLOOKUP(UCdatabase!D1526,ARVs!$A$2:$C$4,3,FALSE)))</f>
        <v>25.91</v>
      </c>
      <c r="G1526" s="48">
        <v>2022</v>
      </c>
      <c r="H1526" t="s">
        <v>415</v>
      </c>
      <c r="J1526" t="str">
        <f t="shared" si="23"/>
        <v>ColombiaHIV test</v>
      </c>
    </row>
    <row r="1527" spans="1:10" x14ac:dyDescent="0.25">
      <c r="A1527" t="s">
        <v>65</v>
      </c>
      <c r="B1527" t="s">
        <v>66</v>
      </c>
      <c r="C1527" t="str">
        <f>VLOOKUP(B1527,'Country List'!$C$2:$G$126,5,FALSE)</f>
        <v>ESA</v>
      </c>
      <c r="D1527" t="str">
        <f>VLOOKUP(B1527,'Country List'!$C$2:$E$126,3,FALSE)</f>
        <v>Low income</v>
      </c>
      <c r="E1527" t="s">
        <v>430</v>
      </c>
      <c r="F1527" s="59">
        <f>IF(COUNTIF(ARVs!$A$5:$A$9,UCdatabase!B1527)&gt;0,VLOOKUP(B1527,ARVs!$A$5:$C$9,3,FALSE),IF(COUNTIF(ARVs!$A$10:$A$11,UCdatabase!C1527)&gt;0,VLOOKUP(UCdatabase!C1527,ARVs!$A$10:$C$11,3,FALSE),VLOOKUP(UCdatabase!D1527,ARVs!$A$2:$C$4,3,FALSE)))</f>
        <v>19.68</v>
      </c>
      <c r="G1527" s="48">
        <v>2022</v>
      </c>
      <c r="H1527" t="s">
        <v>415</v>
      </c>
      <c r="J1527" t="str">
        <f t="shared" si="23"/>
        <v>ComorosHIV test</v>
      </c>
    </row>
    <row r="1528" spans="1:10" x14ac:dyDescent="0.25">
      <c r="A1528" t="s">
        <v>67</v>
      </c>
      <c r="B1528" t="s">
        <v>68</v>
      </c>
      <c r="C1528" t="str">
        <f>VLOOKUP(B1528,'Country List'!$C$2:$G$126,5,FALSE)</f>
        <v>WCA</v>
      </c>
      <c r="D1528" t="str">
        <f>VLOOKUP(B1528,'Country List'!$C$2:$E$126,3,FALSE)</f>
        <v>Low income</v>
      </c>
      <c r="E1528" t="s">
        <v>430</v>
      </c>
      <c r="F1528" s="59">
        <f>IF(COUNTIF(ARVs!$A$5:$A$9,UCdatabase!B1528)&gt;0,VLOOKUP(B1528,ARVs!$A$5:$C$9,3,FALSE),IF(COUNTIF(ARVs!$A$10:$A$11,UCdatabase!C1528)&gt;0,VLOOKUP(UCdatabase!C1528,ARVs!$A$10:$C$11,3,FALSE),VLOOKUP(UCdatabase!D1528,ARVs!$A$2:$C$4,3,FALSE)))</f>
        <v>22.55</v>
      </c>
      <c r="G1528" s="48">
        <v>2022</v>
      </c>
      <c r="H1528" t="s">
        <v>415</v>
      </c>
      <c r="J1528" t="str">
        <f t="shared" si="23"/>
        <v>Congo, Dem. Rep.HIV test</v>
      </c>
    </row>
    <row r="1529" spans="1:10" x14ac:dyDescent="0.25">
      <c r="A1529" t="s">
        <v>69</v>
      </c>
      <c r="B1529" t="s">
        <v>70</v>
      </c>
      <c r="C1529" t="str">
        <f>VLOOKUP(B1529,'Country List'!$C$2:$G$126,5,FALSE)</f>
        <v>WCA</v>
      </c>
      <c r="D1529" t="str">
        <f>VLOOKUP(B1529,'Country List'!$C$2:$E$126,3,FALSE)</f>
        <v>Lower middle income</v>
      </c>
      <c r="E1529" t="s">
        <v>430</v>
      </c>
      <c r="F1529" s="59">
        <f>IF(COUNTIF(ARVs!$A$5:$A$9,UCdatabase!B1529)&gt;0,VLOOKUP(B1529,ARVs!$A$5:$C$9,3,FALSE),IF(COUNTIF(ARVs!$A$10:$A$11,UCdatabase!C1529)&gt;0,VLOOKUP(UCdatabase!C1529,ARVs!$A$10:$C$11,3,FALSE),VLOOKUP(UCdatabase!D1529,ARVs!$A$2:$C$4,3,FALSE)))</f>
        <v>22.55</v>
      </c>
      <c r="G1529" s="48">
        <v>2022</v>
      </c>
      <c r="H1529" t="s">
        <v>415</v>
      </c>
      <c r="J1529" t="str">
        <f t="shared" si="23"/>
        <v>Congo, Rep.HIV test</v>
      </c>
    </row>
    <row r="1530" spans="1:10" x14ac:dyDescent="0.25">
      <c r="A1530" t="s">
        <v>71</v>
      </c>
      <c r="B1530" t="s">
        <v>72</v>
      </c>
      <c r="C1530" t="str">
        <f>VLOOKUP(B1530,'Country List'!$C$2:$G$126,5,FALSE)</f>
        <v>LAC</v>
      </c>
      <c r="D1530" t="str">
        <f>VLOOKUP(B1530,'Country List'!$C$2:$E$126,3,FALSE)</f>
        <v>Upper middle income</v>
      </c>
      <c r="E1530" t="s">
        <v>430</v>
      </c>
      <c r="F1530" s="59">
        <f>IF(COUNTIF(ARVs!$A$5:$A$9,UCdatabase!B1530)&gt;0,VLOOKUP(B1530,ARVs!$A$5:$C$9,3,FALSE),IF(COUNTIF(ARVs!$A$10:$A$11,UCdatabase!C1530)&gt;0,VLOOKUP(UCdatabase!C1530,ARVs!$A$10:$C$11,3,FALSE),VLOOKUP(UCdatabase!D1530,ARVs!$A$2:$C$4,3,FALSE)))</f>
        <v>25.91</v>
      </c>
      <c r="G1530" s="48">
        <v>2022</v>
      </c>
      <c r="H1530" t="s">
        <v>415</v>
      </c>
      <c r="J1530" t="str">
        <f t="shared" si="23"/>
        <v>Costa RicaHIV test</v>
      </c>
    </row>
    <row r="1531" spans="1:10" x14ac:dyDescent="0.25">
      <c r="A1531" t="s">
        <v>73</v>
      </c>
      <c r="B1531" t="s">
        <v>74</v>
      </c>
      <c r="C1531" t="str">
        <f>VLOOKUP(B1531,'Country List'!$C$2:$G$126,5,FALSE)</f>
        <v>WCA</v>
      </c>
      <c r="D1531" t="str">
        <f>VLOOKUP(B1531,'Country List'!$C$2:$E$126,3,FALSE)</f>
        <v>Lower middle income</v>
      </c>
      <c r="E1531" t="s">
        <v>430</v>
      </c>
      <c r="F1531" s="59">
        <f>IF(COUNTIF(ARVs!$A$5:$A$9,UCdatabase!B1531)&gt;0,VLOOKUP(B1531,ARVs!$A$5:$C$9,3,FALSE),IF(COUNTIF(ARVs!$A$10:$A$11,UCdatabase!C1531)&gt;0,VLOOKUP(UCdatabase!C1531,ARVs!$A$10:$C$11,3,FALSE),VLOOKUP(UCdatabase!D1531,ARVs!$A$2:$C$4,3,FALSE)))</f>
        <v>22.55</v>
      </c>
      <c r="G1531" s="48">
        <v>2022</v>
      </c>
      <c r="H1531" t="s">
        <v>415</v>
      </c>
      <c r="J1531" t="str">
        <f t="shared" si="23"/>
        <v>Côte d'IvoireHIV test</v>
      </c>
    </row>
    <row r="1532" spans="1:10" x14ac:dyDescent="0.25">
      <c r="A1532" t="s">
        <v>75</v>
      </c>
      <c r="B1532" t="s">
        <v>76</v>
      </c>
      <c r="C1532" t="str">
        <f>VLOOKUP(B1532,'Country List'!$C$2:$G$126,5,FALSE)</f>
        <v>WCENA</v>
      </c>
      <c r="D1532" t="str">
        <f>VLOOKUP(B1532,'Country List'!$C$2:$E$126,3,FALSE)</f>
        <v>Upper middle income</v>
      </c>
      <c r="E1532" t="s">
        <v>430</v>
      </c>
      <c r="F1532" s="59">
        <f>IF(COUNTIF(ARVs!$A$5:$A$9,UCdatabase!B1532)&gt;0,VLOOKUP(B1532,ARVs!$A$5:$C$9,3,FALSE),IF(COUNTIF(ARVs!$A$10:$A$11,UCdatabase!C1532)&gt;0,VLOOKUP(UCdatabase!C1532,ARVs!$A$10:$C$11,3,FALSE),VLOOKUP(UCdatabase!D1532,ARVs!$A$2:$C$4,3,FALSE)))</f>
        <v>25.91</v>
      </c>
      <c r="G1532" s="48">
        <v>2022</v>
      </c>
      <c r="H1532" t="s">
        <v>415</v>
      </c>
      <c r="J1532" t="str">
        <f t="shared" si="23"/>
        <v>CroatiaHIV test</v>
      </c>
    </row>
    <row r="1533" spans="1:10" x14ac:dyDescent="0.25">
      <c r="A1533" t="s">
        <v>77</v>
      </c>
      <c r="B1533" t="s">
        <v>78</v>
      </c>
      <c r="C1533" t="str">
        <f>VLOOKUP(B1533,'Country List'!$C$2:$G$126,5,FALSE)</f>
        <v>LAC</v>
      </c>
      <c r="D1533" t="str">
        <f>VLOOKUP(B1533,'Country List'!$C$2:$E$126,3,FALSE)</f>
        <v>Upper middle income</v>
      </c>
      <c r="E1533" t="s">
        <v>430</v>
      </c>
      <c r="F1533" s="59">
        <f>IF(COUNTIF(ARVs!$A$5:$A$9,UCdatabase!B1533)&gt;0,VLOOKUP(B1533,ARVs!$A$5:$C$9,3,FALSE),IF(COUNTIF(ARVs!$A$10:$A$11,UCdatabase!C1533)&gt;0,VLOOKUP(UCdatabase!C1533,ARVs!$A$10:$C$11,3,FALSE),VLOOKUP(UCdatabase!D1533,ARVs!$A$2:$C$4,3,FALSE)))</f>
        <v>25.91</v>
      </c>
      <c r="G1533" s="48">
        <v>2022</v>
      </c>
      <c r="H1533" t="s">
        <v>415</v>
      </c>
      <c r="J1533" t="str">
        <f t="shared" si="23"/>
        <v>CubaHIV test</v>
      </c>
    </row>
    <row r="1534" spans="1:10" x14ac:dyDescent="0.25">
      <c r="A1534" t="s">
        <v>79</v>
      </c>
      <c r="B1534" t="s">
        <v>80</v>
      </c>
      <c r="C1534" t="str">
        <f>VLOOKUP(B1534,'Country List'!$C$2:$G$126,5,FALSE)</f>
        <v>NAME</v>
      </c>
      <c r="D1534" t="str">
        <f>VLOOKUP(B1534,'Country List'!$C$2:$E$126,3,FALSE)</f>
        <v>Lower middle income</v>
      </c>
      <c r="E1534" t="s">
        <v>430</v>
      </c>
      <c r="F1534" s="59">
        <f>IF(COUNTIF(ARVs!$A$5:$A$9,UCdatabase!B1534)&gt;0,VLOOKUP(B1534,ARVs!$A$5:$C$9,3,FALSE),IF(COUNTIF(ARVs!$A$10:$A$11,UCdatabase!C1534)&gt;0,VLOOKUP(UCdatabase!C1534,ARVs!$A$10:$C$11,3,FALSE),VLOOKUP(UCdatabase!D1534,ARVs!$A$2:$C$4,3,FALSE)))</f>
        <v>19.600000000000001</v>
      </c>
      <c r="G1534" s="48">
        <v>2022</v>
      </c>
      <c r="H1534" t="s">
        <v>415</v>
      </c>
      <c r="J1534" t="str">
        <f t="shared" si="23"/>
        <v>DjiboutiHIV test</v>
      </c>
    </row>
    <row r="1535" spans="1:10" x14ac:dyDescent="0.25">
      <c r="A1535" t="s">
        <v>81</v>
      </c>
      <c r="B1535" t="s">
        <v>82</v>
      </c>
      <c r="C1535" t="str">
        <f>VLOOKUP(B1535,'Country List'!$C$2:$G$126,5,FALSE)</f>
        <v>LAC</v>
      </c>
      <c r="D1535" t="str">
        <f>VLOOKUP(B1535,'Country List'!$C$2:$E$126,3,FALSE)</f>
        <v>Upper middle income</v>
      </c>
      <c r="E1535" t="s">
        <v>430</v>
      </c>
      <c r="F1535" s="59">
        <f>IF(COUNTIF(ARVs!$A$5:$A$9,UCdatabase!B1535)&gt;0,VLOOKUP(B1535,ARVs!$A$5:$C$9,3,FALSE),IF(COUNTIF(ARVs!$A$10:$A$11,UCdatabase!C1535)&gt;0,VLOOKUP(UCdatabase!C1535,ARVs!$A$10:$C$11,3,FALSE),VLOOKUP(UCdatabase!D1535,ARVs!$A$2:$C$4,3,FALSE)))</f>
        <v>25.91</v>
      </c>
      <c r="G1535" s="48">
        <v>2022</v>
      </c>
      <c r="H1535" t="s">
        <v>415</v>
      </c>
      <c r="J1535" t="str">
        <f t="shared" si="23"/>
        <v>Dominican RepublicHIV test</v>
      </c>
    </row>
    <row r="1536" spans="1:10" x14ac:dyDescent="0.25">
      <c r="A1536" t="s">
        <v>83</v>
      </c>
      <c r="B1536" t="s">
        <v>84</v>
      </c>
      <c r="C1536" t="str">
        <f>VLOOKUP(B1536,'Country List'!$C$2:$G$126,5,FALSE)</f>
        <v>LAC</v>
      </c>
      <c r="D1536" t="str">
        <f>VLOOKUP(B1536,'Country List'!$C$2:$E$126,3,FALSE)</f>
        <v>Upper middle income</v>
      </c>
      <c r="E1536" t="s">
        <v>430</v>
      </c>
      <c r="F1536" s="59">
        <f>IF(COUNTIF(ARVs!$A$5:$A$9,UCdatabase!B1536)&gt;0,VLOOKUP(B1536,ARVs!$A$5:$C$9,3,FALSE),IF(COUNTIF(ARVs!$A$10:$A$11,UCdatabase!C1536)&gt;0,VLOOKUP(UCdatabase!C1536,ARVs!$A$10:$C$11,3,FALSE),VLOOKUP(UCdatabase!D1536,ARVs!$A$2:$C$4,3,FALSE)))</f>
        <v>25.91</v>
      </c>
      <c r="G1536" s="48">
        <v>2022</v>
      </c>
      <c r="H1536" t="s">
        <v>415</v>
      </c>
      <c r="J1536" t="str">
        <f t="shared" si="23"/>
        <v>EcuadorHIV test</v>
      </c>
    </row>
    <row r="1537" spans="1:10" x14ac:dyDescent="0.25">
      <c r="A1537" t="s">
        <v>85</v>
      </c>
      <c r="B1537" t="s">
        <v>86</v>
      </c>
      <c r="C1537" t="str">
        <f>VLOOKUP(B1537,'Country List'!$C$2:$G$126,5,FALSE)</f>
        <v>NAME</v>
      </c>
      <c r="D1537" t="str">
        <f>VLOOKUP(B1537,'Country List'!$C$2:$E$126,3,FALSE)</f>
        <v>Lower middle income</v>
      </c>
      <c r="E1537" t="s">
        <v>430</v>
      </c>
      <c r="F1537" s="59">
        <f>IF(COUNTIF(ARVs!$A$5:$A$9,UCdatabase!B1537)&gt;0,VLOOKUP(B1537,ARVs!$A$5:$C$9,3,FALSE),IF(COUNTIF(ARVs!$A$10:$A$11,UCdatabase!C1537)&gt;0,VLOOKUP(UCdatabase!C1537,ARVs!$A$10:$C$11,3,FALSE),VLOOKUP(UCdatabase!D1537,ARVs!$A$2:$C$4,3,FALSE)))</f>
        <v>19.600000000000001</v>
      </c>
      <c r="G1537" s="48">
        <v>2022</v>
      </c>
      <c r="H1537" t="s">
        <v>415</v>
      </c>
      <c r="J1537" t="str">
        <f t="shared" si="23"/>
        <v>Egypt, Arab Rep.HIV test</v>
      </c>
    </row>
    <row r="1538" spans="1:10" x14ac:dyDescent="0.25">
      <c r="A1538" t="s">
        <v>87</v>
      </c>
      <c r="B1538" t="s">
        <v>88</v>
      </c>
      <c r="C1538" t="str">
        <f>VLOOKUP(B1538,'Country List'!$C$2:$G$126,5,FALSE)</f>
        <v>LAC</v>
      </c>
      <c r="D1538" t="str">
        <f>VLOOKUP(B1538,'Country List'!$C$2:$E$126,3,FALSE)</f>
        <v>Lower middle income</v>
      </c>
      <c r="E1538" t="s">
        <v>430</v>
      </c>
      <c r="F1538" s="59">
        <f>IF(COUNTIF(ARVs!$A$5:$A$9,UCdatabase!B1538)&gt;0,VLOOKUP(B1538,ARVs!$A$5:$C$9,3,FALSE),IF(COUNTIF(ARVs!$A$10:$A$11,UCdatabase!C1538)&gt;0,VLOOKUP(UCdatabase!C1538,ARVs!$A$10:$C$11,3,FALSE),VLOOKUP(UCdatabase!D1538,ARVs!$A$2:$C$4,3,FALSE)))</f>
        <v>19.600000000000001</v>
      </c>
      <c r="G1538" s="48">
        <v>2022</v>
      </c>
      <c r="H1538" t="s">
        <v>415</v>
      </c>
      <c r="J1538" t="str">
        <f t="shared" ref="J1538:J1601" si="24">CONCATENATE(A1538,E1538)</f>
        <v>El SalvadorHIV test</v>
      </c>
    </row>
    <row r="1539" spans="1:10" x14ac:dyDescent="0.25">
      <c r="A1539" t="s">
        <v>89</v>
      </c>
      <c r="B1539" t="s">
        <v>90</v>
      </c>
      <c r="C1539" t="str">
        <f>VLOOKUP(B1539,'Country List'!$C$2:$G$126,5,FALSE)</f>
        <v>WCA</v>
      </c>
      <c r="D1539" t="str">
        <f>VLOOKUP(B1539,'Country List'!$C$2:$E$126,3,FALSE)</f>
        <v>Upper middle income</v>
      </c>
      <c r="E1539" t="s">
        <v>430</v>
      </c>
      <c r="F1539" s="59">
        <f>IF(COUNTIF(ARVs!$A$5:$A$9,UCdatabase!B1539)&gt;0,VLOOKUP(B1539,ARVs!$A$5:$C$9,3,FALSE),IF(COUNTIF(ARVs!$A$10:$A$11,UCdatabase!C1539)&gt;0,VLOOKUP(UCdatabase!C1539,ARVs!$A$10:$C$11,3,FALSE),VLOOKUP(UCdatabase!D1539,ARVs!$A$2:$C$4,3,FALSE)))</f>
        <v>22.55</v>
      </c>
      <c r="G1539" s="48">
        <v>2022</v>
      </c>
      <c r="H1539" t="s">
        <v>415</v>
      </c>
      <c r="J1539" t="str">
        <f t="shared" si="24"/>
        <v>Equatorial GuineaHIV test</v>
      </c>
    </row>
    <row r="1540" spans="1:10" x14ac:dyDescent="0.25">
      <c r="A1540" t="s">
        <v>91</v>
      </c>
      <c r="B1540" t="s">
        <v>92</v>
      </c>
      <c r="C1540" t="str">
        <f>VLOOKUP(B1540,'Country List'!$C$2:$G$126,5,FALSE)</f>
        <v>ESA</v>
      </c>
      <c r="D1540" t="str">
        <f>VLOOKUP(B1540,'Country List'!$C$2:$E$126,3,FALSE)</f>
        <v>Low income</v>
      </c>
      <c r="E1540" t="s">
        <v>430</v>
      </c>
      <c r="F1540" s="59">
        <f>IF(COUNTIF(ARVs!$A$5:$A$9,UCdatabase!B1540)&gt;0,VLOOKUP(B1540,ARVs!$A$5:$C$9,3,FALSE),IF(COUNTIF(ARVs!$A$10:$A$11,UCdatabase!C1540)&gt;0,VLOOKUP(UCdatabase!C1540,ARVs!$A$10:$C$11,3,FALSE),VLOOKUP(UCdatabase!D1540,ARVs!$A$2:$C$4,3,FALSE)))</f>
        <v>19.68</v>
      </c>
      <c r="G1540" s="48">
        <v>2022</v>
      </c>
      <c r="H1540" t="s">
        <v>415</v>
      </c>
      <c r="J1540" t="str">
        <f t="shared" si="24"/>
        <v>EritreaHIV test</v>
      </c>
    </row>
    <row r="1541" spans="1:10" x14ac:dyDescent="0.25">
      <c r="A1541" t="s">
        <v>267</v>
      </c>
      <c r="B1541" t="s">
        <v>228</v>
      </c>
      <c r="C1541" t="str">
        <f>VLOOKUP(B1541,'Country List'!$C$2:$G$126,5,FALSE)</f>
        <v>ESA</v>
      </c>
      <c r="D1541" t="str">
        <f>VLOOKUP(B1541,'Country List'!$C$2:$E$126,3,FALSE)</f>
        <v>Lower middle income</v>
      </c>
      <c r="E1541" t="s">
        <v>430</v>
      </c>
      <c r="F1541" s="59">
        <f>IF(COUNTIF(ARVs!$A$5:$A$9,UCdatabase!B1541)&gt;0,VLOOKUP(B1541,ARVs!$A$5:$C$9,3,FALSE),IF(COUNTIF(ARVs!$A$10:$A$11,UCdatabase!C1541)&gt;0,VLOOKUP(UCdatabase!C1541,ARVs!$A$10:$C$11,3,FALSE),VLOOKUP(UCdatabase!D1541,ARVs!$A$2:$C$4,3,FALSE)))</f>
        <v>19.68</v>
      </c>
      <c r="G1541" s="48">
        <v>2022</v>
      </c>
      <c r="H1541" t="s">
        <v>415</v>
      </c>
      <c r="J1541" t="str">
        <f t="shared" si="24"/>
        <v>EswatiniHIV test</v>
      </c>
    </row>
    <row r="1542" spans="1:10" x14ac:dyDescent="0.25">
      <c r="A1542" t="s">
        <v>93</v>
      </c>
      <c r="B1542" t="s">
        <v>94</v>
      </c>
      <c r="C1542" t="str">
        <f>VLOOKUP(B1542,'Country List'!$C$2:$G$126,5,FALSE)</f>
        <v>ESA</v>
      </c>
      <c r="D1542" t="str">
        <f>VLOOKUP(B1542,'Country List'!$C$2:$E$126,3,FALSE)</f>
        <v>Low income</v>
      </c>
      <c r="E1542" t="s">
        <v>430</v>
      </c>
      <c r="F1542" s="59">
        <f>IF(COUNTIF(ARVs!$A$5:$A$9,UCdatabase!B1542)&gt;0,VLOOKUP(B1542,ARVs!$A$5:$C$9,3,FALSE),IF(COUNTIF(ARVs!$A$10:$A$11,UCdatabase!C1542)&gt;0,VLOOKUP(UCdatabase!C1542,ARVs!$A$10:$C$11,3,FALSE),VLOOKUP(UCdatabase!D1542,ARVs!$A$2:$C$4,3,FALSE)))</f>
        <v>19.68</v>
      </c>
      <c r="G1542" s="48">
        <v>2022</v>
      </c>
      <c r="H1542" t="s">
        <v>415</v>
      </c>
      <c r="J1542" t="str">
        <f t="shared" si="24"/>
        <v>EthiopiaHIV test</v>
      </c>
    </row>
    <row r="1543" spans="1:10" x14ac:dyDescent="0.25">
      <c r="A1543" t="s">
        <v>95</v>
      </c>
      <c r="B1543" t="s">
        <v>96</v>
      </c>
      <c r="C1543" t="str">
        <f>VLOOKUP(B1543,'Country List'!$C$2:$G$126,5,FALSE)</f>
        <v>AP</v>
      </c>
      <c r="D1543" t="str">
        <f>VLOOKUP(B1543,'Country List'!$C$2:$E$126,3,FALSE)</f>
        <v>Upper middle income</v>
      </c>
      <c r="E1543" t="s">
        <v>430</v>
      </c>
      <c r="F1543" s="59">
        <f>IF(COUNTIF(ARVs!$A$5:$A$9,UCdatabase!B1543)&gt;0,VLOOKUP(B1543,ARVs!$A$5:$C$9,3,FALSE),IF(COUNTIF(ARVs!$A$10:$A$11,UCdatabase!C1543)&gt;0,VLOOKUP(UCdatabase!C1543,ARVs!$A$10:$C$11,3,FALSE),VLOOKUP(UCdatabase!D1543,ARVs!$A$2:$C$4,3,FALSE)))</f>
        <v>25.91</v>
      </c>
      <c r="G1543" s="48">
        <v>2022</v>
      </c>
      <c r="H1543" t="s">
        <v>415</v>
      </c>
      <c r="J1543" t="str">
        <f t="shared" si="24"/>
        <v>FijiHIV test</v>
      </c>
    </row>
    <row r="1544" spans="1:10" x14ac:dyDescent="0.25">
      <c r="A1544" t="s">
        <v>97</v>
      </c>
      <c r="B1544" t="s">
        <v>98</v>
      </c>
      <c r="C1544" t="str">
        <f>VLOOKUP(B1544,'Country List'!$C$2:$G$126,5,FALSE)</f>
        <v>WCA</v>
      </c>
      <c r="D1544" t="str">
        <f>VLOOKUP(B1544,'Country List'!$C$2:$E$126,3,FALSE)</f>
        <v>Upper middle income</v>
      </c>
      <c r="E1544" t="s">
        <v>430</v>
      </c>
      <c r="F1544" s="59">
        <f>IF(COUNTIF(ARVs!$A$5:$A$9,UCdatabase!B1544)&gt;0,VLOOKUP(B1544,ARVs!$A$5:$C$9,3,FALSE),IF(COUNTIF(ARVs!$A$10:$A$11,UCdatabase!C1544)&gt;0,VLOOKUP(UCdatabase!C1544,ARVs!$A$10:$C$11,3,FALSE),VLOOKUP(UCdatabase!D1544,ARVs!$A$2:$C$4,3,FALSE)))</f>
        <v>22.55</v>
      </c>
      <c r="G1544" s="48">
        <v>2022</v>
      </c>
      <c r="H1544" t="s">
        <v>415</v>
      </c>
      <c r="J1544" t="str">
        <f t="shared" si="24"/>
        <v>GabonHIV test</v>
      </c>
    </row>
    <row r="1545" spans="1:10" x14ac:dyDescent="0.25">
      <c r="A1545" t="s">
        <v>99</v>
      </c>
      <c r="B1545" t="s">
        <v>100</v>
      </c>
      <c r="C1545" t="str">
        <f>VLOOKUP(B1545,'Country List'!$C$2:$G$126,5,FALSE)</f>
        <v>WCA</v>
      </c>
      <c r="D1545" t="str">
        <f>VLOOKUP(B1545,'Country List'!$C$2:$E$126,3,FALSE)</f>
        <v>Low income</v>
      </c>
      <c r="E1545" t="s">
        <v>430</v>
      </c>
      <c r="F1545" s="59">
        <f>IF(COUNTIF(ARVs!$A$5:$A$9,UCdatabase!B1545)&gt;0,VLOOKUP(B1545,ARVs!$A$5:$C$9,3,FALSE),IF(COUNTIF(ARVs!$A$10:$A$11,UCdatabase!C1545)&gt;0,VLOOKUP(UCdatabase!C1545,ARVs!$A$10:$C$11,3,FALSE),VLOOKUP(UCdatabase!D1545,ARVs!$A$2:$C$4,3,FALSE)))</f>
        <v>22.55</v>
      </c>
      <c r="G1545" s="48">
        <v>2022</v>
      </c>
      <c r="H1545" t="s">
        <v>415</v>
      </c>
      <c r="J1545" t="str">
        <f t="shared" si="24"/>
        <v>Gambia, TheHIV test</v>
      </c>
    </row>
    <row r="1546" spans="1:10" x14ac:dyDescent="0.25">
      <c r="A1546" t="s">
        <v>101</v>
      </c>
      <c r="B1546" t="s">
        <v>102</v>
      </c>
      <c r="C1546" t="str">
        <f>VLOOKUP(B1546,'Country List'!$C$2:$G$126,5,FALSE)</f>
        <v>EECA</v>
      </c>
      <c r="D1546" t="str">
        <f>VLOOKUP(B1546,'Country List'!$C$2:$E$126,3,FALSE)</f>
        <v>Lower middle income</v>
      </c>
      <c r="E1546" t="s">
        <v>430</v>
      </c>
      <c r="F1546" s="59">
        <f>IF(COUNTIF(ARVs!$A$5:$A$9,UCdatabase!B1546)&gt;0,VLOOKUP(B1546,ARVs!$A$5:$C$9,3,FALSE),IF(COUNTIF(ARVs!$A$10:$A$11,UCdatabase!C1546)&gt;0,VLOOKUP(UCdatabase!C1546,ARVs!$A$10:$C$11,3,FALSE),VLOOKUP(UCdatabase!D1546,ARVs!$A$2:$C$4,3,FALSE)))</f>
        <v>19.600000000000001</v>
      </c>
      <c r="G1546" s="48">
        <v>2022</v>
      </c>
      <c r="H1546" t="s">
        <v>415</v>
      </c>
      <c r="J1546" t="str">
        <f t="shared" si="24"/>
        <v>GeorgiaHIV test</v>
      </c>
    </row>
    <row r="1547" spans="1:10" x14ac:dyDescent="0.25">
      <c r="A1547" t="s">
        <v>103</v>
      </c>
      <c r="B1547" t="s">
        <v>104</v>
      </c>
      <c r="C1547" t="str">
        <f>VLOOKUP(B1547,'Country List'!$C$2:$G$126,5,FALSE)</f>
        <v>WCA</v>
      </c>
      <c r="D1547" t="str">
        <f>VLOOKUP(B1547,'Country List'!$C$2:$E$126,3,FALSE)</f>
        <v>Lower middle income</v>
      </c>
      <c r="E1547" t="s">
        <v>430</v>
      </c>
      <c r="F1547" s="59">
        <v>10.54</v>
      </c>
      <c r="G1547" s="48">
        <v>2022</v>
      </c>
      <c r="H1547" t="s">
        <v>520</v>
      </c>
      <c r="J1547" t="str">
        <f t="shared" si="24"/>
        <v>GhanaHIV test</v>
      </c>
    </row>
    <row r="1548" spans="1:10" x14ac:dyDescent="0.25">
      <c r="A1548" t="s">
        <v>105</v>
      </c>
      <c r="B1548" t="s">
        <v>106</v>
      </c>
      <c r="C1548" t="str">
        <f>VLOOKUP(B1548,'Country List'!$C$2:$G$126,5,FALSE)</f>
        <v>LAC</v>
      </c>
      <c r="D1548" t="str">
        <f>VLOOKUP(B1548,'Country List'!$C$2:$E$126,3,FALSE)</f>
        <v>Lower middle income</v>
      </c>
      <c r="E1548" t="s">
        <v>430</v>
      </c>
      <c r="F1548" s="59">
        <f>IF(COUNTIF(ARVs!$A$5:$A$9,UCdatabase!B1548)&gt;0,VLOOKUP(B1548,ARVs!$A$5:$C$9,3,FALSE),IF(COUNTIF(ARVs!$A$10:$A$11,UCdatabase!C1548)&gt;0,VLOOKUP(UCdatabase!C1548,ARVs!$A$10:$C$11,3,FALSE),VLOOKUP(UCdatabase!D1548,ARVs!$A$2:$C$4,3,FALSE)))</f>
        <v>19.600000000000001</v>
      </c>
      <c r="G1548" s="48">
        <v>2022</v>
      </c>
      <c r="H1548" t="s">
        <v>415</v>
      </c>
      <c r="J1548" t="str">
        <f t="shared" si="24"/>
        <v>GuatemalaHIV test</v>
      </c>
    </row>
    <row r="1549" spans="1:10" x14ac:dyDescent="0.25">
      <c r="A1549" t="s">
        <v>107</v>
      </c>
      <c r="B1549" t="s">
        <v>108</v>
      </c>
      <c r="C1549" t="str">
        <f>VLOOKUP(B1549,'Country List'!$C$2:$G$126,5,FALSE)</f>
        <v>WCA</v>
      </c>
      <c r="D1549" t="str">
        <f>VLOOKUP(B1549,'Country List'!$C$2:$E$126,3,FALSE)</f>
        <v>Low income</v>
      </c>
      <c r="E1549" t="s">
        <v>430</v>
      </c>
      <c r="F1549" s="59">
        <f>IF(COUNTIF(ARVs!$A$5:$A$9,UCdatabase!B1549)&gt;0,VLOOKUP(B1549,ARVs!$A$5:$C$9,3,FALSE),IF(COUNTIF(ARVs!$A$10:$A$11,UCdatabase!C1549)&gt;0,VLOOKUP(UCdatabase!C1549,ARVs!$A$10:$C$11,3,FALSE),VLOOKUP(UCdatabase!D1549,ARVs!$A$2:$C$4,3,FALSE)))</f>
        <v>22.55</v>
      </c>
      <c r="G1549" s="48">
        <v>2022</v>
      </c>
      <c r="H1549" t="s">
        <v>415</v>
      </c>
      <c r="J1549" t="str">
        <f t="shared" si="24"/>
        <v>GuineaHIV test</v>
      </c>
    </row>
    <row r="1550" spans="1:10" x14ac:dyDescent="0.25">
      <c r="A1550" t="s">
        <v>109</v>
      </c>
      <c r="B1550" t="s">
        <v>110</v>
      </c>
      <c r="C1550" t="str">
        <f>VLOOKUP(B1550,'Country List'!$C$2:$G$126,5,FALSE)</f>
        <v>WCA</v>
      </c>
      <c r="D1550" t="str">
        <f>VLOOKUP(B1550,'Country List'!$C$2:$E$126,3,FALSE)</f>
        <v>Low income</v>
      </c>
      <c r="E1550" t="s">
        <v>430</v>
      </c>
      <c r="F1550" s="59">
        <f>IF(COUNTIF(ARVs!$A$5:$A$9,UCdatabase!B1550)&gt;0,VLOOKUP(B1550,ARVs!$A$5:$C$9,3,FALSE),IF(COUNTIF(ARVs!$A$10:$A$11,UCdatabase!C1550)&gt;0,VLOOKUP(UCdatabase!C1550,ARVs!$A$10:$C$11,3,FALSE),VLOOKUP(UCdatabase!D1550,ARVs!$A$2:$C$4,3,FALSE)))</f>
        <v>22.55</v>
      </c>
      <c r="G1550" s="48">
        <v>2022</v>
      </c>
      <c r="H1550" t="s">
        <v>415</v>
      </c>
      <c r="J1550" t="str">
        <f t="shared" si="24"/>
        <v>Guinea-BissauHIV test</v>
      </c>
    </row>
    <row r="1551" spans="1:10" x14ac:dyDescent="0.25">
      <c r="A1551" t="s">
        <v>111</v>
      </c>
      <c r="B1551" t="s">
        <v>112</v>
      </c>
      <c r="C1551" t="str">
        <f>VLOOKUP(B1551,'Country List'!$C$2:$G$126,5,FALSE)</f>
        <v>LAC</v>
      </c>
      <c r="D1551" t="str">
        <f>VLOOKUP(B1551,'Country List'!$C$2:$E$126,3,FALSE)</f>
        <v>Upper middle income</v>
      </c>
      <c r="E1551" t="s">
        <v>430</v>
      </c>
      <c r="F1551" s="59">
        <v>15</v>
      </c>
      <c r="G1551" s="48">
        <v>2022</v>
      </c>
      <c r="H1551" t="s">
        <v>516</v>
      </c>
      <c r="J1551" t="str">
        <f t="shared" si="24"/>
        <v>GuyanaHIV test</v>
      </c>
    </row>
    <row r="1552" spans="1:10" x14ac:dyDescent="0.25">
      <c r="A1552" t="s">
        <v>113</v>
      </c>
      <c r="B1552" t="s">
        <v>114</v>
      </c>
      <c r="C1552" t="str">
        <f>VLOOKUP(B1552,'Country List'!$C$2:$G$126,5,FALSE)</f>
        <v>LAC</v>
      </c>
      <c r="D1552" t="str">
        <f>VLOOKUP(B1552,'Country List'!$C$2:$E$126,3,FALSE)</f>
        <v>Low income</v>
      </c>
      <c r="E1552" t="s">
        <v>430</v>
      </c>
      <c r="F1552" s="59">
        <f>IF(COUNTIF(ARVs!$A$5:$A$9,UCdatabase!B1552)&gt;0,VLOOKUP(B1552,ARVs!$A$5:$C$9,3,FALSE),IF(COUNTIF(ARVs!$A$10:$A$11,UCdatabase!C1552)&gt;0,VLOOKUP(UCdatabase!C1552,ARVs!$A$10:$C$11,3,FALSE),VLOOKUP(UCdatabase!D1552,ARVs!$A$2:$C$4,3,FALSE)))</f>
        <v>13.97</v>
      </c>
      <c r="G1552" s="48">
        <v>2022</v>
      </c>
      <c r="H1552" t="s">
        <v>415</v>
      </c>
      <c r="J1552" t="str">
        <f t="shared" si="24"/>
        <v>HaitiHIV test</v>
      </c>
    </row>
    <row r="1553" spans="1:10" x14ac:dyDescent="0.25">
      <c r="A1553" t="s">
        <v>115</v>
      </c>
      <c r="B1553" t="s">
        <v>116</v>
      </c>
      <c r="C1553" t="str">
        <f>VLOOKUP(B1553,'Country List'!$C$2:$G$126,5,FALSE)</f>
        <v>LAC</v>
      </c>
      <c r="D1553" t="str">
        <f>VLOOKUP(B1553,'Country List'!$C$2:$E$126,3,FALSE)</f>
        <v>Lower middle income</v>
      </c>
      <c r="E1553" t="s">
        <v>430</v>
      </c>
      <c r="F1553" s="59">
        <f>IF(COUNTIF(ARVs!$A$5:$A$9,UCdatabase!B1553)&gt;0,VLOOKUP(B1553,ARVs!$A$5:$C$9,3,FALSE),IF(COUNTIF(ARVs!$A$10:$A$11,UCdatabase!C1553)&gt;0,VLOOKUP(UCdatabase!C1553,ARVs!$A$10:$C$11,3,FALSE),VLOOKUP(UCdatabase!D1553,ARVs!$A$2:$C$4,3,FALSE)))</f>
        <v>19.600000000000001</v>
      </c>
      <c r="G1553" s="48">
        <v>2022</v>
      </c>
      <c r="H1553" t="s">
        <v>415</v>
      </c>
      <c r="J1553" t="str">
        <f t="shared" si="24"/>
        <v>HondurasHIV test</v>
      </c>
    </row>
    <row r="1554" spans="1:10" x14ac:dyDescent="0.25">
      <c r="A1554" t="s">
        <v>117</v>
      </c>
      <c r="B1554" t="s">
        <v>118</v>
      </c>
      <c r="C1554" t="str">
        <f>VLOOKUP(B1554,'Country List'!$C$2:$G$126,5,FALSE)</f>
        <v>AP</v>
      </c>
      <c r="D1554" t="str">
        <f>VLOOKUP(B1554,'Country List'!$C$2:$E$126,3,FALSE)</f>
        <v>Lower middle income</v>
      </c>
      <c r="E1554" t="s">
        <v>430</v>
      </c>
      <c r="F1554" s="59">
        <f>IF(COUNTIF(ARVs!$A$5:$A$9,UCdatabase!B1554)&gt;0,VLOOKUP(B1554,ARVs!$A$5:$C$9,3,FALSE),IF(COUNTIF(ARVs!$A$10:$A$11,UCdatabase!C1554)&gt;0,VLOOKUP(UCdatabase!C1554,ARVs!$A$10:$C$11,3,FALSE),VLOOKUP(UCdatabase!D1554,ARVs!$A$2:$C$4,3,FALSE)))</f>
        <v>19.600000000000001</v>
      </c>
      <c r="G1554" s="48">
        <v>2022</v>
      </c>
      <c r="H1554" t="s">
        <v>415</v>
      </c>
      <c r="J1554" t="str">
        <f t="shared" si="24"/>
        <v>IndiaHIV test</v>
      </c>
    </row>
    <row r="1555" spans="1:10" x14ac:dyDescent="0.25">
      <c r="A1555" t="s">
        <v>119</v>
      </c>
      <c r="B1555" t="s">
        <v>120</v>
      </c>
      <c r="C1555" t="str">
        <f>VLOOKUP(B1555,'Country List'!$C$2:$G$126,5,FALSE)</f>
        <v>AP</v>
      </c>
      <c r="D1555" t="str">
        <f>VLOOKUP(B1555,'Country List'!$C$2:$E$126,3,FALSE)</f>
        <v>Lower middle income</v>
      </c>
      <c r="E1555" t="s">
        <v>430</v>
      </c>
      <c r="F1555" s="59">
        <v>1.38</v>
      </c>
      <c r="G1555" s="48">
        <v>2022</v>
      </c>
      <c r="H1555" t="s">
        <v>517</v>
      </c>
      <c r="J1555" t="str">
        <f t="shared" si="24"/>
        <v>IndonesiaHIV test</v>
      </c>
    </row>
    <row r="1556" spans="1:10" x14ac:dyDescent="0.25">
      <c r="A1556" t="s">
        <v>121</v>
      </c>
      <c r="B1556" t="s">
        <v>122</v>
      </c>
      <c r="C1556" t="str">
        <f>VLOOKUP(B1556,'Country List'!$C$2:$G$126,5,FALSE)</f>
        <v>NAME</v>
      </c>
      <c r="D1556" t="str">
        <f>VLOOKUP(B1556,'Country List'!$C$2:$E$126,3,FALSE)</f>
        <v>Upper middle income</v>
      </c>
      <c r="E1556" t="s">
        <v>430</v>
      </c>
      <c r="F1556" s="59">
        <f>IF(COUNTIF(ARVs!$A$5:$A$9,UCdatabase!B1556)&gt;0,VLOOKUP(B1556,ARVs!$A$5:$C$9,3,FALSE),IF(COUNTIF(ARVs!$A$10:$A$11,UCdatabase!C1556)&gt;0,VLOOKUP(UCdatabase!C1556,ARVs!$A$10:$C$11,3,FALSE),VLOOKUP(UCdatabase!D1556,ARVs!$A$2:$C$4,3,FALSE)))</f>
        <v>25.91</v>
      </c>
      <c r="G1556" s="48">
        <v>2022</v>
      </c>
      <c r="H1556" t="s">
        <v>415</v>
      </c>
      <c r="J1556" t="str">
        <f t="shared" si="24"/>
        <v>Iran, Islamic Rep.HIV test</v>
      </c>
    </row>
    <row r="1557" spans="1:10" x14ac:dyDescent="0.25">
      <c r="A1557" t="s">
        <v>123</v>
      </c>
      <c r="B1557" t="s">
        <v>124</v>
      </c>
      <c r="C1557" t="str">
        <f>VLOOKUP(B1557,'Country List'!$C$2:$G$126,5,FALSE)</f>
        <v>NAME</v>
      </c>
      <c r="D1557" t="str">
        <f>VLOOKUP(B1557,'Country List'!$C$2:$E$126,3,FALSE)</f>
        <v>Upper middle income</v>
      </c>
      <c r="E1557" t="s">
        <v>430</v>
      </c>
      <c r="F1557" s="59">
        <f>IF(COUNTIF(ARVs!$A$5:$A$9,UCdatabase!B1557)&gt;0,VLOOKUP(B1557,ARVs!$A$5:$C$9,3,FALSE),IF(COUNTIF(ARVs!$A$10:$A$11,UCdatabase!C1557)&gt;0,VLOOKUP(UCdatabase!C1557,ARVs!$A$10:$C$11,3,FALSE),VLOOKUP(UCdatabase!D1557,ARVs!$A$2:$C$4,3,FALSE)))</f>
        <v>25.91</v>
      </c>
      <c r="G1557" s="48">
        <v>2022</v>
      </c>
      <c r="H1557" t="s">
        <v>415</v>
      </c>
      <c r="J1557" t="str">
        <f t="shared" si="24"/>
        <v>IraqHIV test</v>
      </c>
    </row>
    <row r="1558" spans="1:10" x14ac:dyDescent="0.25">
      <c r="A1558" t="s">
        <v>125</v>
      </c>
      <c r="B1558" t="s">
        <v>126</v>
      </c>
      <c r="C1558" t="str">
        <f>VLOOKUP(B1558,'Country List'!$C$2:$G$126,5,FALSE)</f>
        <v>LAC</v>
      </c>
      <c r="D1558" t="str">
        <f>VLOOKUP(B1558,'Country List'!$C$2:$E$126,3,FALSE)</f>
        <v>Upper middle income</v>
      </c>
      <c r="E1558" t="s">
        <v>430</v>
      </c>
      <c r="F1558" s="59">
        <f>IF(COUNTIF(ARVs!$A$5:$A$9,UCdatabase!B1558)&gt;0,VLOOKUP(B1558,ARVs!$A$5:$C$9,3,FALSE),IF(COUNTIF(ARVs!$A$10:$A$11,UCdatabase!C1558)&gt;0,VLOOKUP(UCdatabase!C1558,ARVs!$A$10:$C$11,3,FALSE),VLOOKUP(UCdatabase!D1558,ARVs!$A$2:$C$4,3,FALSE)))</f>
        <v>25.91</v>
      </c>
      <c r="G1558" s="48">
        <v>2022</v>
      </c>
      <c r="H1558" t="s">
        <v>415</v>
      </c>
      <c r="J1558" t="str">
        <f t="shared" si="24"/>
        <v>JamaicaHIV test</v>
      </c>
    </row>
    <row r="1559" spans="1:10" x14ac:dyDescent="0.25">
      <c r="A1559" t="s">
        <v>127</v>
      </c>
      <c r="B1559" t="s">
        <v>128</v>
      </c>
      <c r="C1559" t="str">
        <f>VLOOKUP(B1559,'Country List'!$C$2:$G$126,5,FALSE)</f>
        <v>NAME</v>
      </c>
      <c r="D1559" t="str">
        <f>VLOOKUP(B1559,'Country List'!$C$2:$E$126,3,FALSE)</f>
        <v>Lower middle income</v>
      </c>
      <c r="E1559" t="s">
        <v>430</v>
      </c>
      <c r="F1559" s="59">
        <f>IF(COUNTIF(ARVs!$A$5:$A$9,UCdatabase!B1559)&gt;0,VLOOKUP(B1559,ARVs!$A$5:$C$9,3,FALSE),IF(COUNTIF(ARVs!$A$10:$A$11,UCdatabase!C1559)&gt;0,VLOOKUP(UCdatabase!C1559,ARVs!$A$10:$C$11,3,FALSE),VLOOKUP(UCdatabase!D1559,ARVs!$A$2:$C$4,3,FALSE)))</f>
        <v>19.600000000000001</v>
      </c>
      <c r="G1559" s="48">
        <v>2022</v>
      </c>
      <c r="H1559" t="s">
        <v>415</v>
      </c>
      <c r="J1559" t="str">
        <f t="shared" si="24"/>
        <v>JordanHIV test</v>
      </c>
    </row>
    <row r="1560" spans="1:10" x14ac:dyDescent="0.25">
      <c r="A1560" t="s">
        <v>129</v>
      </c>
      <c r="B1560" t="s">
        <v>130</v>
      </c>
      <c r="C1560" t="str">
        <f>VLOOKUP(B1560,'Country List'!$C$2:$G$126,5,FALSE)</f>
        <v>EECA</v>
      </c>
      <c r="D1560" t="str">
        <f>VLOOKUP(B1560,'Country List'!$C$2:$E$126,3,FALSE)</f>
        <v>Upper middle income</v>
      </c>
      <c r="E1560" t="s">
        <v>430</v>
      </c>
      <c r="F1560" s="59">
        <f>IF(COUNTIF(ARVs!$A$5:$A$9,UCdatabase!B1560)&gt;0,VLOOKUP(B1560,ARVs!$A$5:$C$9,3,FALSE),IF(COUNTIF(ARVs!$A$10:$A$11,UCdatabase!C1560)&gt;0,VLOOKUP(UCdatabase!C1560,ARVs!$A$10:$C$11,3,FALSE),VLOOKUP(UCdatabase!D1560,ARVs!$A$2:$C$4,3,FALSE)))</f>
        <v>25.91</v>
      </c>
      <c r="G1560" s="48">
        <v>2022</v>
      </c>
      <c r="H1560" t="s">
        <v>415</v>
      </c>
      <c r="J1560" t="str">
        <f t="shared" si="24"/>
        <v>KazakhstanHIV test</v>
      </c>
    </row>
    <row r="1561" spans="1:10" x14ac:dyDescent="0.25">
      <c r="A1561" t="s">
        <v>131</v>
      </c>
      <c r="B1561" t="s">
        <v>132</v>
      </c>
      <c r="C1561" t="str">
        <f>VLOOKUP(B1561,'Country List'!$C$2:$G$126,5,FALSE)</f>
        <v>ESA</v>
      </c>
      <c r="D1561" t="str">
        <f>VLOOKUP(B1561,'Country List'!$C$2:$E$126,3,FALSE)</f>
        <v>Lower middle income</v>
      </c>
      <c r="E1561" t="s">
        <v>430</v>
      </c>
      <c r="F1561" s="59">
        <f>IF(COUNTIF(ARVs!$A$5:$A$9,UCdatabase!B1561)&gt;0,VLOOKUP(B1561,ARVs!$A$5:$C$9,3,FALSE),IF(COUNTIF(ARVs!$A$10:$A$11,UCdatabase!C1561)&gt;0,VLOOKUP(UCdatabase!C1561,ARVs!$A$10:$C$11,3,FALSE),VLOOKUP(UCdatabase!D1561,ARVs!$A$2:$C$4,3,FALSE)))</f>
        <v>25.11</v>
      </c>
      <c r="G1561" s="48">
        <v>2022</v>
      </c>
      <c r="H1561" t="s">
        <v>415</v>
      </c>
      <c r="J1561" t="str">
        <f t="shared" si="24"/>
        <v>KenyaHIV test</v>
      </c>
    </row>
    <row r="1562" spans="1:10" x14ac:dyDescent="0.25">
      <c r="A1562" t="s">
        <v>133</v>
      </c>
      <c r="B1562" t="s">
        <v>134</v>
      </c>
      <c r="C1562" t="str">
        <f>VLOOKUP(B1562,'Country List'!$C$2:$G$126,5,FALSE)</f>
        <v>AP</v>
      </c>
      <c r="D1562" t="str">
        <f>VLOOKUP(B1562,'Country List'!$C$2:$E$126,3,FALSE)</f>
        <v>Low income</v>
      </c>
      <c r="E1562" t="s">
        <v>430</v>
      </c>
      <c r="F1562" s="59">
        <f>IF(COUNTIF(ARVs!$A$5:$A$9,UCdatabase!B1562)&gt;0,VLOOKUP(B1562,ARVs!$A$5:$C$9,3,FALSE),IF(COUNTIF(ARVs!$A$10:$A$11,UCdatabase!C1562)&gt;0,VLOOKUP(UCdatabase!C1562,ARVs!$A$10:$C$11,3,FALSE),VLOOKUP(UCdatabase!D1562,ARVs!$A$2:$C$4,3,FALSE)))</f>
        <v>13.97</v>
      </c>
      <c r="G1562" s="48">
        <v>2022</v>
      </c>
      <c r="H1562" t="s">
        <v>415</v>
      </c>
      <c r="J1562" t="str">
        <f t="shared" si="24"/>
        <v>Korea, Dem. People's Rep.HIV test</v>
      </c>
    </row>
    <row r="1563" spans="1:10" x14ac:dyDescent="0.25">
      <c r="A1563" t="s">
        <v>135</v>
      </c>
      <c r="B1563" t="s">
        <v>136</v>
      </c>
      <c r="C1563" t="str">
        <f>VLOOKUP(B1563,'Country List'!$C$2:$G$126,5,FALSE)</f>
        <v>EECA</v>
      </c>
      <c r="D1563" t="str">
        <f>VLOOKUP(B1563,'Country List'!$C$2:$E$126,3,FALSE)</f>
        <v>Lower middle income</v>
      </c>
      <c r="E1563" t="s">
        <v>430</v>
      </c>
      <c r="F1563" s="59">
        <f>IF(COUNTIF(ARVs!$A$5:$A$9,UCdatabase!B1563)&gt;0,VLOOKUP(B1563,ARVs!$A$5:$C$9,3,FALSE),IF(COUNTIF(ARVs!$A$10:$A$11,UCdatabase!C1563)&gt;0,VLOOKUP(UCdatabase!C1563,ARVs!$A$10:$C$11,3,FALSE),VLOOKUP(UCdatabase!D1563,ARVs!$A$2:$C$4,3,FALSE)))</f>
        <v>19.600000000000001</v>
      </c>
      <c r="G1563" s="48">
        <v>2022</v>
      </c>
      <c r="H1563" t="s">
        <v>415</v>
      </c>
      <c r="J1563" t="str">
        <f t="shared" si="24"/>
        <v>Kyrgyz RepublicHIV test</v>
      </c>
    </row>
    <row r="1564" spans="1:10" x14ac:dyDescent="0.25">
      <c r="A1564" t="s">
        <v>137</v>
      </c>
      <c r="B1564" t="s">
        <v>138</v>
      </c>
      <c r="C1564" t="str">
        <f>VLOOKUP(B1564,'Country List'!$C$2:$G$126,5,FALSE)</f>
        <v>AP</v>
      </c>
      <c r="D1564" t="str">
        <f>VLOOKUP(B1564,'Country List'!$C$2:$E$126,3,FALSE)</f>
        <v>Lower middle income</v>
      </c>
      <c r="E1564" t="s">
        <v>430</v>
      </c>
      <c r="F1564" s="59">
        <v>1.07</v>
      </c>
      <c r="G1564" s="48">
        <v>2024</v>
      </c>
      <c r="H1564" t="s">
        <v>522</v>
      </c>
      <c r="J1564" t="str">
        <f t="shared" si="24"/>
        <v>Lao PDRHIV test</v>
      </c>
    </row>
    <row r="1565" spans="1:10" x14ac:dyDescent="0.25">
      <c r="A1565" t="s">
        <v>139</v>
      </c>
      <c r="B1565" t="s">
        <v>140</v>
      </c>
      <c r="C1565" t="str">
        <f>VLOOKUP(B1565,'Country List'!$C$2:$G$126,5,FALSE)</f>
        <v>NAME</v>
      </c>
      <c r="D1565" t="str">
        <f>VLOOKUP(B1565,'Country List'!$C$2:$E$126,3,FALSE)</f>
        <v>Upper middle income</v>
      </c>
      <c r="E1565" t="s">
        <v>430</v>
      </c>
      <c r="F1565" s="59">
        <f>IF(COUNTIF(ARVs!$A$5:$A$9,UCdatabase!B1565)&gt;0,VLOOKUP(B1565,ARVs!$A$5:$C$9,3,FALSE),IF(COUNTIF(ARVs!$A$10:$A$11,UCdatabase!C1565)&gt;0,VLOOKUP(UCdatabase!C1565,ARVs!$A$10:$C$11,3,FALSE),VLOOKUP(UCdatabase!D1565,ARVs!$A$2:$C$4,3,FALSE)))</f>
        <v>25.91</v>
      </c>
      <c r="G1565" s="48">
        <v>2022</v>
      </c>
      <c r="H1565" t="s">
        <v>415</v>
      </c>
      <c r="J1565" t="str">
        <f t="shared" si="24"/>
        <v>LebanonHIV test</v>
      </c>
    </row>
    <row r="1566" spans="1:10" x14ac:dyDescent="0.25">
      <c r="A1566" t="s">
        <v>141</v>
      </c>
      <c r="B1566" t="s">
        <v>142</v>
      </c>
      <c r="C1566" t="str">
        <f>VLOOKUP(B1566,'Country List'!$C$2:$G$126,5,FALSE)</f>
        <v>ESA</v>
      </c>
      <c r="D1566" t="str">
        <f>VLOOKUP(B1566,'Country List'!$C$2:$E$126,3,FALSE)</f>
        <v>Lower middle income</v>
      </c>
      <c r="E1566" t="s">
        <v>430</v>
      </c>
      <c r="F1566" s="59">
        <f>IF(COUNTIF(ARVs!$A$5:$A$9,UCdatabase!B1566)&gt;0,VLOOKUP(B1566,ARVs!$A$5:$C$9,3,FALSE),IF(COUNTIF(ARVs!$A$10:$A$11,UCdatabase!C1566)&gt;0,VLOOKUP(UCdatabase!C1566,ARVs!$A$10:$C$11,3,FALSE),VLOOKUP(UCdatabase!D1566,ARVs!$A$2:$C$4,3,FALSE)))</f>
        <v>19.68</v>
      </c>
      <c r="G1566" s="48">
        <v>2022</v>
      </c>
      <c r="H1566" t="s">
        <v>415</v>
      </c>
      <c r="J1566" t="str">
        <f t="shared" si="24"/>
        <v>LesothoHIV test</v>
      </c>
    </row>
    <row r="1567" spans="1:10" x14ac:dyDescent="0.25">
      <c r="A1567" t="s">
        <v>143</v>
      </c>
      <c r="B1567" t="s">
        <v>144</v>
      </c>
      <c r="C1567" t="str">
        <f>VLOOKUP(B1567,'Country List'!$C$2:$G$126,5,FALSE)</f>
        <v>WCA</v>
      </c>
      <c r="D1567" t="str">
        <f>VLOOKUP(B1567,'Country List'!$C$2:$E$126,3,FALSE)</f>
        <v>Low income</v>
      </c>
      <c r="E1567" t="s">
        <v>430</v>
      </c>
      <c r="F1567" s="59">
        <f>IF(COUNTIF(ARVs!$A$5:$A$9,UCdatabase!B1567)&gt;0,VLOOKUP(B1567,ARVs!$A$5:$C$9,3,FALSE),IF(COUNTIF(ARVs!$A$10:$A$11,UCdatabase!C1567)&gt;0,VLOOKUP(UCdatabase!C1567,ARVs!$A$10:$C$11,3,FALSE),VLOOKUP(UCdatabase!D1567,ARVs!$A$2:$C$4,3,FALSE)))</f>
        <v>22.55</v>
      </c>
      <c r="G1567" s="48">
        <v>2022</v>
      </c>
      <c r="H1567" t="s">
        <v>415</v>
      </c>
      <c r="J1567" t="str">
        <f t="shared" si="24"/>
        <v>LiberiaHIV test</v>
      </c>
    </row>
    <row r="1568" spans="1:10" x14ac:dyDescent="0.25">
      <c r="A1568" t="s">
        <v>145</v>
      </c>
      <c r="B1568" t="s">
        <v>146</v>
      </c>
      <c r="C1568" t="str">
        <f>VLOOKUP(B1568,'Country List'!$C$2:$G$126,5,FALSE)</f>
        <v>NAME</v>
      </c>
      <c r="D1568" t="str">
        <f>VLOOKUP(B1568,'Country List'!$C$2:$E$126,3,FALSE)</f>
        <v>Upper middle income</v>
      </c>
      <c r="E1568" t="s">
        <v>430</v>
      </c>
      <c r="F1568" s="59">
        <f>IF(COUNTIF(ARVs!$A$5:$A$9,UCdatabase!B1568)&gt;0,VLOOKUP(B1568,ARVs!$A$5:$C$9,3,FALSE),IF(COUNTIF(ARVs!$A$10:$A$11,UCdatabase!C1568)&gt;0,VLOOKUP(UCdatabase!C1568,ARVs!$A$10:$C$11,3,FALSE),VLOOKUP(UCdatabase!D1568,ARVs!$A$2:$C$4,3,FALSE)))</f>
        <v>25.91</v>
      </c>
      <c r="G1568" s="48">
        <v>2022</v>
      </c>
      <c r="H1568" t="s">
        <v>415</v>
      </c>
      <c r="J1568" t="str">
        <f t="shared" si="24"/>
        <v>LibyaHIV test</v>
      </c>
    </row>
    <row r="1569" spans="1:10" x14ac:dyDescent="0.25">
      <c r="A1569" t="s">
        <v>147</v>
      </c>
      <c r="B1569" t="s">
        <v>148</v>
      </c>
      <c r="C1569" t="str">
        <f>VLOOKUP(B1569,'Country List'!$C$2:$G$126,5,FALSE)</f>
        <v>EECA</v>
      </c>
      <c r="D1569" t="str">
        <f>VLOOKUP(B1569,'Country List'!$C$2:$E$126,3,FALSE)</f>
        <v>Upper middle income</v>
      </c>
      <c r="E1569" t="s">
        <v>430</v>
      </c>
      <c r="F1569" s="59">
        <f>IF(COUNTIF(ARVs!$A$5:$A$9,UCdatabase!B1569)&gt;0,VLOOKUP(B1569,ARVs!$A$5:$C$9,3,FALSE),IF(COUNTIF(ARVs!$A$10:$A$11,UCdatabase!C1569)&gt;0,VLOOKUP(UCdatabase!C1569,ARVs!$A$10:$C$11,3,FALSE),VLOOKUP(UCdatabase!D1569,ARVs!$A$2:$C$4,3,FALSE)))</f>
        <v>25.91</v>
      </c>
      <c r="G1569" s="48">
        <v>2022</v>
      </c>
      <c r="H1569" t="s">
        <v>415</v>
      </c>
      <c r="J1569" t="str">
        <f t="shared" si="24"/>
        <v>Macedonia, FYRHIV test</v>
      </c>
    </row>
    <row r="1570" spans="1:10" x14ac:dyDescent="0.25">
      <c r="A1570" t="s">
        <v>149</v>
      </c>
      <c r="B1570" t="s">
        <v>150</v>
      </c>
      <c r="C1570" t="str">
        <f>VLOOKUP(B1570,'Country List'!$C$2:$G$126,5,FALSE)</f>
        <v>ESA</v>
      </c>
      <c r="D1570" t="str">
        <f>VLOOKUP(B1570,'Country List'!$C$2:$E$126,3,FALSE)</f>
        <v>Low income</v>
      </c>
      <c r="E1570" t="s">
        <v>430</v>
      </c>
      <c r="F1570" s="59">
        <f>IF(COUNTIF(ARVs!$A$5:$A$9,UCdatabase!B1570)&gt;0,VLOOKUP(B1570,ARVs!$A$5:$C$9,3,FALSE),IF(COUNTIF(ARVs!$A$10:$A$11,UCdatabase!C1570)&gt;0,VLOOKUP(UCdatabase!C1570,ARVs!$A$10:$C$11,3,FALSE),VLOOKUP(UCdatabase!D1570,ARVs!$A$2:$C$4,3,FALSE)))</f>
        <v>19.68</v>
      </c>
      <c r="G1570" s="48">
        <v>2022</v>
      </c>
      <c r="H1570" t="s">
        <v>415</v>
      </c>
      <c r="J1570" t="str">
        <f t="shared" si="24"/>
        <v>MadagascarHIV test</v>
      </c>
    </row>
    <row r="1571" spans="1:10" x14ac:dyDescent="0.25">
      <c r="A1571" t="s">
        <v>151</v>
      </c>
      <c r="B1571" t="s">
        <v>152</v>
      </c>
      <c r="C1571" t="str">
        <f>VLOOKUP(B1571,'Country List'!$C$2:$G$126,5,FALSE)</f>
        <v>ESA</v>
      </c>
      <c r="D1571" t="str">
        <f>VLOOKUP(B1571,'Country List'!$C$2:$E$126,3,FALSE)</f>
        <v>Low income</v>
      </c>
      <c r="E1571" t="s">
        <v>430</v>
      </c>
      <c r="F1571" s="59">
        <f>IF(COUNTIF(ARVs!$A$5:$A$9,UCdatabase!B1571)&gt;0,VLOOKUP(B1571,ARVs!$A$5:$C$9,3,FALSE),IF(COUNTIF(ARVs!$A$10:$A$11,UCdatabase!C1571)&gt;0,VLOOKUP(UCdatabase!C1571,ARVs!$A$10:$C$11,3,FALSE),VLOOKUP(UCdatabase!D1571,ARVs!$A$2:$C$4,3,FALSE)))</f>
        <v>13.03</v>
      </c>
      <c r="G1571" s="48">
        <v>2022</v>
      </c>
      <c r="H1571" t="s">
        <v>415</v>
      </c>
      <c r="J1571" t="str">
        <f t="shared" si="24"/>
        <v>MalawiHIV test</v>
      </c>
    </row>
    <row r="1572" spans="1:10" x14ac:dyDescent="0.25">
      <c r="A1572" t="s">
        <v>153</v>
      </c>
      <c r="B1572" t="s">
        <v>154</v>
      </c>
      <c r="C1572" t="str">
        <f>VLOOKUP(B1572,'Country List'!$C$2:$G$126,5,FALSE)</f>
        <v>AP</v>
      </c>
      <c r="D1572" t="str">
        <f>VLOOKUP(B1572,'Country List'!$C$2:$E$126,3,FALSE)</f>
        <v>Upper middle income</v>
      </c>
      <c r="E1572" t="s">
        <v>430</v>
      </c>
      <c r="F1572" s="59">
        <v>25.9</v>
      </c>
      <c r="G1572" s="48">
        <v>2022</v>
      </c>
      <c r="H1572" t="s">
        <v>519</v>
      </c>
      <c r="J1572" t="str">
        <f t="shared" si="24"/>
        <v>MalaysiaHIV test</v>
      </c>
    </row>
    <row r="1573" spans="1:10" x14ac:dyDescent="0.25">
      <c r="A1573" t="s">
        <v>155</v>
      </c>
      <c r="B1573" t="s">
        <v>156</v>
      </c>
      <c r="C1573" t="str">
        <f>VLOOKUP(B1573,'Country List'!$C$2:$G$126,5,FALSE)</f>
        <v>AP</v>
      </c>
      <c r="D1573" t="str">
        <f>VLOOKUP(B1573,'Country List'!$C$2:$E$126,3,FALSE)</f>
        <v>Upper middle income</v>
      </c>
      <c r="E1573" t="s">
        <v>430</v>
      </c>
      <c r="F1573" s="59">
        <f>IF(COUNTIF(ARVs!$A$5:$A$9,UCdatabase!B1573)&gt;0,VLOOKUP(B1573,ARVs!$A$5:$C$9,3,FALSE),IF(COUNTIF(ARVs!$A$10:$A$11,UCdatabase!C1573)&gt;0,VLOOKUP(UCdatabase!C1573,ARVs!$A$10:$C$11,3,FALSE),VLOOKUP(UCdatabase!D1573,ARVs!$A$2:$C$4,3,FALSE)))</f>
        <v>25.91</v>
      </c>
      <c r="G1573" s="48">
        <v>2022</v>
      </c>
      <c r="H1573" t="s">
        <v>415</v>
      </c>
      <c r="J1573" t="str">
        <f t="shared" si="24"/>
        <v>MaldivesHIV test</v>
      </c>
    </row>
    <row r="1574" spans="1:10" x14ac:dyDescent="0.25">
      <c r="A1574" t="s">
        <v>157</v>
      </c>
      <c r="B1574" t="s">
        <v>158</v>
      </c>
      <c r="C1574" t="str">
        <f>VLOOKUP(B1574,'Country List'!$C$2:$G$126,5,FALSE)</f>
        <v>WCA</v>
      </c>
      <c r="D1574" t="str">
        <f>VLOOKUP(B1574,'Country List'!$C$2:$E$126,3,FALSE)</f>
        <v>Low income</v>
      </c>
      <c r="E1574" t="s">
        <v>430</v>
      </c>
      <c r="F1574" s="59">
        <f>IF(COUNTIF(ARVs!$A$5:$A$9,UCdatabase!B1574)&gt;0,VLOOKUP(B1574,ARVs!$A$5:$C$9,3,FALSE),IF(COUNTIF(ARVs!$A$10:$A$11,UCdatabase!C1574)&gt;0,VLOOKUP(UCdatabase!C1574,ARVs!$A$10:$C$11,3,FALSE),VLOOKUP(UCdatabase!D1574,ARVs!$A$2:$C$4,3,FALSE)))</f>
        <v>22.55</v>
      </c>
      <c r="G1574" s="48">
        <v>2022</v>
      </c>
      <c r="H1574" t="s">
        <v>415</v>
      </c>
      <c r="J1574" t="str">
        <f t="shared" si="24"/>
        <v>MaliHIV test</v>
      </c>
    </row>
    <row r="1575" spans="1:10" x14ac:dyDescent="0.25">
      <c r="A1575" t="s">
        <v>159</v>
      </c>
      <c r="B1575" t="s">
        <v>160</v>
      </c>
      <c r="C1575" t="str">
        <f>VLOOKUP(B1575,'Country List'!$C$2:$G$126,5,FALSE)</f>
        <v>WCA</v>
      </c>
      <c r="D1575" t="str">
        <f>VLOOKUP(B1575,'Country List'!$C$2:$E$126,3,FALSE)</f>
        <v>Lower middle income</v>
      </c>
      <c r="E1575" t="s">
        <v>430</v>
      </c>
      <c r="F1575" s="59">
        <f>IF(COUNTIF(ARVs!$A$5:$A$9,UCdatabase!B1575)&gt;0,VLOOKUP(B1575,ARVs!$A$5:$C$9,3,FALSE),IF(COUNTIF(ARVs!$A$10:$A$11,UCdatabase!C1575)&gt;0,VLOOKUP(UCdatabase!C1575,ARVs!$A$10:$C$11,3,FALSE),VLOOKUP(UCdatabase!D1575,ARVs!$A$2:$C$4,3,FALSE)))</f>
        <v>22.55</v>
      </c>
      <c r="G1575" s="48">
        <v>2022</v>
      </c>
      <c r="H1575" t="s">
        <v>415</v>
      </c>
      <c r="J1575" t="str">
        <f t="shared" si="24"/>
        <v>MauritaniaHIV test</v>
      </c>
    </row>
    <row r="1576" spans="1:10" x14ac:dyDescent="0.25">
      <c r="A1576" t="s">
        <v>161</v>
      </c>
      <c r="B1576" t="s">
        <v>162</v>
      </c>
      <c r="C1576" t="str">
        <f>VLOOKUP(B1576,'Country List'!$C$2:$G$126,5,FALSE)</f>
        <v>ESA</v>
      </c>
      <c r="D1576" t="str">
        <f>VLOOKUP(B1576,'Country List'!$C$2:$E$126,3,FALSE)</f>
        <v>Upper middle income</v>
      </c>
      <c r="E1576" t="s">
        <v>430</v>
      </c>
      <c r="F1576" s="59">
        <f>IF(COUNTIF(ARVs!$A$5:$A$9,UCdatabase!B1576)&gt;0,VLOOKUP(B1576,ARVs!$A$5:$C$9,3,FALSE),IF(COUNTIF(ARVs!$A$10:$A$11,UCdatabase!C1576)&gt;0,VLOOKUP(UCdatabase!C1576,ARVs!$A$10:$C$11,3,FALSE),VLOOKUP(UCdatabase!D1576,ARVs!$A$2:$C$4,3,FALSE)))</f>
        <v>19.68</v>
      </c>
      <c r="G1576" s="48">
        <v>2022</v>
      </c>
      <c r="H1576" t="s">
        <v>415</v>
      </c>
      <c r="J1576" t="str">
        <f t="shared" si="24"/>
        <v>MauritiusHIV test</v>
      </c>
    </row>
    <row r="1577" spans="1:10" x14ac:dyDescent="0.25">
      <c r="A1577" t="s">
        <v>163</v>
      </c>
      <c r="B1577" t="s">
        <v>164</v>
      </c>
      <c r="C1577" t="str">
        <f>VLOOKUP(B1577,'Country List'!$C$2:$G$126,5,FALSE)</f>
        <v>LAC</v>
      </c>
      <c r="D1577" t="str">
        <f>VLOOKUP(B1577,'Country List'!$C$2:$E$126,3,FALSE)</f>
        <v>Upper middle income</v>
      </c>
      <c r="E1577" t="s">
        <v>430</v>
      </c>
      <c r="F1577" s="59">
        <f>IF(COUNTIF(ARVs!$A$5:$A$9,UCdatabase!B1577)&gt;0,VLOOKUP(B1577,ARVs!$A$5:$C$9,3,FALSE),IF(COUNTIF(ARVs!$A$10:$A$11,UCdatabase!C1577)&gt;0,VLOOKUP(UCdatabase!C1577,ARVs!$A$10:$C$11,3,FALSE),VLOOKUP(UCdatabase!D1577,ARVs!$A$2:$C$4,3,FALSE)))</f>
        <v>25.91</v>
      </c>
      <c r="G1577" s="48">
        <v>2022</v>
      </c>
      <c r="H1577" t="s">
        <v>415</v>
      </c>
      <c r="J1577" t="str">
        <f t="shared" si="24"/>
        <v>MexicoHIV test</v>
      </c>
    </row>
    <row r="1578" spans="1:10" x14ac:dyDescent="0.25">
      <c r="A1578" t="s">
        <v>165</v>
      </c>
      <c r="B1578" t="s">
        <v>166</v>
      </c>
      <c r="C1578" t="str">
        <f>VLOOKUP(B1578,'Country List'!$C$2:$G$126,5,FALSE)</f>
        <v>EECA</v>
      </c>
      <c r="D1578" t="str">
        <f>VLOOKUP(B1578,'Country List'!$C$2:$E$126,3,FALSE)</f>
        <v>Lower middle income</v>
      </c>
      <c r="E1578" t="s">
        <v>430</v>
      </c>
      <c r="F1578" s="59">
        <f>IF(COUNTIF(ARVs!$A$5:$A$9,UCdatabase!B1578)&gt;0,VLOOKUP(B1578,ARVs!$A$5:$C$9,3,FALSE),IF(COUNTIF(ARVs!$A$10:$A$11,UCdatabase!C1578)&gt;0,VLOOKUP(UCdatabase!C1578,ARVs!$A$10:$C$11,3,FALSE),VLOOKUP(UCdatabase!D1578,ARVs!$A$2:$C$4,3,FALSE)))</f>
        <v>19.600000000000001</v>
      </c>
      <c r="G1578" s="48">
        <v>2022</v>
      </c>
      <c r="H1578" t="s">
        <v>415</v>
      </c>
      <c r="J1578" t="str">
        <f t="shared" si="24"/>
        <v>MoldovaHIV test</v>
      </c>
    </row>
    <row r="1579" spans="1:10" x14ac:dyDescent="0.25">
      <c r="A1579" t="s">
        <v>167</v>
      </c>
      <c r="B1579" t="s">
        <v>168</v>
      </c>
      <c r="C1579" t="str">
        <f>VLOOKUP(B1579,'Country List'!$C$2:$G$126,5,FALSE)</f>
        <v>AP</v>
      </c>
      <c r="D1579" t="str">
        <f>VLOOKUP(B1579,'Country List'!$C$2:$E$126,3,FALSE)</f>
        <v>Lower middle income</v>
      </c>
      <c r="E1579" t="s">
        <v>430</v>
      </c>
      <c r="F1579" s="59">
        <f>IF(COUNTIF(ARVs!$A$5:$A$9,UCdatabase!B1579)&gt;0,VLOOKUP(B1579,ARVs!$A$5:$C$9,3,FALSE),IF(COUNTIF(ARVs!$A$10:$A$11,UCdatabase!C1579)&gt;0,VLOOKUP(UCdatabase!C1579,ARVs!$A$10:$C$11,3,FALSE),VLOOKUP(UCdatabase!D1579,ARVs!$A$2:$C$4,3,FALSE)))</f>
        <v>19.600000000000001</v>
      </c>
      <c r="G1579" s="48">
        <v>2022</v>
      </c>
      <c r="H1579" t="s">
        <v>415</v>
      </c>
      <c r="J1579" t="str">
        <f t="shared" si="24"/>
        <v>MongoliaHIV test</v>
      </c>
    </row>
    <row r="1580" spans="1:10" x14ac:dyDescent="0.25">
      <c r="A1580" t="s">
        <v>169</v>
      </c>
      <c r="B1580" t="s">
        <v>170</v>
      </c>
      <c r="C1580" t="str">
        <f>VLOOKUP(B1580,'Country List'!$C$2:$G$126,5,FALSE)</f>
        <v>EECA</v>
      </c>
      <c r="D1580" t="str">
        <f>VLOOKUP(B1580,'Country List'!$C$2:$E$126,3,FALSE)</f>
        <v>Upper middle income</v>
      </c>
      <c r="E1580" t="s">
        <v>430</v>
      </c>
      <c r="F1580" s="59">
        <f>IF(COUNTIF(ARVs!$A$5:$A$9,UCdatabase!B1580)&gt;0,VLOOKUP(B1580,ARVs!$A$5:$C$9,3,FALSE),IF(COUNTIF(ARVs!$A$10:$A$11,UCdatabase!C1580)&gt;0,VLOOKUP(UCdatabase!C1580,ARVs!$A$10:$C$11,3,FALSE),VLOOKUP(UCdatabase!D1580,ARVs!$A$2:$C$4,3,FALSE)))</f>
        <v>25.91</v>
      </c>
      <c r="G1580" s="48">
        <v>2022</v>
      </c>
      <c r="H1580" t="s">
        <v>415</v>
      </c>
      <c r="J1580" t="str">
        <f t="shared" si="24"/>
        <v>MontenegroHIV test</v>
      </c>
    </row>
    <row r="1581" spans="1:10" x14ac:dyDescent="0.25">
      <c r="A1581" t="s">
        <v>171</v>
      </c>
      <c r="B1581" t="s">
        <v>172</v>
      </c>
      <c r="C1581" t="str">
        <f>VLOOKUP(B1581,'Country List'!$C$2:$G$126,5,FALSE)</f>
        <v>NAME</v>
      </c>
      <c r="D1581" t="str">
        <f>VLOOKUP(B1581,'Country List'!$C$2:$E$126,3,FALSE)</f>
        <v>Lower middle income</v>
      </c>
      <c r="E1581" t="s">
        <v>430</v>
      </c>
      <c r="F1581" s="59">
        <f>IF(COUNTIF(ARVs!$A$5:$A$9,UCdatabase!B1581)&gt;0,VLOOKUP(B1581,ARVs!$A$5:$C$9,3,FALSE),IF(COUNTIF(ARVs!$A$10:$A$11,UCdatabase!C1581)&gt;0,VLOOKUP(UCdatabase!C1581,ARVs!$A$10:$C$11,3,FALSE),VLOOKUP(UCdatabase!D1581,ARVs!$A$2:$C$4,3,FALSE)))</f>
        <v>19.600000000000001</v>
      </c>
      <c r="G1581" s="48">
        <v>2022</v>
      </c>
      <c r="H1581" t="s">
        <v>415</v>
      </c>
      <c r="J1581" t="str">
        <f t="shared" si="24"/>
        <v>MoroccoHIV test</v>
      </c>
    </row>
    <row r="1582" spans="1:10" x14ac:dyDescent="0.25">
      <c r="A1582" t="s">
        <v>173</v>
      </c>
      <c r="B1582" t="s">
        <v>174</v>
      </c>
      <c r="C1582" t="str">
        <f>VLOOKUP(B1582,'Country List'!$C$2:$G$126,5,FALSE)</f>
        <v>ESA</v>
      </c>
      <c r="D1582" t="str">
        <f>VLOOKUP(B1582,'Country List'!$C$2:$E$126,3,FALSE)</f>
        <v>Low income</v>
      </c>
      <c r="E1582" t="s">
        <v>430</v>
      </c>
      <c r="F1582" s="59">
        <f>IF(COUNTIF(ARVs!$A$5:$A$9,UCdatabase!B1582)&gt;0,VLOOKUP(B1582,ARVs!$A$5:$C$9,3,FALSE),IF(COUNTIF(ARVs!$A$10:$A$11,UCdatabase!C1582)&gt;0,VLOOKUP(UCdatabase!C1582,ARVs!$A$10:$C$11,3,FALSE),VLOOKUP(UCdatabase!D1582,ARVs!$A$2:$C$4,3,FALSE)))</f>
        <v>19.68</v>
      </c>
      <c r="G1582" s="48">
        <v>2022</v>
      </c>
      <c r="H1582" t="s">
        <v>415</v>
      </c>
      <c r="J1582" t="str">
        <f t="shared" si="24"/>
        <v>MozambiqueHIV test</v>
      </c>
    </row>
    <row r="1583" spans="1:10" x14ac:dyDescent="0.25">
      <c r="A1583" t="s">
        <v>175</v>
      </c>
      <c r="B1583" t="s">
        <v>176</v>
      </c>
      <c r="C1583" t="str">
        <f>VLOOKUP(B1583,'Country List'!$C$2:$G$126,5,FALSE)</f>
        <v>AP</v>
      </c>
      <c r="D1583" t="str">
        <f>VLOOKUP(B1583,'Country List'!$C$2:$E$126,3,FALSE)</f>
        <v>Lower middle income</v>
      </c>
      <c r="E1583" t="s">
        <v>430</v>
      </c>
      <c r="F1583" s="59">
        <f>IF(COUNTIF(ARVs!$A$5:$A$9,UCdatabase!B1583)&gt;0,VLOOKUP(B1583,ARVs!$A$5:$C$9,3,FALSE),IF(COUNTIF(ARVs!$A$10:$A$11,UCdatabase!C1583)&gt;0,VLOOKUP(UCdatabase!C1583,ARVs!$A$10:$C$11,3,FALSE),VLOOKUP(UCdatabase!D1583,ARVs!$A$2:$C$4,3,FALSE)))</f>
        <v>19.600000000000001</v>
      </c>
      <c r="G1583" s="48">
        <v>2022</v>
      </c>
      <c r="H1583" t="s">
        <v>415</v>
      </c>
      <c r="J1583" t="str">
        <f t="shared" si="24"/>
        <v>MyanmarHIV test</v>
      </c>
    </row>
    <row r="1584" spans="1:10" x14ac:dyDescent="0.25">
      <c r="A1584" t="s">
        <v>177</v>
      </c>
      <c r="B1584" t="s">
        <v>178</v>
      </c>
      <c r="C1584" t="str">
        <f>VLOOKUP(B1584,'Country List'!$C$2:$G$126,5,FALSE)</f>
        <v>ESA</v>
      </c>
      <c r="D1584" t="str">
        <f>VLOOKUP(B1584,'Country List'!$C$2:$E$126,3,FALSE)</f>
        <v>Upper middle income</v>
      </c>
      <c r="E1584" t="s">
        <v>430</v>
      </c>
      <c r="F1584" s="59">
        <f>IF(COUNTIF(ARVs!$A$5:$A$9,UCdatabase!B1584)&gt;0,VLOOKUP(B1584,ARVs!$A$5:$C$9,3,FALSE),IF(COUNTIF(ARVs!$A$10:$A$11,UCdatabase!C1584)&gt;0,VLOOKUP(UCdatabase!C1584,ARVs!$A$10:$C$11,3,FALSE),VLOOKUP(UCdatabase!D1584,ARVs!$A$2:$C$4,3,FALSE)))</f>
        <v>19.68</v>
      </c>
      <c r="G1584" s="48">
        <v>2022</v>
      </c>
      <c r="H1584" t="s">
        <v>415</v>
      </c>
      <c r="J1584" t="str">
        <f t="shared" si="24"/>
        <v>NamibiaHIV test</v>
      </c>
    </row>
    <row r="1585" spans="1:10" x14ac:dyDescent="0.25">
      <c r="A1585" t="s">
        <v>179</v>
      </c>
      <c r="B1585" t="s">
        <v>180</v>
      </c>
      <c r="C1585" t="str">
        <f>VLOOKUP(B1585,'Country List'!$C$2:$G$126,5,FALSE)</f>
        <v>AP</v>
      </c>
      <c r="D1585" t="str">
        <f>VLOOKUP(B1585,'Country List'!$C$2:$E$126,3,FALSE)</f>
        <v>Low income</v>
      </c>
      <c r="E1585" t="s">
        <v>430</v>
      </c>
      <c r="F1585" s="59">
        <f>IF(COUNTIF(ARVs!$A$5:$A$9,UCdatabase!B1585)&gt;0,VLOOKUP(B1585,ARVs!$A$5:$C$9,3,FALSE),IF(COUNTIF(ARVs!$A$10:$A$11,UCdatabase!C1585)&gt;0,VLOOKUP(UCdatabase!C1585,ARVs!$A$10:$C$11,3,FALSE),VLOOKUP(UCdatabase!D1585,ARVs!$A$2:$C$4,3,FALSE)))</f>
        <v>13.97</v>
      </c>
      <c r="G1585" s="48">
        <v>2022</v>
      </c>
      <c r="H1585" t="s">
        <v>415</v>
      </c>
      <c r="J1585" t="str">
        <f t="shared" si="24"/>
        <v>NepalHIV test</v>
      </c>
    </row>
    <row r="1586" spans="1:10" x14ac:dyDescent="0.25">
      <c r="A1586" t="s">
        <v>181</v>
      </c>
      <c r="B1586" t="s">
        <v>182</v>
      </c>
      <c r="C1586" t="str">
        <f>VLOOKUP(B1586,'Country List'!$C$2:$G$126,5,FALSE)</f>
        <v>LAC</v>
      </c>
      <c r="D1586" t="str">
        <f>VLOOKUP(B1586,'Country List'!$C$2:$E$126,3,FALSE)</f>
        <v>Lower middle income</v>
      </c>
      <c r="E1586" t="s">
        <v>430</v>
      </c>
      <c r="F1586" s="59">
        <f>IF(COUNTIF(ARVs!$A$5:$A$9,UCdatabase!B1586)&gt;0,VLOOKUP(B1586,ARVs!$A$5:$C$9,3,FALSE),IF(COUNTIF(ARVs!$A$10:$A$11,UCdatabase!C1586)&gt;0,VLOOKUP(UCdatabase!C1586,ARVs!$A$10:$C$11,3,FALSE),VLOOKUP(UCdatabase!D1586,ARVs!$A$2:$C$4,3,FALSE)))</f>
        <v>19.600000000000001</v>
      </c>
      <c r="G1586" s="48">
        <v>2022</v>
      </c>
      <c r="H1586" t="s">
        <v>415</v>
      </c>
      <c r="J1586" t="str">
        <f t="shared" si="24"/>
        <v>NicaraguaHIV test</v>
      </c>
    </row>
    <row r="1587" spans="1:10" x14ac:dyDescent="0.25">
      <c r="A1587" t="s">
        <v>183</v>
      </c>
      <c r="B1587" t="s">
        <v>184</v>
      </c>
      <c r="C1587" t="str">
        <f>VLOOKUP(B1587,'Country List'!$C$2:$G$126,5,FALSE)</f>
        <v>WCA</v>
      </c>
      <c r="D1587" t="str">
        <f>VLOOKUP(B1587,'Country List'!$C$2:$E$126,3,FALSE)</f>
        <v>Low income</v>
      </c>
      <c r="E1587" t="s">
        <v>430</v>
      </c>
      <c r="F1587" s="59">
        <f>IF(COUNTIF(ARVs!$A$5:$A$9,UCdatabase!B1587)&gt;0,VLOOKUP(B1587,ARVs!$A$5:$C$9,3,FALSE),IF(COUNTIF(ARVs!$A$10:$A$11,UCdatabase!C1587)&gt;0,VLOOKUP(UCdatabase!C1587,ARVs!$A$10:$C$11,3,FALSE),VLOOKUP(UCdatabase!D1587,ARVs!$A$2:$C$4,3,FALSE)))</f>
        <v>22.55</v>
      </c>
      <c r="G1587" s="48">
        <v>2022</v>
      </c>
      <c r="H1587" t="s">
        <v>415</v>
      </c>
      <c r="J1587" t="str">
        <f t="shared" si="24"/>
        <v>NigerHIV test</v>
      </c>
    </row>
    <row r="1588" spans="1:10" x14ac:dyDescent="0.25">
      <c r="A1588" t="s">
        <v>185</v>
      </c>
      <c r="B1588" t="s">
        <v>186</v>
      </c>
      <c r="C1588" t="str">
        <f>VLOOKUP(B1588,'Country List'!$C$2:$G$126,5,FALSE)</f>
        <v>WCA</v>
      </c>
      <c r="D1588" t="str">
        <f>VLOOKUP(B1588,'Country List'!$C$2:$E$126,3,FALSE)</f>
        <v>Lower middle income</v>
      </c>
      <c r="E1588" t="s">
        <v>430</v>
      </c>
      <c r="F1588" s="59">
        <f>IF(COUNTIF(ARVs!$A$5:$A$9,UCdatabase!B1588)&gt;0,VLOOKUP(B1588,ARVs!$A$5:$C$9,3,FALSE),IF(COUNTIF(ARVs!$A$10:$A$11,UCdatabase!C1588)&gt;0,VLOOKUP(UCdatabase!C1588,ARVs!$A$10:$C$11,3,FALSE),VLOOKUP(UCdatabase!D1588,ARVs!$A$2:$C$4,3,FALSE)))</f>
        <v>22.55</v>
      </c>
      <c r="G1588" s="48">
        <v>2022</v>
      </c>
      <c r="H1588" t="s">
        <v>415</v>
      </c>
      <c r="J1588" t="str">
        <f t="shared" si="24"/>
        <v>NigeriaHIV test</v>
      </c>
    </row>
    <row r="1589" spans="1:10" x14ac:dyDescent="0.25">
      <c r="A1589" t="s">
        <v>187</v>
      </c>
      <c r="B1589" t="s">
        <v>188</v>
      </c>
      <c r="C1589" t="str">
        <f>VLOOKUP(B1589,'Country List'!$C$2:$G$126,5,FALSE)</f>
        <v>AP</v>
      </c>
      <c r="D1589" t="str">
        <f>VLOOKUP(B1589,'Country List'!$C$2:$E$126,3,FALSE)</f>
        <v>Lower middle income</v>
      </c>
      <c r="E1589" t="s">
        <v>430</v>
      </c>
      <c r="F1589" s="59">
        <f>IF(COUNTIF(ARVs!$A$5:$A$9,UCdatabase!B1589)&gt;0,VLOOKUP(B1589,ARVs!$A$5:$C$9,3,FALSE),IF(COUNTIF(ARVs!$A$10:$A$11,UCdatabase!C1589)&gt;0,VLOOKUP(UCdatabase!C1589,ARVs!$A$10:$C$11,3,FALSE),VLOOKUP(UCdatabase!D1589,ARVs!$A$2:$C$4,3,FALSE)))</f>
        <v>19.600000000000001</v>
      </c>
      <c r="G1589" s="48">
        <v>2022</v>
      </c>
      <c r="H1589" t="s">
        <v>415</v>
      </c>
      <c r="J1589" t="str">
        <f t="shared" si="24"/>
        <v>PakistanHIV test</v>
      </c>
    </row>
    <row r="1590" spans="1:10" x14ac:dyDescent="0.25">
      <c r="A1590" t="s">
        <v>189</v>
      </c>
      <c r="B1590" t="s">
        <v>190</v>
      </c>
      <c r="C1590" t="str">
        <f>VLOOKUP(B1590,'Country List'!$C$2:$G$126,5,FALSE)</f>
        <v>LAC</v>
      </c>
      <c r="D1590" t="str">
        <f>VLOOKUP(B1590,'Country List'!$C$2:$E$126,3,FALSE)</f>
        <v>Upper middle income</v>
      </c>
      <c r="E1590" t="s">
        <v>430</v>
      </c>
      <c r="F1590" s="59">
        <f>IF(COUNTIF(ARVs!$A$5:$A$9,UCdatabase!B1590)&gt;0,VLOOKUP(B1590,ARVs!$A$5:$C$9,3,FALSE),IF(COUNTIF(ARVs!$A$10:$A$11,UCdatabase!C1590)&gt;0,VLOOKUP(UCdatabase!C1590,ARVs!$A$10:$C$11,3,FALSE),VLOOKUP(UCdatabase!D1590,ARVs!$A$2:$C$4,3,FALSE)))</f>
        <v>25.91</v>
      </c>
      <c r="G1590" s="48">
        <v>2022</v>
      </c>
      <c r="H1590" t="s">
        <v>415</v>
      </c>
      <c r="J1590" t="str">
        <f t="shared" si="24"/>
        <v>PanamaHIV test</v>
      </c>
    </row>
    <row r="1591" spans="1:10" x14ac:dyDescent="0.25">
      <c r="A1591" t="s">
        <v>191</v>
      </c>
      <c r="B1591" t="s">
        <v>192</v>
      </c>
      <c r="C1591" t="str">
        <f>VLOOKUP(B1591,'Country List'!$C$2:$G$126,5,FALSE)</f>
        <v>AP</v>
      </c>
      <c r="D1591" t="str">
        <f>VLOOKUP(B1591,'Country List'!$C$2:$E$126,3,FALSE)</f>
        <v>Lower middle income</v>
      </c>
      <c r="E1591" t="s">
        <v>430</v>
      </c>
      <c r="F1591" s="59">
        <v>13</v>
      </c>
      <c r="G1591" s="48">
        <v>2022</v>
      </c>
      <c r="H1591" s="61" t="s">
        <v>512</v>
      </c>
      <c r="J1591" t="str">
        <f t="shared" si="24"/>
        <v>Papua New GuineaHIV test</v>
      </c>
    </row>
    <row r="1592" spans="1:10" x14ac:dyDescent="0.25">
      <c r="A1592" t="s">
        <v>193</v>
      </c>
      <c r="B1592" t="s">
        <v>194</v>
      </c>
      <c r="C1592" t="str">
        <f>VLOOKUP(B1592,'Country List'!$C$2:$G$126,5,FALSE)</f>
        <v>LAC</v>
      </c>
      <c r="D1592" t="str">
        <f>VLOOKUP(B1592,'Country List'!$C$2:$E$126,3,FALSE)</f>
        <v>Upper middle income</v>
      </c>
      <c r="E1592" t="s">
        <v>430</v>
      </c>
      <c r="F1592" s="59">
        <f>IF(COUNTIF(ARVs!$A$5:$A$9,UCdatabase!B1592)&gt;0,VLOOKUP(B1592,ARVs!$A$5:$C$9,3,FALSE),IF(COUNTIF(ARVs!$A$10:$A$11,UCdatabase!C1592)&gt;0,VLOOKUP(UCdatabase!C1592,ARVs!$A$10:$C$11,3,FALSE),VLOOKUP(UCdatabase!D1592,ARVs!$A$2:$C$4,3,FALSE)))</f>
        <v>25.91</v>
      </c>
      <c r="G1592" s="48">
        <v>2022</v>
      </c>
      <c r="H1592" t="s">
        <v>415</v>
      </c>
      <c r="J1592" t="str">
        <f t="shared" si="24"/>
        <v>ParaguayHIV test</v>
      </c>
    </row>
    <row r="1593" spans="1:10" x14ac:dyDescent="0.25">
      <c r="A1593" t="s">
        <v>195</v>
      </c>
      <c r="B1593" t="s">
        <v>196</v>
      </c>
      <c r="C1593" t="str">
        <f>VLOOKUP(B1593,'Country List'!$C$2:$G$126,5,FALSE)</f>
        <v>LAC</v>
      </c>
      <c r="D1593" t="str">
        <f>VLOOKUP(B1593,'Country List'!$C$2:$E$126,3,FALSE)</f>
        <v>Upper middle income</v>
      </c>
      <c r="E1593" t="s">
        <v>430</v>
      </c>
      <c r="F1593" s="59">
        <f>IF(COUNTIF(ARVs!$A$5:$A$9,UCdatabase!B1593)&gt;0,VLOOKUP(B1593,ARVs!$A$5:$C$9,3,FALSE),IF(COUNTIF(ARVs!$A$10:$A$11,UCdatabase!C1593)&gt;0,VLOOKUP(UCdatabase!C1593,ARVs!$A$10:$C$11,3,FALSE),VLOOKUP(UCdatabase!D1593,ARVs!$A$2:$C$4,3,FALSE)))</f>
        <v>25.91</v>
      </c>
      <c r="G1593" s="48">
        <v>2022</v>
      </c>
      <c r="H1593" t="s">
        <v>415</v>
      </c>
      <c r="J1593" t="str">
        <f t="shared" si="24"/>
        <v>PeruHIV test</v>
      </c>
    </row>
    <row r="1594" spans="1:10" x14ac:dyDescent="0.25">
      <c r="A1594" t="s">
        <v>197</v>
      </c>
      <c r="B1594" t="s">
        <v>198</v>
      </c>
      <c r="C1594" t="str">
        <f>VLOOKUP(B1594,'Country List'!$C$2:$G$126,5,FALSE)</f>
        <v>AP</v>
      </c>
      <c r="D1594" t="str">
        <f>VLOOKUP(B1594,'Country List'!$C$2:$E$126,3,FALSE)</f>
        <v>Lower middle income</v>
      </c>
      <c r="E1594" t="s">
        <v>430</v>
      </c>
      <c r="F1594" s="59">
        <f>137.9/55.63</f>
        <v>2.478878303073881</v>
      </c>
      <c r="G1594" s="48">
        <v>2022</v>
      </c>
      <c r="H1594" t="s">
        <v>518</v>
      </c>
      <c r="J1594" t="str">
        <f t="shared" si="24"/>
        <v>PhilippinesHIV test</v>
      </c>
    </row>
    <row r="1595" spans="1:10" x14ac:dyDescent="0.25">
      <c r="A1595" t="s">
        <v>199</v>
      </c>
      <c r="B1595" t="s">
        <v>200</v>
      </c>
      <c r="C1595" t="str">
        <f>VLOOKUP(B1595,'Country List'!$C$2:$G$126,5,FALSE)</f>
        <v>WCENA</v>
      </c>
      <c r="D1595" t="str">
        <f>VLOOKUP(B1595,'Country List'!$C$2:$E$126,3,FALSE)</f>
        <v>Upper middle income</v>
      </c>
      <c r="E1595" t="s">
        <v>430</v>
      </c>
      <c r="F1595" s="59">
        <f>IF(COUNTIF(ARVs!$A$5:$A$9,UCdatabase!B1595)&gt;0,VLOOKUP(B1595,ARVs!$A$5:$C$9,3,FALSE),IF(COUNTIF(ARVs!$A$10:$A$11,UCdatabase!C1595)&gt;0,VLOOKUP(UCdatabase!C1595,ARVs!$A$10:$C$11,3,FALSE),VLOOKUP(UCdatabase!D1595,ARVs!$A$2:$C$4,3,FALSE)))</f>
        <v>25.91</v>
      </c>
      <c r="G1595" s="48">
        <v>2022</v>
      </c>
      <c r="H1595" t="s">
        <v>415</v>
      </c>
      <c r="J1595" t="str">
        <f t="shared" si="24"/>
        <v>RomaniaHIV test</v>
      </c>
    </row>
    <row r="1596" spans="1:10" x14ac:dyDescent="0.25">
      <c r="A1596" t="s">
        <v>201</v>
      </c>
      <c r="B1596" t="s">
        <v>202</v>
      </c>
      <c r="C1596" t="str">
        <f>VLOOKUP(B1596,'Country List'!$C$2:$G$126,5,FALSE)</f>
        <v>EECA</v>
      </c>
      <c r="D1596" t="str">
        <f>VLOOKUP(B1596,'Country List'!$C$2:$E$126,3,FALSE)</f>
        <v>Upper middle income</v>
      </c>
      <c r="E1596" t="s">
        <v>430</v>
      </c>
      <c r="F1596" s="59">
        <f>IF(COUNTIF(ARVs!$A$5:$A$9,UCdatabase!B1596)&gt;0,VLOOKUP(B1596,ARVs!$A$5:$C$9,3,FALSE),IF(COUNTIF(ARVs!$A$10:$A$11,UCdatabase!C1596)&gt;0,VLOOKUP(UCdatabase!C1596,ARVs!$A$10:$C$11,3,FALSE),VLOOKUP(UCdatabase!D1596,ARVs!$A$2:$C$4,3,FALSE)))</f>
        <v>25.91</v>
      </c>
      <c r="G1596" s="48">
        <v>2022</v>
      </c>
      <c r="H1596" t="s">
        <v>415</v>
      </c>
      <c r="J1596" t="str">
        <f t="shared" si="24"/>
        <v>Russian FederationHIV test</v>
      </c>
    </row>
    <row r="1597" spans="1:10" x14ac:dyDescent="0.25">
      <c r="A1597" t="s">
        <v>203</v>
      </c>
      <c r="B1597" t="s">
        <v>204</v>
      </c>
      <c r="C1597" t="str">
        <f>VLOOKUP(B1597,'Country List'!$C$2:$G$126,5,FALSE)</f>
        <v>ESA</v>
      </c>
      <c r="D1597" t="str">
        <f>VLOOKUP(B1597,'Country List'!$C$2:$E$126,3,FALSE)</f>
        <v>Low income</v>
      </c>
      <c r="E1597" t="s">
        <v>430</v>
      </c>
      <c r="F1597" s="59">
        <v>2.91</v>
      </c>
      <c r="G1597" s="48">
        <v>2022</v>
      </c>
      <c r="H1597" t="s">
        <v>515</v>
      </c>
      <c r="J1597" t="str">
        <f t="shared" si="24"/>
        <v>RwandaHIV test</v>
      </c>
    </row>
    <row r="1598" spans="1:10" x14ac:dyDescent="0.25">
      <c r="A1598" t="s">
        <v>205</v>
      </c>
      <c r="B1598" t="s">
        <v>206</v>
      </c>
      <c r="C1598" t="str">
        <f>VLOOKUP(B1598,'Country List'!$C$2:$G$126,5,FALSE)</f>
        <v>WCA</v>
      </c>
      <c r="D1598" t="str">
        <f>VLOOKUP(B1598,'Country List'!$C$2:$E$126,3,FALSE)</f>
        <v>Lower middle income</v>
      </c>
      <c r="E1598" t="s">
        <v>430</v>
      </c>
      <c r="F1598" s="59">
        <f>IF(COUNTIF(ARVs!$A$5:$A$9,UCdatabase!B1598)&gt;0,VLOOKUP(B1598,ARVs!$A$5:$C$9,3,FALSE),IF(COUNTIF(ARVs!$A$10:$A$11,UCdatabase!C1598)&gt;0,VLOOKUP(UCdatabase!C1598,ARVs!$A$10:$C$11,3,FALSE),VLOOKUP(UCdatabase!D1598,ARVs!$A$2:$C$4,3,FALSE)))</f>
        <v>22.55</v>
      </c>
      <c r="G1598" s="48">
        <v>2022</v>
      </c>
      <c r="H1598" t="s">
        <v>415</v>
      </c>
      <c r="J1598" t="str">
        <f t="shared" si="24"/>
        <v>São Tomé and PrincipeHIV test</v>
      </c>
    </row>
    <row r="1599" spans="1:10" x14ac:dyDescent="0.25">
      <c r="A1599" t="s">
        <v>207</v>
      </c>
      <c r="B1599" t="s">
        <v>208</v>
      </c>
      <c r="C1599" t="str">
        <f>VLOOKUP(B1599,'Country List'!$C$2:$G$126,5,FALSE)</f>
        <v>WCA</v>
      </c>
      <c r="D1599" t="str">
        <f>VLOOKUP(B1599,'Country List'!$C$2:$E$126,3,FALSE)</f>
        <v>Low income</v>
      </c>
      <c r="E1599" t="s">
        <v>430</v>
      </c>
      <c r="F1599" s="59">
        <f>IF(COUNTIF(ARVs!$A$5:$A$9,UCdatabase!B1599)&gt;0,VLOOKUP(B1599,ARVs!$A$5:$C$9,3,FALSE),IF(COUNTIF(ARVs!$A$10:$A$11,UCdatabase!C1599)&gt;0,VLOOKUP(UCdatabase!C1599,ARVs!$A$10:$C$11,3,FALSE),VLOOKUP(UCdatabase!D1599,ARVs!$A$2:$C$4,3,FALSE)))</f>
        <v>22.55</v>
      </c>
      <c r="G1599" s="48">
        <v>2022</v>
      </c>
      <c r="H1599" t="s">
        <v>415</v>
      </c>
      <c r="J1599" t="str">
        <f t="shared" si="24"/>
        <v>SenegalHIV test</v>
      </c>
    </row>
    <row r="1600" spans="1:10" x14ac:dyDescent="0.25">
      <c r="A1600" t="s">
        <v>209</v>
      </c>
      <c r="B1600" t="s">
        <v>210</v>
      </c>
      <c r="C1600" t="str">
        <f>VLOOKUP(B1600,'Country List'!$C$2:$G$126,5,FALSE)</f>
        <v>WCENA</v>
      </c>
      <c r="D1600" t="str">
        <f>VLOOKUP(B1600,'Country List'!$C$2:$E$126,3,FALSE)</f>
        <v>Upper middle income</v>
      </c>
      <c r="E1600" t="s">
        <v>430</v>
      </c>
      <c r="F1600" s="59">
        <f>IF(COUNTIF(ARVs!$A$5:$A$9,UCdatabase!B1600)&gt;0,VLOOKUP(B1600,ARVs!$A$5:$C$9,3,FALSE),IF(COUNTIF(ARVs!$A$10:$A$11,UCdatabase!C1600)&gt;0,VLOOKUP(UCdatabase!C1600,ARVs!$A$10:$C$11,3,FALSE),VLOOKUP(UCdatabase!D1600,ARVs!$A$2:$C$4,3,FALSE)))</f>
        <v>25.91</v>
      </c>
      <c r="G1600" s="48">
        <v>2022</v>
      </c>
      <c r="H1600" t="s">
        <v>415</v>
      </c>
      <c r="J1600" t="str">
        <f t="shared" si="24"/>
        <v>SerbiaHIV test</v>
      </c>
    </row>
    <row r="1601" spans="1:10" x14ac:dyDescent="0.25">
      <c r="A1601" t="s">
        <v>211</v>
      </c>
      <c r="B1601" t="s">
        <v>212</v>
      </c>
      <c r="C1601" t="str">
        <f>VLOOKUP(B1601,'Country List'!$C$2:$G$126,5,FALSE)</f>
        <v>WCA</v>
      </c>
      <c r="D1601" t="str">
        <f>VLOOKUP(B1601,'Country List'!$C$2:$E$126,3,FALSE)</f>
        <v>Low income</v>
      </c>
      <c r="E1601" t="s">
        <v>430</v>
      </c>
      <c r="F1601" s="59">
        <f>IF(COUNTIF(ARVs!$A$5:$A$9,UCdatabase!B1601)&gt;0,VLOOKUP(B1601,ARVs!$A$5:$C$9,3,FALSE),IF(COUNTIF(ARVs!$A$10:$A$11,UCdatabase!C1601)&gt;0,VLOOKUP(UCdatabase!C1601,ARVs!$A$10:$C$11,3,FALSE),VLOOKUP(UCdatabase!D1601,ARVs!$A$2:$C$4,3,FALSE)))</f>
        <v>22.55</v>
      </c>
      <c r="G1601" s="48">
        <v>2022</v>
      </c>
      <c r="H1601" t="s">
        <v>415</v>
      </c>
      <c r="J1601" t="str">
        <f t="shared" si="24"/>
        <v>Sierra LeoneHIV test</v>
      </c>
    </row>
    <row r="1602" spans="1:10" x14ac:dyDescent="0.25">
      <c r="A1602" t="s">
        <v>213</v>
      </c>
      <c r="B1602" t="s">
        <v>214</v>
      </c>
      <c r="C1602" t="str">
        <f>VLOOKUP(B1602,'Country List'!$C$2:$G$126,5,FALSE)</f>
        <v>NAME</v>
      </c>
      <c r="D1602" t="str">
        <f>VLOOKUP(B1602,'Country List'!$C$2:$E$126,3,FALSE)</f>
        <v>Low income</v>
      </c>
      <c r="E1602" t="s">
        <v>430</v>
      </c>
      <c r="F1602" s="59">
        <f>IF(COUNTIF(ARVs!$A$5:$A$9,UCdatabase!B1602)&gt;0,VLOOKUP(B1602,ARVs!$A$5:$C$9,3,FALSE),IF(COUNTIF(ARVs!$A$10:$A$11,UCdatabase!C1602)&gt;0,VLOOKUP(UCdatabase!C1602,ARVs!$A$10:$C$11,3,FALSE),VLOOKUP(UCdatabase!D1602,ARVs!$A$2:$C$4,3,FALSE)))</f>
        <v>13.97</v>
      </c>
      <c r="G1602" s="48">
        <v>2022</v>
      </c>
      <c r="H1602" t="s">
        <v>415</v>
      </c>
      <c r="J1602" t="str">
        <f t="shared" ref="J1602:J1625" si="25">CONCATENATE(A1602,E1602)</f>
        <v>SomaliaHIV test</v>
      </c>
    </row>
    <row r="1603" spans="1:10" x14ac:dyDescent="0.25">
      <c r="A1603" t="s">
        <v>215</v>
      </c>
      <c r="B1603" t="s">
        <v>216</v>
      </c>
      <c r="C1603" t="str">
        <f>VLOOKUP(B1603,'Country List'!$C$2:$G$126,5,FALSE)</f>
        <v>ESA</v>
      </c>
      <c r="D1603" t="str">
        <f>VLOOKUP(B1603,'Country List'!$C$2:$E$126,3,FALSE)</f>
        <v>Upper middle income</v>
      </c>
      <c r="E1603" t="s">
        <v>430</v>
      </c>
      <c r="F1603" s="59">
        <f>IF(COUNTIF(ARVs!$A$5:$A$9,UCdatabase!B1603)&gt;0,VLOOKUP(B1603,ARVs!$A$5:$C$9,3,FALSE),IF(COUNTIF(ARVs!$A$10:$A$11,UCdatabase!C1603)&gt;0,VLOOKUP(UCdatabase!C1603,ARVs!$A$10:$C$11,3,FALSE),VLOOKUP(UCdatabase!D1603,ARVs!$A$2:$C$4,3,FALSE)))</f>
        <v>25.61</v>
      </c>
      <c r="G1603" s="48">
        <v>2022</v>
      </c>
      <c r="H1603" t="s">
        <v>415</v>
      </c>
      <c r="J1603" t="str">
        <f t="shared" si="25"/>
        <v>South AfricaHIV test</v>
      </c>
    </row>
    <row r="1604" spans="1:10" x14ac:dyDescent="0.25">
      <c r="A1604" t="s">
        <v>217</v>
      </c>
      <c r="B1604" t="s">
        <v>218</v>
      </c>
      <c r="C1604" t="str">
        <f>VLOOKUP(B1604,'Country List'!$C$2:$G$126,5,FALSE)</f>
        <v>ESA</v>
      </c>
      <c r="D1604" t="str">
        <f>VLOOKUP(B1604,'Country List'!$C$2:$E$126,3,FALSE)</f>
        <v>Low income</v>
      </c>
      <c r="E1604" t="s">
        <v>430</v>
      </c>
      <c r="F1604" s="59">
        <f>IF(COUNTIF(ARVs!$A$5:$A$9,UCdatabase!B1604)&gt;0,VLOOKUP(B1604,ARVs!$A$5:$C$9,3,FALSE),IF(COUNTIF(ARVs!$A$10:$A$11,UCdatabase!C1604)&gt;0,VLOOKUP(UCdatabase!C1604,ARVs!$A$10:$C$11,3,FALSE),VLOOKUP(UCdatabase!D1604,ARVs!$A$2:$C$4,3,FALSE)))</f>
        <v>19.68</v>
      </c>
      <c r="G1604" s="48">
        <v>2022</v>
      </c>
      <c r="H1604" t="s">
        <v>415</v>
      </c>
      <c r="J1604" t="str">
        <f t="shared" si="25"/>
        <v>South SudanHIV test</v>
      </c>
    </row>
    <row r="1605" spans="1:10" x14ac:dyDescent="0.25">
      <c r="A1605" t="s">
        <v>219</v>
      </c>
      <c r="B1605" t="s">
        <v>220</v>
      </c>
      <c r="C1605" t="str">
        <f>VLOOKUP(B1605,'Country List'!$C$2:$G$126,5,FALSE)</f>
        <v>AP</v>
      </c>
      <c r="D1605" t="str">
        <f>VLOOKUP(B1605,'Country List'!$C$2:$E$126,3,FALSE)</f>
        <v>Lower middle income</v>
      </c>
      <c r="E1605" t="s">
        <v>430</v>
      </c>
      <c r="F1605" s="59">
        <f>IF(COUNTIF(ARVs!$A$5:$A$9,UCdatabase!B1605)&gt;0,VLOOKUP(B1605,ARVs!$A$5:$C$9,3,FALSE),IF(COUNTIF(ARVs!$A$10:$A$11,UCdatabase!C1605)&gt;0,VLOOKUP(UCdatabase!C1605,ARVs!$A$10:$C$11,3,FALSE),VLOOKUP(UCdatabase!D1605,ARVs!$A$2:$C$4,3,FALSE)))</f>
        <v>19.600000000000001</v>
      </c>
      <c r="G1605" s="48">
        <v>2022</v>
      </c>
      <c r="H1605" t="s">
        <v>415</v>
      </c>
      <c r="J1605" t="str">
        <f t="shared" si="25"/>
        <v>Sri LankaHIV test</v>
      </c>
    </row>
    <row r="1606" spans="1:10" x14ac:dyDescent="0.25">
      <c r="A1606" t="s">
        <v>221</v>
      </c>
      <c r="B1606" t="s">
        <v>222</v>
      </c>
      <c r="C1606" t="str">
        <f>VLOOKUP(B1606,'Country List'!$C$2:$G$126,5,FALSE)</f>
        <v>LAC</v>
      </c>
      <c r="D1606" t="str">
        <f>VLOOKUP(B1606,'Country List'!$C$2:$E$126,3,FALSE)</f>
        <v>Upper middle income</v>
      </c>
      <c r="E1606" t="s">
        <v>430</v>
      </c>
      <c r="F1606" s="59">
        <f>IF(COUNTIF(ARVs!$A$5:$A$9,UCdatabase!B1606)&gt;0,VLOOKUP(B1606,ARVs!$A$5:$C$9,3,FALSE),IF(COUNTIF(ARVs!$A$10:$A$11,UCdatabase!C1606)&gt;0,VLOOKUP(UCdatabase!C1606,ARVs!$A$10:$C$11,3,FALSE),VLOOKUP(UCdatabase!D1606,ARVs!$A$2:$C$4,3,FALSE)))</f>
        <v>25.91</v>
      </c>
      <c r="G1606" s="48">
        <v>2022</v>
      </c>
      <c r="H1606" t="s">
        <v>415</v>
      </c>
      <c r="J1606" t="str">
        <f t="shared" si="25"/>
        <v>St. LuciaHIV test</v>
      </c>
    </row>
    <row r="1607" spans="1:10" x14ac:dyDescent="0.25">
      <c r="A1607" t="s">
        <v>223</v>
      </c>
      <c r="B1607" t="s">
        <v>224</v>
      </c>
      <c r="C1607" t="str">
        <f>VLOOKUP(B1607,'Country List'!$C$2:$G$126,5,FALSE)</f>
        <v>NAME</v>
      </c>
      <c r="D1607" t="str">
        <f>VLOOKUP(B1607,'Country List'!$C$2:$E$126,3,FALSE)</f>
        <v>Lower middle income</v>
      </c>
      <c r="E1607" t="s">
        <v>430</v>
      </c>
      <c r="F1607" s="59">
        <f>IF(COUNTIF(ARVs!$A$5:$A$9,UCdatabase!B1607)&gt;0,VLOOKUP(B1607,ARVs!$A$5:$C$9,3,FALSE),IF(COUNTIF(ARVs!$A$10:$A$11,UCdatabase!C1607)&gt;0,VLOOKUP(UCdatabase!C1607,ARVs!$A$10:$C$11,3,FALSE),VLOOKUP(UCdatabase!D1607,ARVs!$A$2:$C$4,3,FALSE)))</f>
        <v>19.600000000000001</v>
      </c>
      <c r="G1607" s="48">
        <v>2022</v>
      </c>
      <c r="H1607" t="s">
        <v>415</v>
      </c>
      <c r="J1607" t="str">
        <f t="shared" si="25"/>
        <v>SudanHIV test</v>
      </c>
    </row>
    <row r="1608" spans="1:10" x14ac:dyDescent="0.25">
      <c r="A1608" t="s">
        <v>225</v>
      </c>
      <c r="B1608" t="s">
        <v>226</v>
      </c>
      <c r="C1608" t="str">
        <f>VLOOKUP(B1608,'Country List'!$C$2:$G$126,5,FALSE)</f>
        <v>LAC</v>
      </c>
      <c r="D1608" t="str">
        <f>VLOOKUP(B1608,'Country List'!$C$2:$E$126,3,FALSE)</f>
        <v>Upper middle income</v>
      </c>
      <c r="E1608" t="s">
        <v>430</v>
      </c>
      <c r="F1608" s="59">
        <f>IF(COUNTIF(ARVs!$A$5:$A$9,UCdatabase!B1608)&gt;0,VLOOKUP(B1608,ARVs!$A$5:$C$9,3,FALSE),IF(COUNTIF(ARVs!$A$10:$A$11,UCdatabase!C1608)&gt;0,VLOOKUP(UCdatabase!C1608,ARVs!$A$10:$C$11,3,FALSE),VLOOKUP(UCdatabase!D1608,ARVs!$A$2:$C$4,3,FALSE)))</f>
        <v>25.91</v>
      </c>
      <c r="G1608" s="48">
        <v>2022</v>
      </c>
      <c r="H1608" t="s">
        <v>415</v>
      </c>
      <c r="J1608" t="str">
        <f t="shared" si="25"/>
        <v>SurinameHIV test</v>
      </c>
    </row>
    <row r="1609" spans="1:10" x14ac:dyDescent="0.25">
      <c r="A1609" t="s">
        <v>229</v>
      </c>
      <c r="B1609" t="s">
        <v>230</v>
      </c>
      <c r="C1609" t="str">
        <f>VLOOKUP(B1609,'Country List'!$C$2:$G$126,5,FALSE)</f>
        <v>NAME</v>
      </c>
      <c r="D1609" t="str">
        <f>VLOOKUP(B1609,'Country List'!$C$2:$E$126,3,FALSE)</f>
        <v>Lower middle income</v>
      </c>
      <c r="E1609" t="s">
        <v>430</v>
      </c>
      <c r="F1609" s="59">
        <f>IF(COUNTIF(ARVs!$A$5:$A$9,UCdatabase!B1609)&gt;0,VLOOKUP(B1609,ARVs!$A$5:$C$9,3,FALSE),IF(COUNTIF(ARVs!$A$10:$A$11,UCdatabase!C1609)&gt;0,VLOOKUP(UCdatabase!C1609,ARVs!$A$10:$C$11,3,FALSE),VLOOKUP(UCdatabase!D1609,ARVs!$A$2:$C$4,3,FALSE)))</f>
        <v>19.600000000000001</v>
      </c>
      <c r="G1609" s="48">
        <v>2022</v>
      </c>
      <c r="H1609" t="s">
        <v>415</v>
      </c>
      <c r="J1609" t="str">
        <f t="shared" si="25"/>
        <v>Syrian Arab RepublicHIV test</v>
      </c>
    </row>
    <row r="1610" spans="1:10" x14ac:dyDescent="0.25">
      <c r="A1610" t="s">
        <v>231</v>
      </c>
      <c r="B1610" t="s">
        <v>232</v>
      </c>
      <c r="C1610" t="str">
        <f>VLOOKUP(B1610,'Country List'!$C$2:$G$126,5,FALSE)</f>
        <v>AP</v>
      </c>
      <c r="D1610" t="str">
        <f>VLOOKUP(B1610,'Country List'!$C$2:$E$126,3,FALSE)</f>
        <v>Lower middle income</v>
      </c>
      <c r="E1610" t="s">
        <v>430</v>
      </c>
      <c r="F1610" s="59">
        <f>IF(COUNTIF(ARVs!$A$5:$A$9,UCdatabase!B1610)&gt;0,VLOOKUP(B1610,ARVs!$A$5:$C$9,3,FALSE),IF(COUNTIF(ARVs!$A$10:$A$11,UCdatabase!C1610)&gt;0,VLOOKUP(UCdatabase!C1610,ARVs!$A$10:$C$11,3,FALSE),VLOOKUP(UCdatabase!D1610,ARVs!$A$2:$C$4,3,FALSE)))</f>
        <v>19.600000000000001</v>
      </c>
      <c r="G1610" s="48">
        <v>2022</v>
      </c>
      <c r="H1610" t="s">
        <v>415</v>
      </c>
      <c r="J1610" t="str">
        <f t="shared" si="25"/>
        <v>TajikistanHIV test</v>
      </c>
    </row>
    <row r="1611" spans="1:10" x14ac:dyDescent="0.25">
      <c r="A1611" t="s">
        <v>233</v>
      </c>
      <c r="B1611" t="s">
        <v>234</v>
      </c>
      <c r="C1611" t="str">
        <f>VLOOKUP(B1611,'Country List'!$C$2:$G$126,5,FALSE)</f>
        <v>ESA</v>
      </c>
      <c r="D1611" t="str">
        <f>VLOOKUP(B1611,'Country List'!$C$2:$E$126,3,FALSE)</f>
        <v>Low income</v>
      </c>
      <c r="E1611" t="s">
        <v>430</v>
      </c>
      <c r="F1611" s="59">
        <f>IF(COUNTIF(ARVs!$A$5:$A$9,UCdatabase!B1611)&gt;0,VLOOKUP(B1611,ARVs!$A$5:$C$9,3,FALSE),IF(COUNTIF(ARVs!$A$10:$A$11,UCdatabase!C1611)&gt;0,VLOOKUP(UCdatabase!C1611,ARVs!$A$10:$C$11,3,FALSE),VLOOKUP(UCdatabase!D1611,ARVs!$A$2:$C$4,3,FALSE)))</f>
        <v>19.68</v>
      </c>
      <c r="G1611" s="48">
        <v>2022</v>
      </c>
      <c r="H1611" t="s">
        <v>415</v>
      </c>
      <c r="J1611" t="str">
        <f t="shared" si="25"/>
        <v>TanzaniaHIV test</v>
      </c>
    </row>
    <row r="1612" spans="1:10" x14ac:dyDescent="0.25">
      <c r="A1612" t="s">
        <v>235</v>
      </c>
      <c r="B1612" t="s">
        <v>236</v>
      </c>
      <c r="C1612" t="str">
        <f>VLOOKUP(B1612,'Country List'!$C$2:$G$126,5,FALSE)</f>
        <v>AP</v>
      </c>
      <c r="D1612" t="str">
        <f>VLOOKUP(B1612,'Country List'!$C$2:$E$126,3,FALSE)</f>
        <v>Upper middle income</v>
      </c>
      <c r="E1612" t="s">
        <v>430</v>
      </c>
      <c r="F1612" s="59">
        <f>IF(COUNTIF(ARVs!$A$5:$A$9,UCdatabase!B1612)&gt;0,VLOOKUP(B1612,ARVs!$A$5:$C$9,3,FALSE),IF(COUNTIF(ARVs!$A$10:$A$11,UCdatabase!C1612)&gt;0,VLOOKUP(UCdatabase!C1612,ARVs!$A$10:$C$11,3,FALSE),VLOOKUP(UCdatabase!D1612,ARVs!$A$2:$C$4,3,FALSE)))</f>
        <v>25.91</v>
      </c>
      <c r="G1612" s="48">
        <v>2022</v>
      </c>
      <c r="H1612" t="s">
        <v>415</v>
      </c>
      <c r="J1612" t="str">
        <f t="shared" si="25"/>
        <v>ThailandHIV test</v>
      </c>
    </row>
    <row r="1613" spans="1:10" x14ac:dyDescent="0.25">
      <c r="A1613" t="s">
        <v>237</v>
      </c>
      <c r="B1613" t="s">
        <v>238</v>
      </c>
      <c r="C1613" t="str">
        <f>VLOOKUP(B1613,'Country List'!$C$2:$G$126,5,FALSE)</f>
        <v>AP</v>
      </c>
      <c r="D1613" t="str">
        <f>VLOOKUP(B1613,'Country List'!$C$2:$E$126,3,FALSE)</f>
        <v>Lower middle income</v>
      </c>
      <c r="E1613" t="s">
        <v>430</v>
      </c>
      <c r="F1613" s="59">
        <f>IF(COUNTIF(ARVs!$A$5:$A$9,UCdatabase!B1613)&gt;0,VLOOKUP(B1613,ARVs!$A$5:$C$9,3,FALSE),IF(COUNTIF(ARVs!$A$10:$A$11,UCdatabase!C1613)&gt;0,VLOOKUP(UCdatabase!C1613,ARVs!$A$10:$C$11,3,FALSE),VLOOKUP(UCdatabase!D1613,ARVs!$A$2:$C$4,3,FALSE)))</f>
        <v>19.600000000000001</v>
      </c>
      <c r="G1613" s="48">
        <v>2022</v>
      </c>
      <c r="H1613" t="s">
        <v>415</v>
      </c>
      <c r="J1613" t="str">
        <f t="shared" si="25"/>
        <v>Timor-LesteHIV test</v>
      </c>
    </row>
    <row r="1614" spans="1:10" x14ac:dyDescent="0.25">
      <c r="A1614" t="s">
        <v>239</v>
      </c>
      <c r="B1614" t="s">
        <v>240</v>
      </c>
      <c r="C1614" t="str">
        <f>VLOOKUP(B1614,'Country List'!$C$2:$G$126,5,FALSE)</f>
        <v>WCA</v>
      </c>
      <c r="D1614" t="str">
        <f>VLOOKUP(B1614,'Country List'!$C$2:$E$126,3,FALSE)</f>
        <v>Low income</v>
      </c>
      <c r="E1614" t="s">
        <v>430</v>
      </c>
      <c r="F1614" s="59">
        <f>IF(COUNTIF(ARVs!$A$5:$A$9,UCdatabase!B1614)&gt;0,VLOOKUP(B1614,ARVs!$A$5:$C$9,3,FALSE),IF(COUNTIF(ARVs!$A$10:$A$11,UCdatabase!C1614)&gt;0,VLOOKUP(UCdatabase!C1614,ARVs!$A$10:$C$11,3,FALSE),VLOOKUP(UCdatabase!D1614,ARVs!$A$2:$C$4,3,FALSE)))</f>
        <v>22.55</v>
      </c>
      <c r="G1614" s="48">
        <v>2022</v>
      </c>
      <c r="H1614" t="s">
        <v>415</v>
      </c>
      <c r="J1614" t="str">
        <f t="shared" si="25"/>
        <v>TogoHIV test</v>
      </c>
    </row>
    <row r="1615" spans="1:10" x14ac:dyDescent="0.25">
      <c r="A1615" t="s">
        <v>241</v>
      </c>
      <c r="B1615" t="s">
        <v>242</v>
      </c>
      <c r="C1615" t="str">
        <f>VLOOKUP(B1615,'Country List'!$C$2:$G$126,5,FALSE)</f>
        <v>NAME</v>
      </c>
      <c r="D1615" t="str">
        <f>VLOOKUP(B1615,'Country List'!$C$2:$E$126,3,FALSE)</f>
        <v>Lower middle income</v>
      </c>
      <c r="E1615" t="s">
        <v>430</v>
      </c>
      <c r="F1615" s="59">
        <f>IF(COUNTIF(ARVs!$A$5:$A$9,UCdatabase!B1615)&gt;0,VLOOKUP(B1615,ARVs!$A$5:$C$9,3,FALSE),IF(COUNTIF(ARVs!$A$10:$A$11,UCdatabase!C1615)&gt;0,VLOOKUP(UCdatabase!C1615,ARVs!$A$10:$C$11,3,FALSE),VLOOKUP(UCdatabase!D1615,ARVs!$A$2:$C$4,3,FALSE)))</f>
        <v>19.600000000000001</v>
      </c>
      <c r="G1615" s="48">
        <v>2022</v>
      </c>
      <c r="H1615" t="s">
        <v>415</v>
      </c>
      <c r="J1615" t="str">
        <f t="shared" si="25"/>
        <v>TunisiaHIV test</v>
      </c>
    </row>
    <row r="1616" spans="1:10" x14ac:dyDescent="0.25">
      <c r="A1616" t="s">
        <v>243</v>
      </c>
      <c r="B1616" t="s">
        <v>244</v>
      </c>
      <c r="C1616" t="str">
        <f>VLOOKUP(B1616,'Country List'!$C$2:$G$126,5,FALSE)</f>
        <v>WCENA</v>
      </c>
      <c r="D1616" t="str">
        <f>VLOOKUP(B1616,'Country List'!$C$2:$E$126,3,FALSE)</f>
        <v>Upper middle income</v>
      </c>
      <c r="E1616" t="s">
        <v>430</v>
      </c>
      <c r="F1616" s="59">
        <f>IF(COUNTIF(ARVs!$A$5:$A$9,UCdatabase!B1616)&gt;0,VLOOKUP(B1616,ARVs!$A$5:$C$9,3,FALSE),IF(COUNTIF(ARVs!$A$10:$A$11,UCdatabase!C1616)&gt;0,VLOOKUP(UCdatabase!C1616,ARVs!$A$10:$C$11,3,FALSE),VLOOKUP(UCdatabase!D1616,ARVs!$A$2:$C$4,3,FALSE)))</f>
        <v>25.91</v>
      </c>
      <c r="G1616" s="48">
        <v>2022</v>
      </c>
      <c r="H1616" t="s">
        <v>415</v>
      </c>
      <c r="J1616" t="str">
        <f t="shared" si="25"/>
        <v>TurkeyHIV test</v>
      </c>
    </row>
    <row r="1617" spans="1:10" x14ac:dyDescent="0.25">
      <c r="A1617" t="s">
        <v>245</v>
      </c>
      <c r="B1617" t="s">
        <v>246</v>
      </c>
      <c r="C1617" t="str">
        <f>VLOOKUP(B1617,'Country List'!$C$2:$G$126,5,FALSE)</f>
        <v>EECA</v>
      </c>
      <c r="D1617" t="str">
        <f>VLOOKUP(B1617,'Country List'!$C$2:$E$126,3,FALSE)</f>
        <v>Upper middle income</v>
      </c>
      <c r="E1617" t="s">
        <v>430</v>
      </c>
      <c r="F1617" s="59">
        <f>IF(COUNTIF(ARVs!$A$5:$A$9,UCdatabase!B1617)&gt;0,VLOOKUP(B1617,ARVs!$A$5:$C$9,3,FALSE),IF(COUNTIF(ARVs!$A$10:$A$11,UCdatabase!C1617)&gt;0,VLOOKUP(UCdatabase!C1617,ARVs!$A$10:$C$11,3,FALSE),VLOOKUP(UCdatabase!D1617,ARVs!$A$2:$C$4,3,FALSE)))</f>
        <v>25.91</v>
      </c>
      <c r="G1617" s="48">
        <v>2022</v>
      </c>
      <c r="H1617" t="s">
        <v>415</v>
      </c>
      <c r="J1617" t="str">
        <f t="shared" si="25"/>
        <v>TurkmenistanHIV test</v>
      </c>
    </row>
    <row r="1618" spans="1:10" x14ac:dyDescent="0.25">
      <c r="A1618" t="s">
        <v>247</v>
      </c>
      <c r="B1618" t="s">
        <v>248</v>
      </c>
      <c r="C1618" t="str">
        <f>VLOOKUP(B1618,'Country List'!$C$2:$G$126,5,FALSE)</f>
        <v>ESA</v>
      </c>
      <c r="D1618" t="str">
        <f>VLOOKUP(B1618,'Country List'!$C$2:$E$126,3,FALSE)</f>
        <v>Low income</v>
      </c>
      <c r="E1618" t="s">
        <v>430</v>
      </c>
      <c r="F1618" s="59">
        <f>IF(COUNTIF(ARVs!$A$5:$A$9,UCdatabase!B1618)&gt;0,VLOOKUP(B1618,ARVs!$A$5:$C$9,3,FALSE),IF(COUNTIF(ARVs!$A$10:$A$11,UCdatabase!C1618)&gt;0,VLOOKUP(UCdatabase!C1618,ARVs!$A$10:$C$11,3,FALSE),VLOOKUP(UCdatabase!D1618,ARVs!$A$2:$C$4,3,FALSE)))</f>
        <v>13.76</v>
      </c>
      <c r="G1618" s="48">
        <v>2022</v>
      </c>
      <c r="H1618" t="s">
        <v>415</v>
      </c>
      <c r="J1618" t="str">
        <f t="shared" si="25"/>
        <v>UgandaHIV test</v>
      </c>
    </row>
    <row r="1619" spans="1:10" x14ac:dyDescent="0.25">
      <c r="A1619" t="s">
        <v>249</v>
      </c>
      <c r="B1619" t="s">
        <v>250</v>
      </c>
      <c r="C1619" t="str">
        <f>VLOOKUP(B1619,'Country List'!$C$2:$G$126,5,FALSE)</f>
        <v>EECA</v>
      </c>
      <c r="D1619" t="str">
        <f>VLOOKUP(B1619,'Country List'!$C$2:$E$126,3,FALSE)</f>
        <v>Lower middle income</v>
      </c>
      <c r="E1619" t="s">
        <v>430</v>
      </c>
      <c r="F1619" s="59">
        <f>IF(COUNTIF(ARVs!$A$5:$A$9,UCdatabase!B1619)&gt;0,VLOOKUP(B1619,ARVs!$A$5:$C$9,3,FALSE),IF(COUNTIF(ARVs!$A$10:$A$11,UCdatabase!C1619)&gt;0,VLOOKUP(UCdatabase!C1619,ARVs!$A$10:$C$11,3,FALSE),VLOOKUP(UCdatabase!D1619,ARVs!$A$2:$C$4,3,FALSE)))</f>
        <v>19.600000000000001</v>
      </c>
      <c r="G1619" s="48">
        <v>2022</v>
      </c>
      <c r="H1619" t="s">
        <v>415</v>
      </c>
      <c r="J1619" t="str">
        <f t="shared" si="25"/>
        <v>UkraineHIV test</v>
      </c>
    </row>
    <row r="1620" spans="1:10" x14ac:dyDescent="0.25">
      <c r="A1620" t="s">
        <v>251</v>
      </c>
      <c r="B1620" t="s">
        <v>252</v>
      </c>
      <c r="C1620" t="str">
        <f>VLOOKUP(B1620,'Country List'!$C$2:$G$126,5,FALSE)</f>
        <v>EECA</v>
      </c>
      <c r="D1620" t="str">
        <f>VLOOKUP(B1620,'Country List'!$C$2:$E$126,3,FALSE)</f>
        <v>Lower middle income</v>
      </c>
      <c r="E1620" t="s">
        <v>430</v>
      </c>
      <c r="F1620" s="59">
        <f>IF(COUNTIF(ARVs!$A$5:$A$9,UCdatabase!B1620)&gt;0,VLOOKUP(B1620,ARVs!$A$5:$C$9,3,FALSE),IF(COUNTIF(ARVs!$A$10:$A$11,UCdatabase!C1620)&gt;0,VLOOKUP(UCdatabase!C1620,ARVs!$A$10:$C$11,3,FALSE),VLOOKUP(UCdatabase!D1620,ARVs!$A$2:$C$4,3,FALSE)))</f>
        <v>19.600000000000001</v>
      </c>
      <c r="G1620" s="48">
        <v>2022</v>
      </c>
      <c r="H1620" t="s">
        <v>415</v>
      </c>
      <c r="J1620" t="str">
        <f t="shared" si="25"/>
        <v>UzbekistanHIV test</v>
      </c>
    </row>
    <row r="1621" spans="1:10" x14ac:dyDescent="0.25">
      <c r="A1621" t="s">
        <v>253</v>
      </c>
      <c r="B1621" t="s">
        <v>254</v>
      </c>
      <c r="C1621" t="str">
        <f>VLOOKUP(B1621,'Country List'!$C$2:$G$126,5,FALSE)</f>
        <v>LAC</v>
      </c>
      <c r="D1621" t="str">
        <f>VLOOKUP(B1621,'Country List'!$C$2:$E$126,3,FALSE)</f>
        <v>Upper middle income</v>
      </c>
      <c r="E1621" t="s">
        <v>430</v>
      </c>
      <c r="F1621" s="59">
        <f>IF(COUNTIF(ARVs!$A$5:$A$9,UCdatabase!B1621)&gt;0,VLOOKUP(B1621,ARVs!$A$5:$C$9,3,FALSE),IF(COUNTIF(ARVs!$A$10:$A$11,UCdatabase!C1621)&gt;0,VLOOKUP(UCdatabase!C1621,ARVs!$A$10:$C$11,3,FALSE),VLOOKUP(UCdatabase!D1621,ARVs!$A$2:$C$4,3,FALSE)))</f>
        <v>25.91</v>
      </c>
      <c r="G1621" s="48">
        <v>2022</v>
      </c>
      <c r="H1621" t="s">
        <v>415</v>
      </c>
      <c r="J1621" t="str">
        <f t="shared" si="25"/>
        <v>Venezuela, RBHIV test</v>
      </c>
    </row>
    <row r="1622" spans="1:10" x14ac:dyDescent="0.25">
      <c r="A1622" t="s">
        <v>255</v>
      </c>
      <c r="B1622" t="s">
        <v>256</v>
      </c>
      <c r="C1622" t="str">
        <f>VLOOKUP(B1622,'Country List'!$C$2:$G$126,5,FALSE)</f>
        <v>AP</v>
      </c>
      <c r="D1622" t="str">
        <f>VLOOKUP(B1622,'Country List'!$C$2:$E$126,3,FALSE)</f>
        <v>Lower middle income</v>
      </c>
      <c r="E1622" t="s">
        <v>430</v>
      </c>
      <c r="F1622" s="59">
        <f>201200/23787</f>
        <v>8.4584016479589685</v>
      </c>
      <c r="G1622" s="48">
        <v>2024</v>
      </c>
      <c r="H1622" t="s">
        <v>521</v>
      </c>
      <c r="J1622" t="str">
        <f t="shared" si="25"/>
        <v>VietnamHIV test</v>
      </c>
    </row>
    <row r="1623" spans="1:10" x14ac:dyDescent="0.25">
      <c r="A1623" t="s">
        <v>257</v>
      </c>
      <c r="B1623" t="s">
        <v>258</v>
      </c>
      <c r="C1623" t="str">
        <f>VLOOKUP(B1623,'Country List'!$C$2:$G$126,5,FALSE)</f>
        <v>NAME</v>
      </c>
      <c r="D1623" t="str">
        <f>VLOOKUP(B1623,'Country List'!$C$2:$E$126,3,FALSE)</f>
        <v>Lower middle income</v>
      </c>
      <c r="E1623" t="s">
        <v>430</v>
      </c>
      <c r="F1623" s="59">
        <f>IF(COUNTIF(ARVs!$A$5:$A$9,UCdatabase!B1623)&gt;0,VLOOKUP(B1623,ARVs!$A$5:$C$9,3,FALSE),IF(COUNTIF(ARVs!$A$10:$A$11,UCdatabase!C1623)&gt;0,VLOOKUP(UCdatabase!C1623,ARVs!$A$10:$C$11,3,FALSE),VLOOKUP(UCdatabase!D1623,ARVs!$A$2:$C$4,3,FALSE)))</f>
        <v>19.600000000000001</v>
      </c>
      <c r="G1623" s="48">
        <v>2022</v>
      </c>
      <c r="H1623" t="s">
        <v>415</v>
      </c>
      <c r="J1623" t="str">
        <f t="shared" si="25"/>
        <v>Yemen, Rep.HIV test</v>
      </c>
    </row>
    <row r="1624" spans="1:10" x14ac:dyDescent="0.25">
      <c r="A1624" t="s">
        <v>259</v>
      </c>
      <c r="B1624" t="s">
        <v>260</v>
      </c>
      <c r="C1624" t="str">
        <f>VLOOKUP(B1624,'Country List'!$C$2:$G$126,5,FALSE)</f>
        <v>ESA</v>
      </c>
      <c r="D1624" t="str">
        <f>VLOOKUP(B1624,'Country List'!$C$2:$E$126,3,FALSE)</f>
        <v>Lower middle income</v>
      </c>
      <c r="E1624" t="s">
        <v>430</v>
      </c>
      <c r="F1624" s="59">
        <f>IF(COUNTIF(ARVs!$A$5:$A$9,UCdatabase!B1624)&gt;0,VLOOKUP(B1624,ARVs!$A$5:$C$9,3,FALSE),IF(COUNTIF(ARVs!$A$10:$A$11,UCdatabase!C1624)&gt;0,VLOOKUP(UCdatabase!C1624,ARVs!$A$10:$C$11,3,FALSE),VLOOKUP(UCdatabase!D1624,ARVs!$A$2:$C$4,3,FALSE)))</f>
        <v>21.08</v>
      </c>
      <c r="G1624" s="48">
        <v>2022</v>
      </c>
      <c r="H1624" t="s">
        <v>415</v>
      </c>
      <c r="J1624" t="str">
        <f t="shared" si="25"/>
        <v>ZambiaHIV test</v>
      </c>
    </row>
    <row r="1625" spans="1:10" x14ac:dyDescent="0.25">
      <c r="A1625" t="s">
        <v>261</v>
      </c>
      <c r="B1625" t="s">
        <v>262</v>
      </c>
      <c r="C1625" t="str">
        <f>VLOOKUP(B1625,'Country List'!$C$2:$G$126,5,FALSE)</f>
        <v>ESA</v>
      </c>
      <c r="D1625" t="str">
        <f>VLOOKUP(B1625,'Country List'!$C$2:$E$126,3,FALSE)</f>
        <v>Low income</v>
      </c>
      <c r="E1625" t="s">
        <v>430</v>
      </c>
      <c r="F1625" s="59">
        <f>IF(COUNTIF(ARVs!$A$5:$A$9,UCdatabase!B1625)&gt;0,VLOOKUP(B1625,ARVs!$A$5:$C$9,3,FALSE),IF(COUNTIF(ARVs!$A$10:$A$11,UCdatabase!C1625)&gt;0,VLOOKUP(UCdatabase!C1625,ARVs!$A$10:$C$11,3,FALSE),VLOOKUP(UCdatabase!D1625,ARVs!$A$2:$C$4,3,FALSE)))</f>
        <v>19.68</v>
      </c>
      <c r="G1625" s="48">
        <v>2022</v>
      </c>
      <c r="H1625" t="s">
        <v>415</v>
      </c>
      <c r="J1625" t="str">
        <f t="shared" si="25"/>
        <v>ZimbabweHIV test</v>
      </c>
    </row>
    <row r="1626" spans="1:10" x14ac:dyDescent="0.25">
      <c r="A1626" t="s">
        <v>4</v>
      </c>
      <c r="B1626" t="s">
        <v>5</v>
      </c>
      <c r="C1626" t="str">
        <f>VLOOKUP(B1626,'Country List'!$C$2:$G$126,5,FALSE)</f>
        <v>AP</v>
      </c>
      <c r="D1626" t="str">
        <f>VLOOKUP(B1626,'Country List'!$C$2:$E$126,3,FALSE)</f>
        <v>Low income</v>
      </c>
      <c r="E1626" t="s">
        <v>431</v>
      </c>
      <c r="F1626" s="58">
        <v>36</v>
      </c>
      <c r="G1626" s="48">
        <v>2022</v>
      </c>
      <c r="H1626" t="s">
        <v>375</v>
      </c>
      <c r="J1626" t="str">
        <f t="shared" ref="J1626:J1674" si="26">CONCATENATE(A1626,E1626)</f>
        <v>AfghanistanEarly infant diagnosis</v>
      </c>
    </row>
    <row r="1627" spans="1:10" x14ac:dyDescent="0.25">
      <c r="A1627" t="s">
        <v>8</v>
      </c>
      <c r="B1627" t="s">
        <v>9</v>
      </c>
      <c r="C1627" t="str">
        <f>VLOOKUP(B1627,'Country List'!$C$2:$G$126,5,FALSE)</f>
        <v>EECA</v>
      </c>
      <c r="D1627" t="str">
        <f>VLOOKUP(B1627,'Country List'!$C$2:$E$126,3,FALSE)</f>
        <v>Upper middle income</v>
      </c>
      <c r="E1627" t="s">
        <v>431</v>
      </c>
      <c r="F1627" s="58">
        <v>36</v>
      </c>
      <c r="G1627" s="48">
        <v>2022</v>
      </c>
      <c r="H1627" t="s">
        <v>375</v>
      </c>
      <c r="J1627" t="str">
        <f t="shared" si="26"/>
        <v>AlbaniaEarly infant diagnosis</v>
      </c>
    </row>
    <row r="1628" spans="1:10" x14ac:dyDescent="0.25">
      <c r="A1628" t="s">
        <v>12</v>
      </c>
      <c r="B1628" t="s">
        <v>13</v>
      </c>
      <c r="C1628" t="str">
        <f>VLOOKUP(B1628,'Country List'!$C$2:$G$126,5,FALSE)</f>
        <v>NAME</v>
      </c>
      <c r="D1628" t="str">
        <f>VLOOKUP(B1628,'Country List'!$C$2:$E$126,3,FALSE)</f>
        <v>Upper middle income</v>
      </c>
      <c r="E1628" t="s">
        <v>431</v>
      </c>
      <c r="F1628" s="58">
        <v>36</v>
      </c>
      <c r="G1628" s="48">
        <v>2022</v>
      </c>
      <c r="H1628" t="s">
        <v>375</v>
      </c>
      <c r="J1628" t="str">
        <f t="shared" si="26"/>
        <v>AlgeriaEarly infant diagnosis</v>
      </c>
    </row>
    <row r="1629" spans="1:10" x14ac:dyDescent="0.25">
      <c r="A1629" t="s">
        <v>16</v>
      </c>
      <c r="B1629" t="s">
        <v>17</v>
      </c>
      <c r="C1629" t="str">
        <f>VLOOKUP(B1629,'Country List'!$C$2:$G$126,5,FALSE)</f>
        <v>ESA</v>
      </c>
      <c r="D1629" t="str">
        <f>VLOOKUP(B1629,'Country List'!$C$2:$E$126,3,FALSE)</f>
        <v>Lower middle income</v>
      </c>
      <c r="E1629" t="s">
        <v>431</v>
      </c>
      <c r="F1629" s="58">
        <v>36</v>
      </c>
      <c r="G1629" s="48">
        <v>2022</v>
      </c>
      <c r="H1629" t="s">
        <v>375</v>
      </c>
      <c r="J1629" t="str">
        <f t="shared" si="26"/>
        <v>AngolaEarly infant diagnosis</v>
      </c>
    </row>
    <row r="1630" spans="1:10" x14ac:dyDescent="0.25">
      <c r="A1630" t="s">
        <v>21</v>
      </c>
      <c r="B1630" t="s">
        <v>22</v>
      </c>
      <c r="C1630" t="str">
        <f>VLOOKUP(B1630,'Country List'!$C$2:$G$126,5,FALSE)</f>
        <v>LAC</v>
      </c>
      <c r="D1630" t="str">
        <f>VLOOKUP(B1630,'Country List'!$C$2:$E$126,3,FALSE)</f>
        <v>Upper middle income</v>
      </c>
      <c r="E1630" t="s">
        <v>431</v>
      </c>
      <c r="F1630" s="58">
        <v>36</v>
      </c>
      <c r="G1630" s="48">
        <v>2022</v>
      </c>
      <c r="H1630" t="s">
        <v>375</v>
      </c>
      <c r="J1630" t="str">
        <f t="shared" si="26"/>
        <v>ArgentinaEarly infant diagnosis</v>
      </c>
    </row>
    <row r="1631" spans="1:10" x14ac:dyDescent="0.25">
      <c r="A1631" t="s">
        <v>23</v>
      </c>
      <c r="B1631" t="s">
        <v>24</v>
      </c>
      <c r="C1631" t="str">
        <f>VLOOKUP(B1631,'Country List'!$C$2:$G$126,5,FALSE)</f>
        <v>EECA</v>
      </c>
      <c r="D1631" t="str">
        <f>VLOOKUP(B1631,'Country List'!$C$2:$E$126,3,FALSE)</f>
        <v>Lower middle income</v>
      </c>
      <c r="E1631" t="s">
        <v>431</v>
      </c>
      <c r="F1631" s="58">
        <v>36</v>
      </c>
      <c r="G1631" s="48">
        <v>2022</v>
      </c>
      <c r="H1631" t="s">
        <v>375</v>
      </c>
      <c r="J1631" t="str">
        <f t="shared" si="26"/>
        <v>ArmeniaEarly infant diagnosis</v>
      </c>
    </row>
    <row r="1632" spans="1:10" x14ac:dyDescent="0.25">
      <c r="A1632" t="s">
        <v>25</v>
      </c>
      <c r="B1632" t="s">
        <v>26</v>
      </c>
      <c r="C1632" t="str">
        <f>VLOOKUP(B1632,'Country List'!$C$2:$G$126,5,FALSE)</f>
        <v>EECA</v>
      </c>
      <c r="D1632" t="str">
        <f>VLOOKUP(B1632,'Country List'!$C$2:$E$126,3,FALSE)</f>
        <v>Upper middle income</v>
      </c>
      <c r="E1632" t="s">
        <v>431</v>
      </c>
      <c r="F1632" s="58">
        <v>36</v>
      </c>
      <c r="G1632" s="48">
        <v>2022</v>
      </c>
      <c r="H1632" t="s">
        <v>375</v>
      </c>
      <c r="J1632" t="str">
        <f t="shared" si="26"/>
        <v>AzerbaijanEarly infant diagnosis</v>
      </c>
    </row>
    <row r="1633" spans="1:10" x14ac:dyDescent="0.25">
      <c r="A1633" t="s">
        <v>27</v>
      </c>
      <c r="B1633" t="s">
        <v>28</v>
      </c>
      <c r="C1633" t="str">
        <f>VLOOKUP(B1633,'Country List'!$C$2:$G$126,5,FALSE)</f>
        <v>AP</v>
      </c>
      <c r="D1633" t="str">
        <f>VLOOKUP(B1633,'Country List'!$C$2:$E$126,3,FALSE)</f>
        <v>Lower middle income</v>
      </c>
      <c r="E1633" t="s">
        <v>431</v>
      </c>
      <c r="F1633" s="58">
        <v>36</v>
      </c>
      <c r="G1633" s="48">
        <v>2022</v>
      </c>
      <c r="H1633" t="s">
        <v>375</v>
      </c>
      <c r="J1633" t="str">
        <f t="shared" si="26"/>
        <v>BangladeshEarly infant diagnosis</v>
      </c>
    </row>
    <row r="1634" spans="1:10" x14ac:dyDescent="0.25">
      <c r="A1634" t="s">
        <v>29</v>
      </c>
      <c r="B1634" t="s">
        <v>30</v>
      </c>
      <c r="C1634" t="str">
        <f>VLOOKUP(B1634,'Country List'!$C$2:$G$126,5,FALSE)</f>
        <v>EECA</v>
      </c>
      <c r="D1634" t="str">
        <f>VLOOKUP(B1634,'Country List'!$C$2:$E$126,3,FALSE)</f>
        <v>Upper middle income</v>
      </c>
      <c r="E1634" t="s">
        <v>431</v>
      </c>
      <c r="F1634" s="58">
        <v>36</v>
      </c>
      <c r="G1634" s="48">
        <v>2022</v>
      </c>
      <c r="H1634" t="s">
        <v>375</v>
      </c>
      <c r="J1634" t="str">
        <f t="shared" si="26"/>
        <v>BelarusEarly infant diagnosis</v>
      </c>
    </row>
    <row r="1635" spans="1:10" x14ac:dyDescent="0.25">
      <c r="A1635" t="s">
        <v>31</v>
      </c>
      <c r="B1635" t="s">
        <v>32</v>
      </c>
      <c r="C1635" t="str">
        <f>VLOOKUP(B1635,'Country List'!$C$2:$G$126,5,FALSE)</f>
        <v>LAC</v>
      </c>
      <c r="D1635" t="str">
        <f>VLOOKUP(B1635,'Country List'!$C$2:$E$126,3,FALSE)</f>
        <v>Upper middle income</v>
      </c>
      <c r="E1635" t="s">
        <v>431</v>
      </c>
      <c r="F1635" s="58">
        <v>36</v>
      </c>
      <c r="G1635" s="48">
        <v>2022</v>
      </c>
      <c r="H1635" t="s">
        <v>375</v>
      </c>
      <c r="J1635" t="str">
        <f t="shared" si="26"/>
        <v>BelizeEarly infant diagnosis</v>
      </c>
    </row>
    <row r="1636" spans="1:10" x14ac:dyDescent="0.25">
      <c r="A1636" t="s">
        <v>33</v>
      </c>
      <c r="B1636" t="s">
        <v>34</v>
      </c>
      <c r="C1636" t="str">
        <f>VLOOKUP(B1636,'Country List'!$C$2:$G$126,5,FALSE)</f>
        <v>WCA</v>
      </c>
      <c r="D1636" t="str">
        <f>VLOOKUP(B1636,'Country List'!$C$2:$E$126,3,FALSE)</f>
        <v>Low income</v>
      </c>
      <c r="E1636" t="s">
        <v>431</v>
      </c>
      <c r="F1636" s="58">
        <v>36</v>
      </c>
      <c r="G1636" s="48">
        <v>2022</v>
      </c>
      <c r="H1636" t="s">
        <v>375</v>
      </c>
      <c r="J1636" t="str">
        <f t="shared" si="26"/>
        <v>BeninEarly infant diagnosis</v>
      </c>
    </row>
    <row r="1637" spans="1:10" x14ac:dyDescent="0.25">
      <c r="A1637" t="s">
        <v>35</v>
      </c>
      <c r="B1637" t="s">
        <v>36</v>
      </c>
      <c r="C1637" t="str">
        <f>VLOOKUP(B1637,'Country List'!$C$2:$G$126,5,FALSE)</f>
        <v>AP</v>
      </c>
      <c r="D1637" t="str">
        <f>VLOOKUP(B1637,'Country List'!$C$2:$E$126,3,FALSE)</f>
        <v>Lower middle income</v>
      </c>
      <c r="E1637" t="s">
        <v>431</v>
      </c>
      <c r="F1637" s="58">
        <v>36</v>
      </c>
      <c r="G1637" s="48">
        <v>2022</v>
      </c>
      <c r="H1637" t="s">
        <v>375</v>
      </c>
      <c r="J1637" t="str">
        <f t="shared" si="26"/>
        <v>BhutanEarly infant diagnosis</v>
      </c>
    </row>
    <row r="1638" spans="1:10" x14ac:dyDescent="0.25">
      <c r="A1638" t="s">
        <v>37</v>
      </c>
      <c r="B1638" t="s">
        <v>38</v>
      </c>
      <c r="C1638" t="str">
        <f>VLOOKUP(B1638,'Country List'!$C$2:$G$126,5,FALSE)</f>
        <v>LAC</v>
      </c>
      <c r="D1638" t="str">
        <f>VLOOKUP(B1638,'Country List'!$C$2:$E$126,3,FALSE)</f>
        <v>Lower middle income</v>
      </c>
      <c r="E1638" t="s">
        <v>431</v>
      </c>
      <c r="F1638" s="58">
        <v>36</v>
      </c>
      <c r="G1638" s="48">
        <v>2022</v>
      </c>
      <c r="H1638" t="s">
        <v>375</v>
      </c>
      <c r="J1638" t="str">
        <f t="shared" si="26"/>
        <v>BoliviaEarly infant diagnosis</v>
      </c>
    </row>
    <row r="1639" spans="1:10" x14ac:dyDescent="0.25">
      <c r="A1639" t="s">
        <v>39</v>
      </c>
      <c r="B1639" t="s">
        <v>40</v>
      </c>
      <c r="C1639" t="str">
        <f>VLOOKUP(B1639,'Country List'!$C$2:$G$126,5,FALSE)</f>
        <v>EECA</v>
      </c>
      <c r="D1639" t="str">
        <f>VLOOKUP(B1639,'Country List'!$C$2:$E$126,3,FALSE)</f>
        <v>Upper middle income</v>
      </c>
      <c r="E1639" t="s">
        <v>431</v>
      </c>
      <c r="F1639" s="58">
        <v>36</v>
      </c>
      <c r="G1639" s="48">
        <v>2022</v>
      </c>
      <c r="H1639" t="s">
        <v>375</v>
      </c>
      <c r="J1639" t="str">
        <f t="shared" si="26"/>
        <v>Bosnia and HerzegovinaEarly infant diagnosis</v>
      </c>
    </row>
    <row r="1640" spans="1:10" x14ac:dyDescent="0.25">
      <c r="A1640" t="s">
        <v>41</v>
      </c>
      <c r="B1640" t="s">
        <v>42</v>
      </c>
      <c r="C1640" t="str">
        <f>VLOOKUP(B1640,'Country List'!$C$2:$G$126,5,FALSE)</f>
        <v>ESA</v>
      </c>
      <c r="D1640" t="str">
        <f>VLOOKUP(B1640,'Country List'!$C$2:$E$126,3,FALSE)</f>
        <v>Upper middle income</v>
      </c>
      <c r="E1640" t="s">
        <v>431</v>
      </c>
      <c r="F1640" s="58">
        <v>36</v>
      </c>
      <c r="G1640" s="48">
        <v>2022</v>
      </c>
      <c r="H1640" t="s">
        <v>375</v>
      </c>
      <c r="J1640" t="str">
        <f t="shared" si="26"/>
        <v>BotswanaEarly infant diagnosis</v>
      </c>
    </row>
    <row r="1641" spans="1:10" x14ac:dyDescent="0.25">
      <c r="A1641" t="s">
        <v>43</v>
      </c>
      <c r="B1641" t="s">
        <v>44</v>
      </c>
      <c r="C1641" t="str">
        <f>VLOOKUP(B1641,'Country List'!$C$2:$G$126,5,FALSE)</f>
        <v>LAC</v>
      </c>
      <c r="D1641" t="str">
        <f>VLOOKUP(B1641,'Country List'!$C$2:$E$126,3,FALSE)</f>
        <v>Upper middle income</v>
      </c>
      <c r="E1641" t="s">
        <v>431</v>
      </c>
      <c r="F1641" s="58">
        <v>36</v>
      </c>
      <c r="G1641" s="48">
        <v>2022</v>
      </c>
      <c r="H1641" t="s">
        <v>375</v>
      </c>
      <c r="J1641" t="str">
        <f t="shared" si="26"/>
        <v>BrazilEarly infant diagnosis</v>
      </c>
    </row>
    <row r="1642" spans="1:10" x14ac:dyDescent="0.25">
      <c r="A1642" t="s">
        <v>45</v>
      </c>
      <c r="B1642" t="s">
        <v>46</v>
      </c>
      <c r="C1642" t="str">
        <f>VLOOKUP(B1642,'Country List'!$C$2:$G$126,5,FALSE)</f>
        <v>WCENA</v>
      </c>
      <c r="D1642" t="str">
        <f>VLOOKUP(B1642,'Country List'!$C$2:$E$126,3,FALSE)</f>
        <v>Upper middle income</v>
      </c>
      <c r="E1642" t="s">
        <v>431</v>
      </c>
      <c r="F1642" s="58">
        <v>36</v>
      </c>
      <c r="G1642" s="48">
        <v>2022</v>
      </c>
      <c r="H1642" t="s">
        <v>375</v>
      </c>
      <c r="J1642" t="str">
        <f t="shared" si="26"/>
        <v>BulgariaEarly infant diagnosis</v>
      </c>
    </row>
    <row r="1643" spans="1:10" x14ac:dyDescent="0.25">
      <c r="A1643" t="s">
        <v>47</v>
      </c>
      <c r="B1643" t="s">
        <v>48</v>
      </c>
      <c r="C1643" t="str">
        <f>VLOOKUP(B1643,'Country List'!$C$2:$G$126,5,FALSE)</f>
        <v>WCA</v>
      </c>
      <c r="D1643" t="str">
        <f>VLOOKUP(B1643,'Country List'!$C$2:$E$126,3,FALSE)</f>
        <v>Low income</v>
      </c>
      <c r="E1643" t="s">
        <v>431</v>
      </c>
      <c r="F1643" s="58">
        <v>36</v>
      </c>
      <c r="G1643" s="48">
        <v>2022</v>
      </c>
      <c r="H1643" t="s">
        <v>375</v>
      </c>
      <c r="J1643" t="str">
        <f t="shared" si="26"/>
        <v>Burkina FasoEarly infant diagnosis</v>
      </c>
    </row>
    <row r="1644" spans="1:10" x14ac:dyDescent="0.25">
      <c r="A1644" t="s">
        <v>49</v>
      </c>
      <c r="B1644" t="s">
        <v>50</v>
      </c>
      <c r="C1644" t="str">
        <f>VLOOKUP(B1644,'Country List'!$C$2:$G$126,5,FALSE)</f>
        <v>WCA</v>
      </c>
      <c r="D1644" t="str">
        <f>VLOOKUP(B1644,'Country List'!$C$2:$E$126,3,FALSE)</f>
        <v>Low income</v>
      </c>
      <c r="E1644" t="s">
        <v>431</v>
      </c>
      <c r="F1644" s="58">
        <v>36</v>
      </c>
      <c r="G1644" s="48">
        <v>2022</v>
      </c>
      <c r="H1644" t="s">
        <v>375</v>
      </c>
      <c r="J1644" t="str">
        <f t="shared" si="26"/>
        <v>BurundiEarly infant diagnosis</v>
      </c>
    </row>
    <row r="1645" spans="1:10" x14ac:dyDescent="0.25">
      <c r="A1645" t="s">
        <v>51</v>
      </c>
      <c r="B1645" t="s">
        <v>52</v>
      </c>
      <c r="C1645" t="str">
        <f>VLOOKUP(B1645,'Country List'!$C$2:$G$126,5,FALSE)</f>
        <v>WCA</v>
      </c>
      <c r="D1645" t="str">
        <f>VLOOKUP(B1645,'Country List'!$C$2:$E$126,3,FALSE)</f>
        <v>Lower middle income</v>
      </c>
      <c r="E1645" t="s">
        <v>431</v>
      </c>
      <c r="F1645" s="58">
        <v>36</v>
      </c>
      <c r="G1645" s="48">
        <v>2022</v>
      </c>
      <c r="H1645" t="s">
        <v>375</v>
      </c>
      <c r="J1645" t="str">
        <f t="shared" si="26"/>
        <v>Cabo VerdeEarly infant diagnosis</v>
      </c>
    </row>
    <row r="1646" spans="1:10" x14ac:dyDescent="0.25">
      <c r="A1646" t="s">
        <v>53</v>
      </c>
      <c r="B1646" t="s">
        <v>54</v>
      </c>
      <c r="C1646" t="str">
        <f>VLOOKUP(B1646,'Country List'!$C$2:$G$126,5,FALSE)</f>
        <v>AP</v>
      </c>
      <c r="D1646" t="str">
        <f>VLOOKUP(B1646,'Country List'!$C$2:$E$126,3,FALSE)</f>
        <v>Lower middle income</v>
      </c>
      <c r="E1646" t="s">
        <v>431</v>
      </c>
      <c r="F1646" s="58">
        <v>36</v>
      </c>
      <c r="G1646" s="48">
        <v>2022</v>
      </c>
      <c r="H1646" t="s">
        <v>375</v>
      </c>
      <c r="J1646" t="str">
        <f t="shared" si="26"/>
        <v>CambodiaEarly infant diagnosis</v>
      </c>
    </row>
    <row r="1647" spans="1:10" x14ac:dyDescent="0.25">
      <c r="A1647" t="s">
        <v>55</v>
      </c>
      <c r="B1647" t="s">
        <v>56</v>
      </c>
      <c r="C1647" t="str">
        <f>VLOOKUP(B1647,'Country List'!$C$2:$G$126,5,FALSE)</f>
        <v>WCA</v>
      </c>
      <c r="D1647" t="str">
        <f>VLOOKUP(B1647,'Country List'!$C$2:$E$126,3,FALSE)</f>
        <v>Lower middle income</v>
      </c>
      <c r="E1647" t="s">
        <v>431</v>
      </c>
      <c r="F1647" s="58">
        <v>36</v>
      </c>
      <c r="G1647" s="48">
        <v>2022</v>
      </c>
      <c r="H1647" t="s">
        <v>375</v>
      </c>
      <c r="J1647" t="str">
        <f t="shared" si="26"/>
        <v>CameroonEarly infant diagnosis</v>
      </c>
    </row>
    <row r="1648" spans="1:10" x14ac:dyDescent="0.25">
      <c r="A1648" t="s">
        <v>57</v>
      </c>
      <c r="B1648" t="s">
        <v>58</v>
      </c>
      <c r="C1648" t="str">
        <f>VLOOKUP(B1648,'Country List'!$C$2:$G$126,5,FALSE)</f>
        <v>WCA</v>
      </c>
      <c r="D1648" t="str">
        <f>VLOOKUP(B1648,'Country List'!$C$2:$E$126,3,FALSE)</f>
        <v>Low income</v>
      </c>
      <c r="E1648" t="s">
        <v>431</v>
      </c>
      <c r="F1648" s="58">
        <v>36</v>
      </c>
      <c r="G1648" s="48">
        <v>2022</v>
      </c>
      <c r="H1648" t="s">
        <v>375</v>
      </c>
      <c r="J1648" t="str">
        <f t="shared" si="26"/>
        <v>Central African RepublicEarly infant diagnosis</v>
      </c>
    </row>
    <row r="1649" spans="1:10" x14ac:dyDescent="0.25">
      <c r="A1649" t="s">
        <v>59</v>
      </c>
      <c r="B1649" t="s">
        <v>60</v>
      </c>
      <c r="C1649" t="str">
        <f>VLOOKUP(B1649,'Country List'!$C$2:$G$126,5,FALSE)</f>
        <v>WCA</v>
      </c>
      <c r="D1649" t="str">
        <f>VLOOKUP(B1649,'Country List'!$C$2:$E$126,3,FALSE)</f>
        <v>Low income</v>
      </c>
      <c r="E1649" t="s">
        <v>431</v>
      </c>
      <c r="F1649" s="58">
        <v>36</v>
      </c>
      <c r="G1649" s="48">
        <v>2022</v>
      </c>
      <c r="H1649" t="s">
        <v>375</v>
      </c>
      <c r="J1649" t="str">
        <f t="shared" si="26"/>
        <v>ChadEarly infant diagnosis</v>
      </c>
    </row>
    <row r="1650" spans="1:10" x14ac:dyDescent="0.25">
      <c r="A1650" t="s">
        <v>61</v>
      </c>
      <c r="B1650" t="s">
        <v>62</v>
      </c>
      <c r="C1650" t="str">
        <f>VLOOKUP(B1650,'Country List'!$C$2:$G$126,5,FALSE)</f>
        <v>AP</v>
      </c>
      <c r="D1650" t="str">
        <f>VLOOKUP(B1650,'Country List'!$C$2:$E$126,3,FALSE)</f>
        <v>Upper middle income</v>
      </c>
      <c r="E1650" t="s">
        <v>431</v>
      </c>
      <c r="F1650" s="58">
        <v>36</v>
      </c>
      <c r="G1650" s="48">
        <v>2022</v>
      </c>
      <c r="H1650" t="s">
        <v>375</v>
      </c>
      <c r="J1650" t="str">
        <f t="shared" si="26"/>
        <v>ChinaEarly infant diagnosis</v>
      </c>
    </row>
    <row r="1651" spans="1:10" x14ac:dyDescent="0.25">
      <c r="A1651" t="s">
        <v>63</v>
      </c>
      <c r="B1651" t="s">
        <v>64</v>
      </c>
      <c r="C1651" t="str">
        <f>VLOOKUP(B1651,'Country List'!$C$2:$G$126,5,FALSE)</f>
        <v>LAC</v>
      </c>
      <c r="D1651" t="str">
        <f>VLOOKUP(B1651,'Country List'!$C$2:$E$126,3,FALSE)</f>
        <v>Upper middle income</v>
      </c>
      <c r="E1651" t="s">
        <v>431</v>
      </c>
      <c r="F1651" s="58">
        <v>36</v>
      </c>
      <c r="G1651" s="48">
        <v>2022</v>
      </c>
      <c r="H1651" t="s">
        <v>375</v>
      </c>
      <c r="J1651" t="str">
        <f t="shared" si="26"/>
        <v>ColombiaEarly infant diagnosis</v>
      </c>
    </row>
    <row r="1652" spans="1:10" x14ac:dyDescent="0.25">
      <c r="A1652" t="s">
        <v>65</v>
      </c>
      <c r="B1652" t="s">
        <v>66</v>
      </c>
      <c r="C1652" t="str">
        <f>VLOOKUP(B1652,'Country List'!$C$2:$G$126,5,FALSE)</f>
        <v>ESA</v>
      </c>
      <c r="D1652" t="str">
        <f>VLOOKUP(B1652,'Country List'!$C$2:$E$126,3,FALSE)</f>
        <v>Low income</v>
      </c>
      <c r="E1652" t="s">
        <v>431</v>
      </c>
      <c r="F1652" s="58">
        <v>36</v>
      </c>
      <c r="G1652" s="48">
        <v>2022</v>
      </c>
      <c r="H1652" t="s">
        <v>375</v>
      </c>
      <c r="J1652" t="str">
        <f t="shared" si="26"/>
        <v>ComorosEarly infant diagnosis</v>
      </c>
    </row>
    <row r="1653" spans="1:10" x14ac:dyDescent="0.25">
      <c r="A1653" t="s">
        <v>67</v>
      </c>
      <c r="B1653" t="s">
        <v>68</v>
      </c>
      <c r="C1653" t="str">
        <f>VLOOKUP(B1653,'Country List'!$C$2:$G$126,5,FALSE)</f>
        <v>WCA</v>
      </c>
      <c r="D1653" t="str">
        <f>VLOOKUP(B1653,'Country List'!$C$2:$E$126,3,FALSE)</f>
        <v>Low income</v>
      </c>
      <c r="E1653" t="s">
        <v>431</v>
      </c>
      <c r="F1653" s="58">
        <v>36</v>
      </c>
      <c r="G1653" s="48">
        <v>2022</v>
      </c>
      <c r="H1653" t="s">
        <v>375</v>
      </c>
      <c r="J1653" t="str">
        <f t="shared" si="26"/>
        <v>Congo, Dem. Rep.Early infant diagnosis</v>
      </c>
    </row>
    <row r="1654" spans="1:10" x14ac:dyDescent="0.25">
      <c r="A1654" t="s">
        <v>69</v>
      </c>
      <c r="B1654" t="s">
        <v>70</v>
      </c>
      <c r="C1654" t="str">
        <f>VLOOKUP(B1654,'Country List'!$C$2:$G$126,5,FALSE)</f>
        <v>WCA</v>
      </c>
      <c r="D1654" t="str">
        <f>VLOOKUP(B1654,'Country List'!$C$2:$E$126,3,FALSE)</f>
        <v>Lower middle income</v>
      </c>
      <c r="E1654" t="s">
        <v>431</v>
      </c>
      <c r="F1654" s="58">
        <v>36</v>
      </c>
      <c r="G1654" s="48">
        <v>2022</v>
      </c>
      <c r="H1654" t="s">
        <v>375</v>
      </c>
      <c r="J1654" t="str">
        <f t="shared" si="26"/>
        <v>Congo, Rep.Early infant diagnosis</v>
      </c>
    </row>
    <row r="1655" spans="1:10" x14ac:dyDescent="0.25">
      <c r="A1655" t="s">
        <v>71</v>
      </c>
      <c r="B1655" t="s">
        <v>72</v>
      </c>
      <c r="C1655" t="str">
        <f>VLOOKUP(B1655,'Country List'!$C$2:$G$126,5,FALSE)</f>
        <v>LAC</v>
      </c>
      <c r="D1655" t="str">
        <f>VLOOKUP(B1655,'Country List'!$C$2:$E$126,3,FALSE)</f>
        <v>Upper middle income</v>
      </c>
      <c r="E1655" t="s">
        <v>431</v>
      </c>
      <c r="F1655" s="58">
        <v>36</v>
      </c>
      <c r="G1655" s="48">
        <v>2022</v>
      </c>
      <c r="H1655" t="s">
        <v>375</v>
      </c>
      <c r="J1655" t="str">
        <f t="shared" si="26"/>
        <v>Costa RicaEarly infant diagnosis</v>
      </c>
    </row>
    <row r="1656" spans="1:10" x14ac:dyDescent="0.25">
      <c r="A1656" t="s">
        <v>73</v>
      </c>
      <c r="B1656" t="s">
        <v>74</v>
      </c>
      <c r="C1656" t="str">
        <f>VLOOKUP(B1656,'Country List'!$C$2:$G$126,5,FALSE)</f>
        <v>WCA</v>
      </c>
      <c r="D1656" t="str">
        <f>VLOOKUP(B1656,'Country List'!$C$2:$E$126,3,FALSE)</f>
        <v>Lower middle income</v>
      </c>
      <c r="E1656" t="s">
        <v>431</v>
      </c>
      <c r="F1656" s="58">
        <v>36</v>
      </c>
      <c r="G1656" s="48">
        <v>2022</v>
      </c>
      <c r="H1656" t="s">
        <v>375</v>
      </c>
      <c r="J1656" t="str">
        <f t="shared" si="26"/>
        <v>Côte d'IvoireEarly infant diagnosis</v>
      </c>
    </row>
    <row r="1657" spans="1:10" x14ac:dyDescent="0.25">
      <c r="A1657" t="s">
        <v>75</v>
      </c>
      <c r="B1657" t="s">
        <v>76</v>
      </c>
      <c r="C1657" t="str">
        <f>VLOOKUP(B1657,'Country List'!$C$2:$G$126,5,FALSE)</f>
        <v>WCENA</v>
      </c>
      <c r="D1657" t="str">
        <f>VLOOKUP(B1657,'Country List'!$C$2:$E$126,3,FALSE)</f>
        <v>Upper middle income</v>
      </c>
      <c r="E1657" t="s">
        <v>431</v>
      </c>
      <c r="F1657" s="58">
        <v>36</v>
      </c>
      <c r="G1657" s="48">
        <v>2022</v>
      </c>
      <c r="H1657" t="s">
        <v>375</v>
      </c>
      <c r="J1657" t="str">
        <f t="shared" si="26"/>
        <v>CroatiaEarly infant diagnosis</v>
      </c>
    </row>
    <row r="1658" spans="1:10" x14ac:dyDescent="0.25">
      <c r="A1658" t="s">
        <v>77</v>
      </c>
      <c r="B1658" t="s">
        <v>78</v>
      </c>
      <c r="C1658" t="str">
        <f>VLOOKUP(B1658,'Country List'!$C$2:$G$126,5,FALSE)</f>
        <v>LAC</v>
      </c>
      <c r="D1658" t="str">
        <f>VLOOKUP(B1658,'Country List'!$C$2:$E$126,3,FALSE)</f>
        <v>Upper middle income</v>
      </c>
      <c r="E1658" t="s">
        <v>431</v>
      </c>
      <c r="F1658" s="58">
        <v>36</v>
      </c>
      <c r="G1658" s="48">
        <v>2022</v>
      </c>
      <c r="H1658" t="s">
        <v>375</v>
      </c>
      <c r="J1658" t="str">
        <f t="shared" si="26"/>
        <v>CubaEarly infant diagnosis</v>
      </c>
    </row>
    <row r="1659" spans="1:10" x14ac:dyDescent="0.25">
      <c r="A1659" t="s">
        <v>79</v>
      </c>
      <c r="B1659" t="s">
        <v>80</v>
      </c>
      <c r="C1659" t="str">
        <f>VLOOKUP(B1659,'Country List'!$C$2:$G$126,5,FALSE)</f>
        <v>NAME</v>
      </c>
      <c r="D1659" t="str">
        <f>VLOOKUP(B1659,'Country List'!$C$2:$E$126,3,FALSE)</f>
        <v>Lower middle income</v>
      </c>
      <c r="E1659" t="s">
        <v>431</v>
      </c>
      <c r="F1659" s="58">
        <v>36</v>
      </c>
      <c r="G1659" s="48">
        <v>2022</v>
      </c>
      <c r="H1659" t="s">
        <v>375</v>
      </c>
      <c r="J1659" t="str">
        <f t="shared" si="26"/>
        <v>DjiboutiEarly infant diagnosis</v>
      </c>
    </row>
    <row r="1660" spans="1:10" x14ac:dyDescent="0.25">
      <c r="A1660" t="s">
        <v>81</v>
      </c>
      <c r="B1660" t="s">
        <v>82</v>
      </c>
      <c r="C1660" t="str">
        <f>VLOOKUP(B1660,'Country List'!$C$2:$G$126,5,FALSE)</f>
        <v>LAC</v>
      </c>
      <c r="D1660" t="str">
        <f>VLOOKUP(B1660,'Country List'!$C$2:$E$126,3,FALSE)</f>
        <v>Upper middle income</v>
      </c>
      <c r="E1660" t="s">
        <v>431</v>
      </c>
      <c r="F1660" s="58">
        <v>36</v>
      </c>
      <c r="G1660" s="48">
        <v>2022</v>
      </c>
      <c r="H1660" t="s">
        <v>375</v>
      </c>
      <c r="J1660" t="str">
        <f t="shared" si="26"/>
        <v>Dominican RepublicEarly infant diagnosis</v>
      </c>
    </row>
    <row r="1661" spans="1:10" x14ac:dyDescent="0.25">
      <c r="A1661" t="s">
        <v>83</v>
      </c>
      <c r="B1661" t="s">
        <v>84</v>
      </c>
      <c r="C1661" t="str">
        <f>VLOOKUP(B1661,'Country List'!$C$2:$G$126,5,FALSE)</f>
        <v>LAC</v>
      </c>
      <c r="D1661" t="str">
        <f>VLOOKUP(B1661,'Country List'!$C$2:$E$126,3,FALSE)</f>
        <v>Upper middle income</v>
      </c>
      <c r="E1661" t="s">
        <v>431</v>
      </c>
      <c r="F1661" s="58">
        <v>36</v>
      </c>
      <c r="G1661" s="48">
        <v>2022</v>
      </c>
      <c r="H1661" t="s">
        <v>375</v>
      </c>
      <c r="J1661" t="str">
        <f t="shared" si="26"/>
        <v>EcuadorEarly infant diagnosis</v>
      </c>
    </row>
    <row r="1662" spans="1:10" x14ac:dyDescent="0.25">
      <c r="A1662" t="s">
        <v>85</v>
      </c>
      <c r="B1662" t="s">
        <v>86</v>
      </c>
      <c r="C1662" t="str">
        <f>VLOOKUP(B1662,'Country List'!$C$2:$G$126,5,FALSE)</f>
        <v>NAME</v>
      </c>
      <c r="D1662" t="str">
        <f>VLOOKUP(B1662,'Country List'!$C$2:$E$126,3,FALSE)</f>
        <v>Lower middle income</v>
      </c>
      <c r="E1662" t="s">
        <v>431</v>
      </c>
      <c r="F1662" s="58">
        <v>36</v>
      </c>
      <c r="G1662" s="48">
        <v>2022</v>
      </c>
      <c r="H1662" t="s">
        <v>375</v>
      </c>
      <c r="J1662" t="str">
        <f t="shared" si="26"/>
        <v>Egypt, Arab Rep.Early infant diagnosis</v>
      </c>
    </row>
    <row r="1663" spans="1:10" x14ac:dyDescent="0.25">
      <c r="A1663" t="s">
        <v>87</v>
      </c>
      <c r="B1663" t="s">
        <v>88</v>
      </c>
      <c r="C1663" t="str">
        <f>VLOOKUP(B1663,'Country List'!$C$2:$G$126,5,FALSE)</f>
        <v>LAC</v>
      </c>
      <c r="D1663" t="str">
        <f>VLOOKUP(B1663,'Country List'!$C$2:$E$126,3,FALSE)</f>
        <v>Lower middle income</v>
      </c>
      <c r="E1663" t="s">
        <v>431</v>
      </c>
      <c r="F1663" s="58">
        <v>36</v>
      </c>
      <c r="G1663" s="48">
        <v>2022</v>
      </c>
      <c r="H1663" t="s">
        <v>375</v>
      </c>
      <c r="J1663" t="str">
        <f t="shared" si="26"/>
        <v>El SalvadorEarly infant diagnosis</v>
      </c>
    </row>
    <row r="1664" spans="1:10" x14ac:dyDescent="0.25">
      <c r="A1664" t="s">
        <v>89</v>
      </c>
      <c r="B1664" t="s">
        <v>90</v>
      </c>
      <c r="C1664" t="str">
        <f>VLOOKUP(B1664,'Country List'!$C$2:$G$126,5,FALSE)</f>
        <v>WCA</v>
      </c>
      <c r="D1664" t="str">
        <f>VLOOKUP(B1664,'Country List'!$C$2:$E$126,3,FALSE)</f>
        <v>Upper middle income</v>
      </c>
      <c r="E1664" t="s">
        <v>431</v>
      </c>
      <c r="F1664" s="58">
        <v>36</v>
      </c>
      <c r="G1664" s="48">
        <v>2022</v>
      </c>
      <c r="H1664" t="s">
        <v>375</v>
      </c>
      <c r="J1664" t="str">
        <f t="shared" si="26"/>
        <v>Equatorial GuineaEarly infant diagnosis</v>
      </c>
    </row>
    <row r="1665" spans="1:10" x14ac:dyDescent="0.25">
      <c r="A1665" t="s">
        <v>91</v>
      </c>
      <c r="B1665" t="s">
        <v>92</v>
      </c>
      <c r="C1665" t="str">
        <f>VLOOKUP(B1665,'Country List'!$C$2:$G$126,5,FALSE)</f>
        <v>ESA</v>
      </c>
      <c r="D1665" t="str">
        <f>VLOOKUP(B1665,'Country List'!$C$2:$E$126,3,FALSE)</f>
        <v>Low income</v>
      </c>
      <c r="E1665" t="s">
        <v>431</v>
      </c>
      <c r="F1665" s="58">
        <v>36</v>
      </c>
      <c r="G1665" s="48">
        <v>2022</v>
      </c>
      <c r="H1665" t="s">
        <v>375</v>
      </c>
      <c r="J1665" t="str">
        <f t="shared" si="26"/>
        <v>EritreaEarly infant diagnosis</v>
      </c>
    </row>
    <row r="1666" spans="1:10" x14ac:dyDescent="0.25">
      <c r="A1666" t="s">
        <v>267</v>
      </c>
      <c r="B1666" t="s">
        <v>228</v>
      </c>
      <c r="C1666" t="str">
        <f>VLOOKUP(B1666,'Country List'!$C$2:$G$126,5,FALSE)</f>
        <v>ESA</v>
      </c>
      <c r="D1666" t="str">
        <f>VLOOKUP(B1666,'Country List'!$C$2:$E$126,3,FALSE)</f>
        <v>Lower middle income</v>
      </c>
      <c r="E1666" t="s">
        <v>431</v>
      </c>
      <c r="F1666" s="58">
        <v>36</v>
      </c>
      <c r="G1666" s="48">
        <v>2022</v>
      </c>
      <c r="H1666" t="s">
        <v>375</v>
      </c>
      <c r="J1666" t="str">
        <f t="shared" si="26"/>
        <v>EswatiniEarly infant diagnosis</v>
      </c>
    </row>
    <row r="1667" spans="1:10" x14ac:dyDescent="0.25">
      <c r="A1667" t="s">
        <v>93</v>
      </c>
      <c r="B1667" t="s">
        <v>94</v>
      </c>
      <c r="C1667" t="str">
        <f>VLOOKUP(B1667,'Country List'!$C$2:$G$126,5,FALSE)</f>
        <v>ESA</v>
      </c>
      <c r="D1667" t="str">
        <f>VLOOKUP(B1667,'Country List'!$C$2:$E$126,3,FALSE)</f>
        <v>Low income</v>
      </c>
      <c r="E1667" t="s">
        <v>431</v>
      </c>
      <c r="F1667" s="58">
        <v>36</v>
      </c>
      <c r="G1667" s="48">
        <v>2022</v>
      </c>
      <c r="H1667" t="s">
        <v>375</v>
      </c>
      <c r="J1667" t="str">
        <f t="shared" si="26"/>
        <v>EthiopiaEarly infant diagnosis</v>
      </c>
    </row>
    <row r="1668" spans="1:10" x14ac:dyDescent="0.25">
      <c r="A1668" t="s">
        <v>95</v>
      </c>
      <c r="B1668" t="s">
        <v>96</v>
      </c>
      <c r="C1668" t="str">
        <f>VLOOKUP(B1668,'Country List'!$C$2:$G$126,5,FALSE)</f>
        <v>AP</v>
      </c>
      <c r="D1668" t="str">
        <f>VLOOKUP(B1668,'Country List'!$C$2:$E$126,3,FALSE)</f>
        <v>Upper middle income</v>
      </c>
      <c r="E1668" t="s">
        <v>431</v>
      </c>
      <c r="F1668" s="58">
        <v>36</v>
      </c>
      <c r="G1668" s="48">
        <v>2022</v>
      </c>
      <c r="H1668" t="s">
        <v>375</v>
      </c>
      <c r="J1668" t="str">
        <f t="shared" si="26"/>
        <v>FijiEarly infant diagnosis</v>
      </c>
    </row>
    <row r="1669" spans="1:10" x14ac:dyDescent="0.25">
      <c r="A1669" t="s">
        <v>97</v>
      </c>
      <c r="B1669" t="s">
        <v>98</v>
      </c>
      <c r="C1669" t="str">
        <f>VLOOKUP(B1669,'Country List'!$C$2:$G$126,5,FALSE)</f>
        <v>WCA</v>
      </c>
      <c r="D1669" t="str">
        <f>VLOOKUP(B1669,'Country List'!$C$2:$E$126,3,FALSE)</f>
        <v>Upper middle income</v>
      </c>
      <c r="E1669" t="s">
        <v>431</v>
      </c>
      <c r="F1669" s="58">
        <v>36</v>
      </c>
      <c r="G1669" s="48">
        <v>2022</v>
      </c>
      <c r="H1669" t="s">
        <v>375</v>
      </c>
      <c r="J1669" t="str">
        <f t="shared" si="26"/>
        <v>GabonEarly infant diagnosis</v>
      </c>
    </row>
    <row r="1670" spans="1:10" x14ac:dyDescent="0.25">
      <c r="A1670" t="s">
        <v>99</v>
      </c>
      <c r="B1670" t="s">
        <v>100</v>
      </c>
      <c r="C1670" t="str">
        <f>VLOOKUP(B1670,'Country List'!$C$2:$G$126,5,FALSE)</f>
        <v>WCA</v>
      </c>
      <c r="D1670" t="str">
        <f>VLOOKUP(B1670,'Country List'!$C$2:$E$126,3,FALSE)</f>
        <v>Low income</v>
      </c>
      <c r="E1670" t="s">
        <v>431</v>
      </c>
      <c r="F1670" s="58">
        <v>36</v>
      </c>
      <c r="G1670" s="48">
        <v>2022</v>
      </c>
      <c r="H1670" t="s">
        <v>375</v>
      </c>
      <c r="J1670" t="str">
        <f t="shared" si="26"/>
        <v>Gambia, TheEarly infant diagnosis</v>
      </c>
    </row>
    <row r="1671" spans="1:10" x14ac:dyDescent="0.25">
      <c r="A1671" t="s">
        <v>101</v>
      </c>
      <c r="B1671" t="s">
        <v>102</v>
      </c>
      <c r="C1671" t="str">
        <f>VLOOKUP(B1671,'Country List'!$C$2:$G$126,5,FALSE)</f>
        <v>EECA</v>
      </c>
      <c r="D1671" t="str">
        <f>VLOOKUP(B1671,'Country List'!$C$2:$E$126,3,FALSE)</f>
        <v>Lower middle income</v>
      </c>
      <c r="E1671" t="s">
        <v>431</v>
      </c>
      <c r="F1671" s="58">
        <v>36</v>
      </c>
      <c r="G1671" s="48">
        <v>2022</v>
      </c>
      <c r="H1671" t="s">
        <v>375</v>
      </c>
      <c r="J1671" t="str">
        <f t="shared" si="26"/>
        <v>GeorgiaEarly infant diagnosis</v>
      </c>
    </row>
    <row r="1672" spans="1:10" x14ac:dyDescent="0.25">
      <c r="A1672" t="s">
        <v>103</v>
      </c>
      <c r="B1672" t="s">
        <v>104</v>
      </c>
      <c r="C1672" t="str">
        <f>VLOOKUP(B1672,'Country List'!$C$2:$G$126,5,FALSE)</f>
        <v>WCA</v>
      </c>
      <c r="D1672" t="str">
        <f>VLOOKUP(B1672,'Country List'!$C$2:$E$126,3,FALSE)</f>
        <v>Lower middle income</v>
      </c>
      <c r="E1672" t="s">
        <v>431</v>
      </c>
      <c r="F1672" s="58">
        <v>29.33</v>
      </c>
      <c r="G1672" s="48">
        <v>2024</v>
      </c>
      <c r="H1672" t="s">
        <v>520</v>
      </c>
      <c r="J1672" t="str">
        <f t="shared" si="26"/>
        <v>GhanaEarly infant diagnosis</v>
      </c>
    </row>
    <row r="1673" spans="1:10" x14ac:dyDescent="0.25">
      <c r="A1673" t="s">
        <v>105</v>
      </c>
      <c r="B1673" t="s">
        <v>106</v>
      </c>
      <c r="C1673" t="str">
        <f>VLOOKUP(B1673,'Country List'!$C$2:$G$126,5,FALSE)</f>
        <v>LAC</v>
      </c>
      <c r="D1673" t="str">
        <f>VLOOKUP(B1673,'Country List'!$C$2:$E$126,3,FALSE)</f>
        <v>Lower middle income</v>
      </c>
      <c r="E1673" t="s">
        <v>431</v>
      </c>
      <c r="F1673" s="58">
        <v>36</v>
      </c>
      <c r="G1673" s="48">
        <v>2022</v>
      </c>
      <c r="H1673" t="s">
        <v>375</v>
      </c>
      <c r="J1673" t="str">
        <f t="shared" si="26"/>
        <v>GuatemalaEarly infant diagnosis</v>
      </c>
    </row>
    <row r="1674" spans="1:10" x14ac:dyDescent="0.25">
      <c r="A1674" t="s">
        <v>107</v>
      </c>
      <c r="B1674" t="s">
        <v>108</v>
      </c>
      <c r="C1674" t="str">
        <f>VLOOKUP(B1674,'Country List'!$C$2:$G$126,5,FALSE)</f>
        <v>WCA</v>
      </c>
      <c r="D1674" t="str">
        <f>VLOOKUP(B1674,'Country List'!$C$2:$E$126,3,FALSE)</f>
        <v>Low income</v>
      </c>
      <c r="E1674" t="s">
        <v>431</v>
      </c>
      <c r="F1674" s="58">
        <v>36</v>
      </c>
      <c r="G1674" s="48">
        <v>2022</v>
      </c>
      <c r="H1674" t="s">
        <v>375</v>
      </c>
      <c r="J1674" t="str">
        <f t="shared" si="26"/>
        <v>GuineaEarly infant diagnosis</v>
      </c>
    </row>
    <row r="1675" spans="1:10" x14ac:dyDescent="0.25">
      <c r="A1675" t="s">
        <v>109</v>
      </c>
      <c r="B1675" t="s">
        <v>110</v>
      </c>
      <c r="C1675" t="str">
        <f>VLOOKUP(B1675,'Country List'!$C$2:$G$126,5,FALSE)</f>
        <v>WCA</v>
      </c>
      <c r="D1675" t="str">
        <f>VLOOKUP(B1675,'Country List'!$C$2:$E$126,3,FALSE)</f>
        <v>Low income</v>
      </c>
      <c r="E1675" t="s">
        <v>431</v>
      </c>
      <c r="F1675" s="58">
        <v>36</v>
      </c>
      <c r="G1675" s="48">
        <v>2022</v>
      </c>
      <c r="H1675" t="s">
        <v>375</v>
      </c>
      <c r="J1675" t="str">
        <f t="shared" ref="J1675:J1737" si="27">CONCATENATE(A1675,E1675)</f>
        <v>Guinea-BissauEarly infant diagnosis</v>
      </c>
    </row>
    <row r="1676" spans="1:10" x14ac:dyDescent="0.25">
      <c r="A1676" t="s">
        <v>111</v>
      </c>
      <c r="B1676" t="s">
        <v>112</v>
      </c>
      <c r="C1676" t="str">
        <f>VLOOKUP(B1676,'Country List'!$C$2:$G$126,5,FALSE)</f>
        <v>LAC</v>
      </c>
      <c r="D1676" t="str">
        <f>VLOOKUP(B1676,'Country List'!$C$2:$E$126,3,FALSE)</f>
        <v>Upper middle income</v>
      </c>
      <c r="E1676" t="s">
        <v>431</v>
      </c>
      <c r="F1676" s="58">
        <v>10</v>
      </c>
      <c r="G1676" s="48">
        <v>2022</v>
      </c>
      <c r="H1676" t="s">
        <v>516</v>
      </c>
      <c r="J1676" t="str">
        <f t="shared" si="27"/>
        <v>GuyanaEarly infant diagnosis</v>
      </c>
    </row>
    <row r="1677" spans="1:10" x14ac:dyDescent="0.25">
      <c r="A1677" t="s">
        <v>113</v>
      </c>
      <c r="B1677" t="s">
        <v>114</v>
      </c>
      <c r="C1677" t="str">
        <f>VLOOKUP(B1677,'Country List'!$C$2:$G$126,5,FALSE)</f>
        <v>LAC</v>
      </c>
      <c r="D1677" t="str">
        <f>VLOOKUP(B1677,'Country List'!$C$2:$E$126,3,FALSE)</f>
        <v>Low income</v>
      </c>
      <c r="E1677" t="s">
        <v>431</v>
      </c>
      <c r="F1677" s="58">
        <v>36</v>
      </c>
      <c r="G1677" s="48">
        <v>2022</v>
      </c>
      <c r="H1677" t="s">
        <v>375</v>
      </c>
      <c r="J1677" t="str">
        <f t="shared" si="27"/>
        <v>HaitiEarly infant diagnosis</v>
      </c>
    </row>
    <row r="1678" spans="1:10" x14ac:dyDescent="0.25">
      <c r="A1678" t="s">
        <v>115</v>
      </c>
      <c r="B1678" t="s">
        <v>116</v>
      </c>
      <c r="C1678" t="str">
        <f>VLOOKUP(B1678,'Country List'!$C$2:$G$126,5,FALSE)</f>
        <v>LAC</v>
      </c>
      <c r="D1678" t="str">
        <f>VLOOKUP(B1678,'Country List'!$C$2:$E$126,3,FALSE)</f>
        <v>Lower middle income</v>
      </c>
      <c r="E1678" t="s">
        <v>431</v>
      </c>
      <c r="F1678" s="58">
        <v>36</v>
      </c>
      <c r="G1678" s="48">
        <v>2022</v>
      </c>
      <c r="H1678" t="s">
        <v>375</v>
      </c>
      <c r="J1678" t="str">
        <f t="shared" si="27"/>
        <v>HondurasEarly infant diagnosis</v>
      </c>
    </row>
    <row r="1679" spans="1:10" x14ac:dyDescent="0.25">
      <c r="A1679" t="s">
        <v>117</v>
      </c>
      <c r="B1679" t="s">
        <v>118</v>
      </c>
      <c r="C1679" t="str">
        <f>VLOOKUP(B1679,'Country List'!$C$2:$G$126,5,FALSE)</f>
        <v>AP</v>
      </c>
      <c r="D1679" t="str">
        <f>VLOOKUP(B1679,'Country List'!$C$2:$E$126,3,FALSE)</f>
        <v>Lower middle income</v>
      </c>
      <c r="E1679" t="s">
        <v>431</v>
      </c>
      <c r="F1679" s="58">
        <v>36</v>
      </c>
      <c r="G1679" s="48">
        <v>2022</v>
      </c>
      <c r="H1679" t="s">
        <v>375</v>
      </c>
      <c r="J1679" t="str">
        <f t="shared" si="27"/>
        <v>IndiaEarly infant diagnosis</v>
      </c>
    </row>
    <row r="1680" spans="1:10" x14ac:dyDescent="0.25">
      <c r="A1680" t="s">
        <v>119</v>
      </c>
      <c r="B1680" t="s">
        <v>120</v>
      </c>
      <c r="C1680" t="str">
        <f>VLOOKUP(B1680,'Country List'!$C$2:$G$126,5,FALSE)</f>
        <v>AP</v>
      </c>
      <c r="D1680" t="str">
        <f>VLOOKUP(B1680,'Country List'!$C$2:$E$126,3,FALSE)</f>
        <v>Lower middle income</v>
      </c>
      <c r="E1680" t="s">
        <v>431</v>
      </c>
      <c r="F1680" s="58">
        <v>36</v>
      </c>
      <c r="G1680" s="48">
        <v>2022</v>
      </c>
      <c r="H1680" t="s">
        <v>375</v>
      </c>
      <c r="J1680" t="str">
        <f t="shared" si="27"/>
        <v>IndonesiaEarly infant diagnosis</v>
      </c>
    </row>
    <row r="1681" spans="1:10" x14ac:dyDescent="0.25">
      <c r="A1681" t="s">
        <v>121</v>
      </c>
      <c r="B1681" t="s">
        <v>122</v>
      </c>
      <c r="C1681" t="str">
        <f>VLOOKUP(B1681,'Country List'!$C$2:$G$126,5,FALSE)</f>
        <v>NAME</v>
      </c>
      <c r="D1681" t="str">
        <f>VLOOKUP(B1681,'Country List'!$C$2:$E$126,3,FALSE)</f>
        <v>Upper middle income</v>
      </c>
      <c r="E1681" t="s">
        <v>431</v>
      </c>
      <c r="F1681" s="58">
        <v>36</v>
      </c>
      <c r="G1681" s="48">
        <v>2022</v>
      </c>
      <c r="H1681" t="s">
        <v>375</v>
      </c>
      <c r="J1681" t="str">
        <f t="shared" si="27"/>
        <v>Iran, Islamic Rep.Early infant diagnosis</v>
      </c>
    </row>
    <row r="1682" spans="1:10" x14ac:dyDescent="0.25">
      <c r="A1682" t="s">
        <v>123</v>
      </c>
      <c r="B1682" t="s">
        <v>124</v>
      </c>
      <c r="C1682" t="str">
        <f>VLOOKUP(B1682,'Country List'!$C$2:$G$126,5,FALSE)</f>
        <v>NAME</v>
      </c>
      <c r="D1682" t="str">
        <f>VLOOKUP(B1682,'Country List'!$C$2:$E$126,3,FALSE)</f>
        <v>Upper middle income</v>
      </c>
      <c r="E1682" t="s">
        <v>431</v>
      </c>
      <c r="F1682" s="58">
        <v>36</v>
      </c>
      <c r="G1682" s="48">
        <v>2022</v>
      </c>
      <c r="H1682" t="s">
        <v>375</v>
      </c>
      <c r="J1682" t="str">
        <f t="shared" si="27"/>
        <v>IraqEarly infant diagnosis</v>
      </c>
    </row>
    <row r="1683" spans="1:10" x14ac:dyDescent="0.25">
      <c r="A1683" t="s">
        <v>125</v>
      </c>
      <c r="B1683" t="s">
        <v>126</v>
      </c>
      <c r="C1683" t="str">
        <f>VLOOKUP(B1683,'Country List'!$C$2:$G$126,5,FALSE)</f>
        <v>LAC</v>
      </c>
      <c r="D1683" t="str">
        <f>VLOOKUP(B1683,'Country List'!$C$2:$E$126,3,FALSE)</f>
        <v>Upper middle income</v>
      </c>
      <c r="E1683" t="s">
        <v>431</v>
      </c>
      <c r="F1683" s="58">
        <v>36</v>
      </c>
      <c r="G1683" s="48">
        <v>2022</v>
      </c>
      <c r="H1683" t="s">
        <v>375</v>
      </c>
      <c r="J1683" t="str">
        <f t="shared" si="27"/>
        <v>JamaicaEarly infant diagnosis</v>
      </c>
    </row>
    <row r="1684" spans="1:10" x14ac:dyDescent="0.25">
      <c r="A1684" t="s">
        <v>127</v>
      </c>
      <c r="B1684" t="s">
        <v>128</v>
      </c>
      <c r="C1684" t="str">
        <f>VLOOKUP(B1684,'Country List'!$C$2:$G$126,5,FALSE)</f>
        <v>NAME</v>
      </c>
      <c r="D1684" t="str">
        <f>VLOOKUP(B1684,'Country List'!$C$2:$E$126,3,FALSE)</f>
        <v>Lower middle income</v>
      </c>
      <c r="E1684" t="s">
        <v>431</v>
      </c>
      <c r="F1684" s="58">
        <v>36</v>
      </c>
      <c r="G1684" s="48">
        <v>2022</v>
      </c>
      <c r="H1684" t="s">
        <v>375</v>
      </c>
      <c r="J1684" t="str">
        <f t="shared" si="27"/>
        <v>JordanEarly infant diagnosis</v>
      </c>
    </row>
    <row r="1685" spans="1:10" x14ac:dyDescent="0.25">
      <c r="A1685" t="s">
        <v>129</v>
      </c>
      <c r="B1685" t="s">
        <v>130</v>
      </c>
      <c r="C1685" t="str">
        <f>VLOOKUP(B1685,'Country List'!$C$2:$G$126,5,FALSE)</f>
        <v>EECA</v>
      </c>
      <c r="D1685" t="str">
        <f>VLOOKUP(B1685,'Country List'!$C$2:$E$126,3,FALSE)</f>
        <v>Upper middle income</v>
      </c>
      <c r="E1685" t="s">
        <v>431</v>
      </c>
      <c r="F1685" s="58">
        <v>36</v>
      </c>
      <c r="G1685" s="48">
        <v>2022</v>
      </c>
      <c r="H1685" t="s">
        <v>375</v>
      </c>
      <c r="J1685" t="str">
        <f t="shared" si="27"/>
        <v>KazakhstanEarly infant diagnosis</v>
      </c>
    </row>
    <row r="1686" spans="1:10" x14ac:dyDescent="0.25">
      <c r="A1686" t="s">
        <v>131</v>
      </c>
      <c r="B1686" t="s">
        <v>132</v>
      </c>
      <c r="C1686" t="str">
        <f>VLOOKUP(B1686,'Country List'!$C$2:$G$126,5,FALSE)</f>
        <v>ESA</v>
      </c>
      <c r="D1686" t="str">
        <f>VLOOKUP(B1686,'Country List'!$C$2:$E$126,3,FALSE)</f>
        <v>Lower middle income</v>
      </c>
      <c r="E1686" t="s">
        <v>431</v>
      </c>
      <c r="F1686" s="58">
        <v>36</v>
      </c>
      <c r="G1686" s="48">
        <v>2022</v>
      </c>
      <c r="H1686" t="s">
        <v>375</v>
      </c>
      <c r="J1686" t="str">
        <f t="shared" si="27"/>
        <v>KenyaEarly infant diagnosis</v>
      </c>
    </row>
    <row r="1687" spans="1:10" x14ac:dyDescent="0.25">
      <c r="A1687" t="s">
        <v>133</v>
      </c>
      <c r="B1687" t="s">
        <v>134</v>
      </c>
      <c r="C1687" t="str">
        <f>VLOOKUP(B1687,'Country List'!$C$2:$G$126,5,FALSE)</f>
        <v>AP</v>
      </c>
      <c r="D1687" t="str">
        <f>VLOOKUP(B1687,'Country List'!$C$2:$E$126,3,FALSE)</f>
        <v>Low income</v>
      </c>
      <c r="E1687" t="s">
        <v>431</v>
      </c>
      <c r="F1687" s="58">
        <v>36</v>
      </c>
      <c r="G1687" s="48">
        <v>2022</v>
      </c>
      <c r="H1687" t="s">
        <v>375</v>
      </c>
      <c r="J1687" t="str">
        <f t="shared" si="27"/>
        <v>Korea, Dem. People's Rep.Early infant diagnosis</v>
      </c>
    </row>
    <row r="1688" spans="1:10" x14ac:dyDescent="0.25">
      <c r="A1688" t="s">
        <v>135</v>
      </c>
      <c r="B1688" t="s">
        <v>136</v>
      </c>
      <c r="C1688" t="str">
        <f>VLOOKUP(B1688,'Country List'!$C$2:$G$126,5,FALSE)</f>
        <v>EECA</v>
      </c>
      <c r="D1688" t="str">
        <f>VLOOKUP(B1688,'Country List'!$C$2:$E$126,3,FALSE)</f>
        <v>Lower middle income</v>
      </c>
      <c r="E1688" t="s">
        <v>431</v>
      </c>
      <c r="F1688" s="58">
        <v>36</v>
      </c>
      <c r="G1688" s="48">
        <v>2022</v>
      </c>
      <c r="H1688" t="s">
        <v>375</v>
      </c>
      <c r="J1688" t="str">
        <f t="shared" si="27"/>
        <v>Kyrgyz RepublicEarly infant diagnosis</v>
      </c>
    </row>
    <row r="1689" spans="1:10" x14ac:dyDescent="0.25">
      <c r="A1689" t="s">
        <v>137</v>
      </c>
      <c r="B1689" t="s">
        <v>138</v>
      </c>
      <c r="C1689" t="str">
        <f>VLOOKUP(B1689,'Country List'!$C$2:$G$126,5,FALSE)</f>
        <v>AP</v>
      </c>
      <c r="D1689" t="str">
        <f>VLOOKUP(B1689,'Country List'!$C$2:$E$126,3,FALSE)</f>
        <v>Lower middle income</v>
      </c>
      <c r="E1689" t="s">
        <v>431</v>
      </c>
      <c r="F1689" s="58">
        <v>14.9</v>
      </c>
      <c r="G1689" s="48">
        <v>2022</v>
      </c>
      <c r="H1689" t="s">
        <v>522</v>
      </c>
      <c r="J1689" t="str">
        <f t="shared" si="27"/>
        <v>Lao PDREarly infant diagnosis</v>
      </c>
    </row>
    <row r="1690" spans="1:10" x14ac:dyDescent="0.25">
      <c r="A1690" t="s">
        <v>139</v>
      </c>
      <c r="B1690" t="s">
        <v>140</v>
      </c>
      <c r="C1690" t="str">
        <f>VLOOKUP(B1690,'Country List'!$C$2:$G$126,5,FALSE)</f>
        <v>NAME</v>
      </c>
      <c r="D1690" t="str">
        <f>VLOOKUP(B1690,'Country List'!$C$2:$E$126,3,FALSE)</f>
        <v>Upper middle income</v>
      </c>
      <c r="E1690" t="s">
        <v>431</v>
      </c>
      <c r="F1690" s="58">
        <v>36</v>
      </c>
      <c r="G1690" s="48">
        <v>2022</v>
      </c>
      <c r="H1690" t="s">
        <v>375</v>
      </c>
      <c r="J1690" t="str">
        <f t="shared" si="27"/>
        <v>LebanonEarly infant diagnosis</v>
      </c>
    </row>
    <row r="1691" spans="1:10" x14ac:dyDescent="0.25">
      <c r="A1691" t="s">
        <v>141</v>
      </c>
      <c r="B1691" t="s">
        <v>142</v>
      </c>
      <c r="C1691" t="str">
        <f>VLOOKUP(B1691,'Country List'!$C$2:$G$126,5,FALSE)</f>
        <v>ESA</v>
      </c>
      <c r="D1691" t="str">
        <f>VLOOKUP(B1691,'Country List'!$C$2:$E$126,3,FALSE)</f>
        <v>Lower middle income</v>
      </c>
      <c r="E1691" t="s">
        <v>431</v>
      </c>
      <c r="F1691" s="58">
        <v>36</v>
      </c>
      <c r="G1691" s="48">
        <v>2022</v>
      </c>
      <c r="H1691" t="s">
        <v>375</v>
      </c>
      <c r="J1691" t="str">
        <f t="shared" si="27"/>
        <v>LesothoEarly infant diagnosis</v>
      </c>
    </row>
    <row r="1692" spans="1:10" x14ac:dyDescent="0.25">
      <c r="A1692" t="s">
        <v>143</v>
      </c>
      <c r="B1692" t="s">
        <v>144</v>
      </c>
      <c r="C1692" t="str">
        <f>VLOOKUP(B1692,'Country List'!$C$2:$G$126,5,FALSE)</f>
        <v>WCA</v>
      </c>
      <c r="D1692" t="str">
        <f>VLOOKUP(B1692,'Country List'!$C$2:$E$126,3,FALSE)</f>
        <v>Low income</v>
      </c>
      <c r="E1692" t="s">
        <v>431</v>
      </c>
      <c r="F1692" s="58">
        <v>36</v>
      </c>
      <c r="G1692" s="48">
        <v>2022</v>
      </c>
      <c r="H1692" t="s">
        <v>375</v>
      </c>
      <c r="J1692" t="str">
        <f t="shared" si="27"/>
        <v>LiberiaEarly infant diagnosis</v>
      </c>
    </row>
    <row r="1693" spans="1:10" x14ac:dyDescent="0.25">
      <c r="A1693" t="s">
        <v>145</v>
      </c>
      <c r="B1693" t="s">
        <v>146</v>
      </c>
      <c r="C1693" t="str">
        <f>VLOOKUP(B1693,'Country List'!$C$2:$G$126,5,FALSE)</f>
        <v>NAME</v>
      </c>
      <c r="D1693" t="str">
        <f>VLOOKUP(B1693,'Country List'!$C$2:$E$126,3,FALSE)</f>
        <v>Upper middle income</v>
      </c>
      <c r="E1693" t="s">
        <v>431</v>
      </c>
      <c r="F1693" s="58">
        <v>36</v>
      </c>
      <c r="G1693" s="48">
        <v>2022</v>
      </c>
      <c r="H1693" t="s">
        <v>375</v>
      </c>
      <c r="J1693" t="str">
        <f t="shared" si="27"/>
        <v>LibyaEarly infant diagnosis</v>
      </c>
    </row>
    <row r="1694" spans="1:10" x14ac:dyDescent="0.25">
      <c r="A1694" t="s">
        <v>147</v>
      </c>
      <c r="B1694" t="s">
        <v>148</v>
      </c>
      <c r="C1694" t="str">
        <f>VLOOKUP(B1694,'Country List'!$C$2:$G$126,5,FALSE)</f>
        <v>EECA</v>
      </c>
      <c r="D1694" t="str">
        <f>VLOOKUP(B1694,'Country List'!$C$2:$E$126,3,FALSE)</f>
        <v>Upper middle income</v>
      </c>
      <c r="E1694" t="s">
        <v>431</v>
      </c>
      <c r="F1694" s="58">
        <v>36</v>
      </c>
      <c r="G1694" s="48">
        <v>2022</v>
      </c>
      <c r="H1694" t="s">
        <v>375</v>
      </c>
      <c r="J1694" t="str">
        <f t="shared" si="27"/>
        <v>Macedonia, FYREarly infant diagnosis</v>
      </c>
    </row>
    <row r="1695" spans="1:10" x14ac:dyDescent="0.25">
      <c r="A1695" t="s">
        <v>149</v>
      </c>
      <c r="B1695" t="s">
        <v>150</v>
      </c>
      <c r="C1695" t="str">
        <f>VLOOKUP(B1695,'Country List'!$C$2:$G$126,5,FALSE)</f>
        <v>ESA</v>
      </c>
      <c r="D1695" t="str">
        <f>VLOOKUP(B1695,'Country List'!$C$2:$E$126,3,FALSE)</f>
        <v>Low income</v>
      </c>
      <c r="E1695" t="s">
        <v>431</v>
      </c>
      <c r="F1695" s="58">
        <v>36</v>
      </c>
      <c r="G1695" s="48">
        <v>2022</v>
      </c>
      <c r="H1695" t="s">
        <v>375</v>
      </c>
      <c r="J1695" t="str">
        <f t="shared" si="27"/>
        <v>MadagascarEarly infant diagnosis</v>
      </c>
    </row>
    <row r="1696" spans="1:10" x14ac:dyDescent="0.25">
      <c r="A1696" t="s">
        <v>151</v>
      </c>
      <c r="B1696" t="s">
        <v>152</v>
      </c>
      <c r="C1696" t="str">
        <f>VLOOKUP(B1696,'Country List'!$C$2:$G$126,5,FALSE)</f>
        <v>ESA</v>
      </c>
      <c r="D1696" t="str">
        <f>VLOOKUP(B1696,'Country List'!$C$2:$E$126,3,FALSE)</f>
        <v>Low income</v>
      </c>
      <c r="E1696" t="s">
        <v>431</v>
      </c>
      <c r="F1696" s="58">
        <v>36</v>
      </c>
      <c r="G1696" s="48">
        <v>2022</v>
      </c>
      <c r="H1696" t="s">
        <v>375</v>
      </c>
      <c r="J1696" t="str">
        <f t="shared" si="27"/>
        <v>MalawiEarly infant diagnosis</v>
      </c>
    </row>
    <row r="1697" spans="1:10" x14ac:dyDescent="0.25">
      <c r="A1697" t="s">
        <v>153</v>
      </c>
      <c r="B1697" t="s">
        <v>154</v>
      </c>
      <c r="C1697" t="str">
        <f>VLOOKUP(B1697,'Country List'!$C$2:$G$126,5,FALSE)</f>
        <v>AP</v>
      </c>
      <c r="D1697" t="str">
        <f>VLOOKUP(B1697,'Country List'!$C$2:$E$126,3,FALSE)</f>
        <v>Upper middle income</v>
      </c>
      <c r="E1697" t="s">
        <v>431</v>
      </c>
      <c r="F1697" s="58">
        <v>29.33</v>
      </c>
      <c r="G1697" s="48">
        <v>2024</v>
      </c>
      <c r="H1697" t="s">
        <v>519</v>
      </c>
      <c r="J1697" t="str">
        <f t="shared" si="27"/>
        <v>MalaysiaEarly infant diagnosis</v>
      </c>
    </row>
    <row r="1698" spans="1:10" x14ac:dyDescent="0.25">
      <c r="A1698" t="s">
        <v>155</v>
      </c>
      <c r="B1698" t="s">
        <v>156</v>
      </c>
      <c r="C1698" t="str">
        <f>VLOOKUP(B1698,'Country List'!$C$2:$G$126,5,FALSE)</f>
        <v>AP</v>
      </c>
      <c r="D1698" t="str">
        <f>VLOOKUP(B1698,'Country List'!$C$2:$E$126,3,FALSE)</f>
        <v>Upper middle income</v>
      </c>
      <c r="E1698" t="s">
        <v>431</v>
      </c>
      <c r="F1698" s="58">
        <v>36</v>
      </c>
      <c r="G1698" s="48">
        <v>2022</v>
      </c>
      <c r="H1698" t="s">
        <v>375</v>
      </c>
      <c r="J1698" t="str">
        <f t="shared" si="27"/>
        <v>MaldivesEarly infant diagnosis</v>
      </c>
    </row>
    <row r="1699" spans="1:10" x14ac:dyDescent="0.25">
      <c r="A1699" t="s">
        <v>157</v>
      </c>
      <c r="B1699" t="s">
        <v>158</v>
      </c>
      <c r="C1699" t="str">
        <f>VLOOKUP(B1699,'Country List'!$C$2:$G$126,5,FALSE)</f>
        <v>WCA</v>
      </c>
      <c r="D1699" t="str">
        <f>VLOOKUP(B1699,'Country List'!$C$2:$E$126,3,FALSE)</f>
        <v>Low income</v>
      </c>
      <c r="E1699" t="s">
        <v>431</v>
      </c>
      <c r="F1699" s="58">
        <v>36</v>
      </c>
      <c r="G1699" s="48">
        <v>2022</v>
      </c>
      <c r="H1699" t="s">
        <v>375</v>
      </c>
      <c r="J1699" t="str">
        <f t="shared" si="27"/>
        <v>MaliEarly infant diagnosis</v>
      </c>
    </row>
    <row r="1700" spans="1:10" x14ac:dyDescent="0.25">
      <c r="A1700" t="s">
        <v>159</v>
      </c>
      <c r="B1700" t="s">
        <v>160</v>
      </c>
      <c r="C1700" t="str">
        <f>VLOOKUP(B1700,'Country List'!$C$2:$G$126,5,FALSE)</f>
        <v>WCA</v>
      </c>
      <c r="D1700" t="str">
        <f>VLOOKUP(B1700,'Country List'!$C$2:$E$126,3,FALSE)</f>
        <v>Lower middle income</v>
      </c>
      <c r="E1700" t="s">
        <v>431</v>
      </c>
      <c r="F1700" s="58">
        <v>36</v>
      </c>
      <c r="G1700" s="48">
        <v>2022</v>
      </c>
      <c r="H1700" t="s">
        <v>375</v>
      </c>
      <c r="J1700" t="str">
        <f t="shared" si="27"/>
        <v>MauritaniaEarly infant diagnosis</v>
      </c>
    </row>
    <row r="1701" spans="1:10" x14ac:dyDescent="0.25">
      <c r="A1701" t="s">
        <v>161</v>
      </c>
      <c r="B1701" t="s">
        <v>162</v>
      </c>
      <c r="C1701" t="str">
        <f>VLOOKUP(B1701,'Country List'!$C$2:$G$126,5,FALSE)</f>
        <v>ESA</v>
      </c>
      <c r="D1701" t="str">
        <f>VLOOKUP(B1701,'Country List'!$C$2:$E$126,3,FALSE)</f>
        <v>Upper middle income</v>
      </c>
      <c r="E1701" t="s">
        <v>431</v>
      </c>
      <c r="F1701" s="58">
        <v>36</v>
      </c>
      <c r="G1701" s="48">
        <v>2022</v>
      </c>
      <c r="H1701" t="s">
        <v>375</v>
      </c>
      <c r="J1701" t="str">
        <f t="shared" si="27"/>
        <v>MauritiusEarly infant diagnosis</v>
      </c>
    </row>
    <row r="1702" spans="1:10" x14ac:dyDescent="0.25">
      <c r="A1702" t="s">
        <v>163</v>
      </c>
      <c r="B1702" t="s">
        <v>164</v>
      </c>
      <c r="C1702" t="str">
        <f>VLOOKUP(B1702,'Country List'!$C$2:$G$126,5,FALSE)</f>
        <v>LAC</v>
      </c>
      <c r="D1702" t="str">
        <f>VLOOKUP(B1702,'Country List'!$C$2:$E$126,3,FALSE)</f>
        <v>Upper middle income</v>
      </c>
      <c r="E1702" t="s">
        <v>431</v>
      </c>
      <c r="F1702" s="58">
        <v>36</v>
      </c>
      <c r="G1702" s="48">
        <v>2022</v>
      </c>
      <c r="H1702" t="s">
        <v>375</v>
      </c>
      <c r="J1702" t="str">
        <f t="shared" si="27"/>
        <v>MexicoEarly infant diagnosis</v>
      </c>
    </row>
    <row r="1703" spans="1:10" x14ac:dyDescent="0.25">
      <c r="A1703" t="s">
        <v>165</v>
      </c>
      <c r="B1703" t="s">
        <v>166</v>
      </c>
      <c r="C1703" t="str">
        <f>VLOOKUP(B1703,'Country List'!$C$2:$G$126,5,FALSE)</f>
        <v>EECA</v>
      </c>
      <c r="D1703" t="str">
        <f>VLOOKUP(B1703,'Country List'!$C$2:$E$126,3,FALSE)</f>
        <v>Lower middle income</v>
      </c>
      <c r="E1703" t="s">
        <v>431</v>
      </c>
      <c r="F1703" s="58">
        <v>36</v>
      </c>
      <c r="G1703" s="48">
        <v>2022</v>
      </c>
      <c r="H1703" t="s">
        <v>375</v>
      </c>
      <c r="J1703" t="str">
        <f t="shared" si="27"/>
        <v>MoldovaEarly infant diagnosis</v>
      </c>
    </row>
    <row r="1704" spans="1:10" x14ac:dyDescent="0.25">
      <c r="A1704" t="s">
        <v>167</v>
      </c>
      <c r="B1704" t="s">
        <v>168</v>
      </c>
      <c r="C1704" t="str">
        <f>VLOOKUP(B1704,'Country List'!$C$2:$G$126,5,FALSE)</f>
        <v>AP</v>
      </c>
      <c r="D1704" t="str">
        <f>VLOOKUP(B1704,'Country List'!$C$2:$E$126,3,FALSE)</f>
        <v>Lower middle income</v>
      </c>
      <c r="E1704" t="s">
        <v>431</v>
      </c>
      <c r="F1704" s="58">
        <v>36</v>
      </c>
      <c r="G1704" s="48">
        <v>2022</v>
      </c>
      <c r="H1704" t="s">
        <v>375</v>
      </c>
      <c r="J1704" t="str">
        <f t="shared" si="27"/>
        <v>MongoliaEarly infant diagnosis</v>
      </c>
    </row>
    <row r="1705" spans="1:10" x14ac:dyDescent="0.25">
      <c r="A1705" t="s">
        <v>169</v>
      </c>
      <c r="B1705" t="s">
        <v>170</v>
      </c>
      <c r="C1705" t="str">
        <f>VLOOKUP(B1705,'Country List'!$C$2:$G$126,5,FALSE)</f>
        <v>EECA</v>
      </c>
      <c r="D1705" t="str">
        <f>VLOOKUP(B1705,'Country List'!$C$2:$E$126,3,FALSE)</f>
        <v>Upper middle income</v>
      </c>
      <c r="E1705" t="s">
        <v>431</v>
      </c>
      <c r="F1705" s="58">
        <v>36</v>
      </c>
      <c r="G1705" s="48">
        <v>2022</v>
      </c>
      <c r="H1705" t="s">
        <v>375</v>
      </c>
      <c r="J1705" t="str">
        <f t="shared" si="27"/>
        <v>MontenegroEarly infant diagnosis</v>
      </c>
    </row>
    <row r="1706" spans="1:10" x14ac:dyDescent="0.25">
      <c r="A1706" t="s">
        <v>171</v>
      </c>
      <c r="B1706" t="s">
        <v>172</v>
      </c>
      <c r="C1706" t="str">
        <f>VLOOKUP(B1706,'Country List'!$C$2:$G$126,5,FALSE)</f>
        <v>NAME</v>
      </c>
      <c r="D1706" t="str">
        <f>VLOOKUP(B1706,'Country List'!$C$2:$E$126,3,FALSE)</f>
        <v>Lower middle income</v>
      </c>
      <c r="E1706" t="s">
        <v>431</v>
      </c>
      <c r="F1706" s="58">
        <v>36</v>
      </c>
      <c r="G1706" s="48">
        <v>2022</v>
      </c>
      <c r="H1706" t="s">
        <v>375</v>
      </c>
      <c r="J1706" t="str">
        <f t="shared" si="27"/>
        <v>MoroccoEarly infant diagnosis</v>
      </c>
    </row>
    <row r="1707" spans="1:10" x14ac:dyDescent="0.25">
      <c r="A1707" t="s">
        <v>173</v>
      </c>
      <c r="B1707" t="s">
        <v>174</v>
      </c>
      <c r="C1707" t="str">
        <f>VLOOKUP(B1707,'Country List'!$C$2:$G$126,5,FALSE)</f>
        <v>ESA</v>
      </c>
      <c r="D1707" t="str">
        <f>VLOOKUP(B1707,'Country List'!$C$2:$E$126,3,FALSE)</f>
        <v>Low income</v>
      </c>
      <c r="E1707" t="s">
        <v>431</v>
      </c>
      <c r="F1707" s="58">
        <v>36</v>
      </c>
      <c r="G1707" s="48">
        <v>2022</v>
      </c>
      <c r="H1707" t="s">
        <v>375</v>
      </c>
      <c r="J1707" t="str">
        <f t="shared" si="27"/>
        <v>MozambiqueEarly infant diagnosis</v>
      </c>
    </row>
    <row r="1708" spans="1:10" x14ac:dyDescent="0.25">
      <c r="A1708" t="s">
        <v>175</v>
      </c>
      <c r="B1708" t="s">
        <v>176</v>
      </c>
      <c r="C1708" t="str">
        <f>VLOOKUP(B1708,'Country List'!$C$2:$G$126,5,FALSE)</f>
        <v>AP</v>
      </c>
      <c r="D1708" t="str">
        <f>VLOOKUP(B1708,'Country List'!$C$2:$E$126,3,FALSE)</f>
        <v>Lower middle income</v>
      </c>
      <c r="E1708" t="s">
        <v>431</v>
      </c>
      <c r="F1708" s="58">
        <v>36</v>
      </c>
      <c r="G1708" s="48">
        <v>2022</v>
      </c>
      <c r="H1708" t="s">
        <v>375</v>
      </c>
      <c r="J1708" t="str">
        <f t="shared" si="27"/>
        <v>MyanmarEarly infant diagnosis</v>
      </c>
    </row>
    <row r="1709" spans="1:10" x14ac:dyDescent="0.25">
      <c r="A1709" t="s">
        <v>177</v>
      </c>
      <c r="B1709" t="s">
        <v>178</v>
      </c>
      <c r="C1709" t="str">
        <f>VLOOKUP(B1709,'Country List'!$C$2:$G$126,5,FALSE)</f>
        <v>ESA</v>
      </c>
      <c r="D1709" t="str">
        <f>VLOOKUP(B1709,'Country List'!$C$2:$E$126,3,FALSE)</f>
        <v>Upper middle income</v>
      </c>
      <c r="E1709" t="s">
        <v>431</v>
      </c>
      <c r="F1709" s="58">
        <v>36</v>
      </c>
      <c r="G1709" s="48">
        <v>2022</v>
      </c>
      <c r="H1709" t="s">
        <v>375</v>
      </c>
      <c r="J1709" t="str">
        <f t="shared" si="27"/>
        <v>NamibiaEarly infant diagnosis</v>
      </c>
    </row>
    <row r="1710" spans="1:10" x14ac:dyDescent="0.25">
      <c r="A1710" t="s">
        <v>179</v>
      </c>
      <c r="B1710" t="s">
        <v>180</v>
      </c>
      <c r="C1710" t="str">
        <f>VLOOKUP(B1710,'Country List'!$C$2:$G$126,5,FALSE)</f>
        <v>AP</v>
      </c>
      <c r="D1710" t="str">
        <f>VLOOKUP(B1710,'Country List'!$C$2:$E$126,3,FALSE)</f>
        <v>Low income</v>
      </c>
      <c r="E1710" t="s">
        <v>431</v>
      </c>
      <c r="F1710" s="58">
        <v>36</v>
      </c>
      <c r="G1710" s="48">
        <v>2022</v>
      </c>
      <c r="H1710" t="s">
        <v>375</v>
      </c>
      <c r="J1710" t="str">
        <f t="shared" si="27"/>
        <v>NepalEarly infant diagnosis</v>
      </c>
    </row>
    <row r="1711" spans="1:10" x14ac:dyDescent="0.25">
      <c r="A1711" t="s">
        <v>181</v>
      </c>
      <c r="B1711" t="s">
        <v>182</v>
      </c>
      <c r="C1711" t="str">
        <f>VLOOKUP(B1711,'Country List'!$C$2:$G$126,5,FALSE)</f>
        <v>LAC</v>
      </c>
      <c r="D1711" t="str">
        <f>VLOOKUP(B1711,'Country List'!$C$2:$E$126,3,FALSE)</f>
        <v>Lower middle income</v>
      </c>
      <c r="E1711" t="s">
        <v>431</v>
      </c>
      <c r="F1711" s="58">
        <v>36</v>
      </c>
      <c r="G1711" s="48">
        <v>2022</v>
      </c>
      <c r="H1711" t="s">
        <v>375</v>
      </c>
      <c r="J1711" t="str">
        <f t="shared" si="27"/>
        <v>NicaraguaEarly infant diagnosis</v>
      </c>
    </row>
    <row r="1712" spans="1:10" x14ac:dyDescent="0.25">
      <c r="A1712" t="s">
        <v>183</v>
      </c>
      <c r="B1712" t="s">
        <v>184</v>
      </c>
      <c r="C1712" t="str">
        <f>VLOOKUP(B1712,'Country List'!$C$2:$G$126,5,FALSE)</f>
        <v>WCA</v>
      </c>
      <c r="D1712" t="str">
        <f>VLOOKUP(B1712,'Country List'!$C$2:$E$126,3,FALSE)</f>
        <v>Low income</v>
      </c>
      <c r="E1712" t="s">
        <v>431</v>
      </c>
      <c r="F1712" s="58">
        <v>36</v>
      </c>
      <c r="G1712" s="48">
        <v>2022</v>
      </c>
      <c r="H1712" t="s">
        <v>375</v>
      </c>
      <c r="J1712" t="str">
        <f t="shared" si="27"/>
        <v>NigerEarly infant diagnosis</v>
      </c>
    </row>
    <row r="1713" spans="1:10" x14ac:dyDescent="0.25">
      <c r="A1713" t="s">
        <v>185</v>
      </c>
      <c r="B1713" t="s">
        <v>186</v>
      </c>
      <c r="C1713" t="str">
        <f>VLOOKUP(B1713,'Country List'!$C$2:$G$126,5,FALSE)</f>
        <v>WCA</v>
      </c>
      <c r="D1713" t="str">
        <f>VLOOKUP(B1713,'Country List'!$C$2:$E$126,3,FALSE)</f>
        <v>Lower middle income</v>
      </c>
      <c r="E1713" t="s">
        <v>431</v>
      </c>
      <c r="F1713" s="58">
        <v>36</v>
      </c>
      <c r="G1713" s="48">
        <v>2022</v>
      </c>
      <c r="H1713" t="s">
        <v>375</v>
      </c>
      <c r="J1713" t="str">
        <f t="shared" si="27"/>
        <v>NigeriaEarly infant diagnosis</v>
      </c>
    </row>
    <row r="1714" spans="1:10" x14ac:dyDescent="0.25">
      <c r="A1714" t="s">
        <v>187</v>
      </c>
      <c r="B1714" t="s">
        <v>188</v>
      </c>
      <c r="C1714" t="str">
        <f>VLOOKUP(B1714,'Country List'!$C$2:$G$126,5,FALSE)</f>
        <v>AP</v>
      </c>
      <c r="D1714" t="str">
        <f>VLOOKUP(B1714,'Country List'!$C$2:$E$126,3,FALSE)</f>
        <v>Lower middle income</v>
      </c>
      <c r="E1714" t="s">
        <v>431</v>
      </c>
      <c r="F1714" s="58">
        <v>36</v>
      </c>
      <c r="G1714" s="48">
        <v>2022</v>
      </c>
      <c r="H1714" t="s">
        <v>375</v>
      </c>
      <c r="J1714" t="str">
        <f t="shared" si="27"/>
        <v>PakistanEarly infant diagnosis</v>
      </c>
    </row>
    <row r="1715" spans="1:10" x14ac:dyDescent="0.25">
      <c r="A1715" t="s">
        <v>189</v>
      </c>
      <c r="B1715" t="s">
        <v>190</v>
      </c>
      <c r="C1715" t="str">
        <f>VLOOKUP(B1715,'Country List'!$C$2:$G$126,5,FALSE)</f>
        <v>LAC</v>
      </c>
      <c r="D1715" t="str">
        <f>VLOOKUP(B1715,'Country List'!$C$2:$E$126,3,FALSE)</f>
        <v>Upper middle income</v>
      </c>
      <c r="E1715" t="s">
        <v>431</v>
      </c>
      <c r="F1715" s="58">
        <v>36</v>
      </c>
      <c r="G1715" s="48">
        <v>2022</v>
      </c>
      <c r="H1715" t="s">
        <v>375</v>
      </c>
      <c r="J1715" t="str">
        <f t="shared" si="27"/>
        <v>PanamaEarly infant diagnosis</v>
      </c>
    </row>
    <row r="1716" spans="1:10" x14ac:dyDescent="0.25">
      <c r="A1716" t="s">
        <v>191</v>
      </c>
      <c r="B1716" t="s">
        <v>192</v>
      </c>
      <c r="C1716" t="str">
        <f>VLOOKUP(B1716,'Country List'!$C$2:$G$126,5,FALSE)</f>
        <v>AP</v>
      </c>
      <c r="D1716" t="str">
        <f>VLOOKUP(B1716,'Country List'!$C$2:$E$126,3,FALSE)</f>
        <v>Lower middle income</v>
      </c>
      <c r="E1716" t="s">
        <v>431</v>
      </c>
      <c r="F1716" s="58">
        <v>36</v>
      </c>
      <c r="G1716" s="48">
        <v>2022</v>
      </c>
      <c r="H1716" t="s">
        <v>375</v>
      </c>
      <c r="J1716" t="str">
        <f t="shared" si="27"/>
        <v>Papua New GuineaEarly infant diagnosis</v>
      </c>
    </row>
    <row r="1717" spans="1:10" x14ac:dyDescent="0.25">
      <c r="A1717" t="s">
        <v>193</v>
      </c>
      <c r="B1717" t="s">
        <v>194</v>
      </c>
      <c r="C1717" t="str">
        <f>VLOOKUP(B1717,'Country List'!$C$2:$G$126,5,FALSE)</f>
        <v>LAC</v>
      </c>
      <c r="D1717" t="str">
        <f>VLOOKUP(B1717,'Country List'!$C$2:$E$126,3,FALSE)</f>
        <v>Upper middle income</v>
      </c>
      <c r="E1717" t="s">
        <v>431</v>
      </c>
      <c r="F1717" s="58">
        <v>36</v>
      </c>
      <c r="G1717" s="48">
        <v>2022</v>
      </c>
      <c r="H1717" t="s">
        <v>375</v>
      </c>
      <c r="J1717" t="str">
        <f t="shared" si="27"/>
        <v>ParaguayEarly infant diagnosis</v>
      </c>
    </row>
    <row r="1718" spans="1:10" x14ac:dyDescent="0.25">
      <c r="A1718" t="s">
        <v>195</v>
      </c>
      <c r="B1718" t="s">
        <v>196</v>
      </c>
      <c r="C1718" t="str">
        <f>VLOOKUP(B1718,'Country List'!$C$2:$G$126,5,FALSE)</f>
        <v>LAC</v>
      </c>
      <c r="D1718" t="str">
        <f>VLOOKUP(B1718,'Country List'!$C$2:$E$126,3,FALSE)</f>
        <v>Upper middle income</v>
      </c>
      <c r="E1718" t="s">
        <v>431</v>
      </c>
      <c r="F1718" s="58">
        <v>36</v>
      </c>
      <c r="G1718" s="48">
        <v>2022</v>
      </c>
      <c r="H1718" t="s">
        <v>375</v>
      </c>
      <c r="J1718" t="str">
        <f t="shared" si="27"/>
        <v>PeruEarly infant diagnosis</v>
      </c>
    </row>
    <row r="1719" spans="1:10" x14ac:dyDescent="0.25">
      <c r="A1719" t="s">
        <v>197</v>
      </c>
      <c r="B1719" t="s">
        <v>198</v>
      </c>
      <c r="C1719" t="str">
        <f>VLOOKUP(B1719,'Country List'!$C$2:$G$126,5,FALSE)</f>
        <v>AP</v>
      </c>
      <c r="D1719" t="str">
        <f>VLOOKUP(B1719,'Country List'!$C$2:$E$126,3,FALSE)</f>
        <v>Lower middle income</v>
      </c>
      <c r="E1719" t="s">
        <v>431</v>
      </c>
      <c r="F1719" s="58">
        <v>36</v>
      </c>
      <c r="G1719" s="48">
        <v>2022</v>
      </c>
      <c r="H1719" t="s">
        <v>375</v>
      </c>
      <c r="J1719" t="str">
        <f t="shared" si="27"/>
        <v>PhilippinesEarly infant diagnosis</v>
      </c>
    </row>
    <row r="1720" spans="1:10" x14ac:dyDescent="0.25">
      <c r="A1720" t="s">
        <v>199</v>
      </c>
      <c r="B1720" t="s">
        <v>200</v>
      </c>
      <c r="C1720" t="str">
        <f>VLOOKUP(B1720,'Country List'!$C$2:$G$126,5,FALSE)</f>
        <v>WCENA</v>
      </c>
      <c r="D1720" t="str">
        <f>VLOOKUP(B1720,'Country List'!$C$2:$E$126,3,FALSE)</f>
        <v>Upper middle income</v>
      </c>
      <c r="E1720" t="s">
        <v>431</v>
      </c>
      <c r="F1720" s="58">
        <v>36</v>
      </c>
      <c r="G1720" s="48">
        <v>2022</v>
      </c>
      <c r="H1720" t="s">
        <v>375</v>
      </c>
      <c r="J1720" t="str">
        <f t="shared" si="27"/>
        <v>RomaniaEarly infant diagnosis</v>
      </c>
    </row>
    <row r="1721" spans="1:10" x14ac:dyDescent="0.25">
      <c r="A1721" t="s">
        <v>201</v>
      </c>
      <c r="B1721" t="s">
        <v>202</v>
      </c>
      <c r="C1721" t="str">
        <f>VLOOKUP(B1721,'Country List'!$C$2:$G$126,5,FALSE)</f>
        <v>EECA</v>
      </c>
      <c r="D1721" t="str">
        <f>VLOOKUP(B1721,'Country List'!$C$2:$E$126,3,FALSE)</f>
        <v>Upper middle income</v>
      </c>
      <c r="E1721" t="s">
        <v>431</v>
      </c>
      <c r="F1721" s="58">
        <v>36</v>
      </c>
      <c r="G1721" s="48">
        <v>2022</v>
      </c>
      <c r="H1721" t="s">
        <v>375</v>
      </c>
      <c r="J1721" t="str">
        <f t="shared" si="27"/>
        <v>Russian FederationEarly infant diagnosis</v>
      </c>
    </row>
    <row r="1722" spans="1:10" x14ac:dyDescent="0.25">
      <c r="A1722" t="s">
        <v>203</v>
      </c>
      <c r="B1722" t="s">
        <v>204</v>
      </c>
      <c r="C1722" t="str">
        <f>VLOOKUP(B1722,'Country List'!$C$2:$G$126,5,FALSE)</f>
        <v>ESA</v>
      </c>
      <c r="D1722" t="str">
        <f>VLOOKUP(B1722,'Country List'!$C$2:$E$126,3,FALSE)</f>
        <v>Low income</v>
      </c>
      <c r="E1722" t="s">
        <v>431</v>
      </c>
      <c r="F1722" s="58">
        <v>18.36</v>
      </c>
      <c r="G1722" s="48">
        <v>2022</v>
      </c>
      <c r="H1722" t="s">
        <v>515</v>
      </c>
      <c r="J1722" t="str">
        <f t="shared" si="27"/>
        <v>RwandaEarly infant diagnosis</v>
      </c>
    </row>
    <row r="1723" spans="1:10" x14ac:dyDescent="0.25">
      <c r="A1723" t="s">
        <v>205</v>
      </c>
      <c r="B1723" t="s">
        <v>206</v>
      </c>
      <c r="C1723" t="str">
        <f>VLOOKUP(B1723,'Country List'!$C$2:$G$126,5,FALSE)</f>
        <v>WCA</v>
      </c>
      <c r="D1723" t="str">
        <f>VLOOKUP(B1723,'Country List'!$C$2:$E$126,3,FALSE)</f>
        <v>Lower middle income</v>
      </c>
      <c r="E1723" t="s">
        <v>431</v>
      </c>
      <c r="F1723" s="58">
        <v>36</v>
      </c>
      <c r="G1723" s="48">
        <v>2022</v>
      </c>
      <c r="H1723" t="s">
        <v>375</v>
      </c>
      <c r="J1723" t="str">
        <f t="shared" si="27"/>
        <v>São Tomé and PrincipeEarly infant diagnosis</v>
      </c>
    </row>
    <row r="1724" spans="1:10" x14ac:dyDescent="0.25">
      <c r="A1724" t="s">
        <v>207</v>
      </c>
      <c r="B1724" t="s">
        <v>208</v>
      </c>
      <c r="C1724" t="str">
        <f>VLOOKUP(B1724,'Country List'!$C$2:$G$126,5,FALSE)</f>
        <v>WCA</v>
      </c>
      <c r="D1724" t="str">
        <f>VLOOKUP(B1724,'Country List'!$C$2:$E$126,3,FALSE)</f>
        <v>Low income</v>
      </c>
      <c r="E1724" t="s">
        <v>431</v>
      </c>
      <c r="F1724" s="58">
        <v>36</v>
      </c>
      <c r="G1724" s="48">
        <v>2022</v>
      </c>
      <c r="H1724" t="s">
        <v>375</v>
      </c>
      <c r="J1724" t="str">
        <f t="shared" si="27"/>
        <v>SenegalEarly infant diagnosis</v>
      </c>
    </row>
    <row r="1725" spans="1:10" x14ac:dyDescent="0.25">
      <c r="A1725" t="s">
        <v>209</v>
      </c>
      <c r="B1725" t="s">
        <v>210</v>
      </c>
      <c r="C1725" t="str">
        <f>VLOOKUP(B1725,'Country List'!$C$2:$G$126,5,FALSE)</f>
        <v>WCENA</v>
      </c>
      <c r="D1725" t="str">
        <f>VLOOKUP(B1725,'Country List'!$C$2:$E$126,3,FALSE)</f>
        <v>Upper middle income</v>
      </c>
      <c r="E1725" t="s">
        <v>431</v>
      </c>
      <c r="F1725" s="58">
        <v>36</v>
      </c>
      <c r="G1725" s="48">
        <v>2022</v>
      </c>
      <c r="H1725" t="s">
        <v>375</v>
      </c>
      <c r="J1725" t="str">
        <f t="shared" si="27"/>
        <v>SerbiaEarly infant diagnosis</v>
      </c>
    </row>
    <row r="1726" spans="1:10" x14ac:dyDescent="0.25">
      <c r="A1726" t="s">
        <v>211</v>
      </c>
      <c r="B1726" t="s">
        <v>212</v>
      </c>
      <c r="C1726" t="str">
        <f>VLOOKUP(B1726,'Country List'!$C$2:$G$126,5,FALSE)</f>
        <v>WCA</v>
      </c>
      <c r="D1726" t="str">
        <f>VLOOKUP(B1726,'Country List'!$C$2:$E$126,3,FALSE)</f>
        <v>Low income</v>
      </c>
      <c r="E1726" t="s">
        <v>431</v>
      </c>
      <c r="F1726" s="58">
        <v>36</v>
      </c>
      <c r="G1726" s="48">
        <v>2022</v>
      </c>
      <c r="H1726" t="s">
        <v>375</v>
      </c>
      <c r="J1726" t="str">
        <f t="shared" si="27"/>
        <v>Sierra LeoneEarly infant diagnosis</v>
      </c>
    </row>
    <row r="1727" spans="1:10" x14ac:dyDescent="0.25">
      <c r="A1727" t="s">
        <v>213</v>
      </c>
      <c r="B1727" t="s">
        <v>214</v>
      </c>
      <c r="C1727" t="str">
        <f>VLOOKUP(B1727,'Country List'!$C$2:$G$126,5,FALSE)</f>
        <v>NAME</v>
      </c>
      <c r="D1727" t="str">
        <f>VLOOKUP(B1727,'Country List'!$C$2:$E$126,3,FALSE)</f>
        <v>Low income</v>
      </c>
      <c r="E1727" t="s">
        <v>431</v>
      </c>
      <c r="F1727" s="58">
        <v>36</v>
      </c>
      <c r="G1727" s="48">
        <v>2022</v>
      </c>
      <c r="H1727" t="s">
        <v>375</v>
      </c>
      <c r="J1727" t="str">
        <f t="shared" si="27"/>
        <v>SomaliaEarly infant diagnosis</v>
      </c>
    </row>
    <row r="1728" spans="1:10" x14ac:dyDescent="0.25">
      <c r="A1728" t="s">
        <v>217</v>
      </c>
      <c r="B1728" t="s">
        <v>218</v>
      </c>
      <c r="C1728" t="str">
        <f>VLOOKUP(B1728,'Country List'!$C$2:$G$126,5,FALSE)</f>
        <v>ESA</v>
      </c>
      <c r="D1728" t="str">
        <f>VLOOKUP(B1728,'Country List'!$C$2:$E$126,3,FALSE)</f>
        <v>Low income</v>
      </c>
      <c r="E1728" t="s">
        <v>431</v>
      </c>
      <c r="F1728" s="58">
        <v>36</v>
      </c>
      <c r="G1728" s="48">
        <v>2022</v>
      </c>
      <c r="H1728" t="s">
        <v>375</v>
      </c>
      <c r="J1728" t="str">
        <f t="shared" si="27"/>
        <v>South SudanEarly infant diagnosis</v>
      </c>
    </row>
    <row r="1729" spans="1:10" x14ac:dyDescent="0.25">
      <c r="A1729" t="s">
        <v>219</v>
      </c>
      <c r="B1729" t="s">
        <v>220</v>
      </c>
      <c r="C1729" t="str">
        <f>VLOOKUP(B1729,'Country List'!$C$2:$G$126,5,FALSE)</f>
        <v>AP</v>
      </c>
      <c r="D1729" t="str">
        <f>VLOOKUP(B1729,'Country List'!$C$2:$E$126,3,FALSE)</f>
        <v>Lower middle income</v>
      </c>
      <c r="E1729" t="s">
        <v>431</v>
      </c>
      <c r="F1729" s="58">
        <v>36</v>
      </c>
      <c r="G1729" s="48">
        <v>2022</v>
      </c>
      <c r="H1729" t="s">
        <v>375</v>
      </c>
      <c r="J1729" t="str">
        <f t="shared" si="27"/>
        <v>Sri LankaEarly infant diagnosis</v>
      </c>
    </row>
    <row r="1730" spans="1:10" x14ac:dyDescent="0.25">
      <c r="A1730" t="s">
        <v>221</v>
      </c>
      <c r="B1730" t="s">
        <v>222</v>
      </c>
      <c r="C1730" t="str">
        <f>VLOOKUP(B1730,'Country List'!$C$2:$G$126,5,FALSE)</f>
        <v>LAC</v>
      </c>
      <c r="D1730" t="str">
        <f>VLOOKUP(B1730,'Country List'!$C$2:$E$126,3,FALSE)</f>
        <v>Upper middle income</v>
      </c>
      <c r="E1730" t="s">
        <v>431</v>
      </c>
      <c r="F1730" s="58">
        <v>36</v>
      </c>
      <c r="G1730" s="48">
        <v>2022</v>
      </c>
      <c r="H1730" t="s">
        <v>375</v>
      </c>
      <c r="J1730" t="str">
        <f t="shared" si="27"/>
        <v>St. LuciaEarly infant diagnosis</v>
      </c>
    </row>
    <row r="1731" spans="1:10" x14ac:dyDescent="0.25">
      <c r="A1731" t="s">
        <v>223</v>
      </c>
      <c r="B1731" t="s">
        <v>224</v>
      </c>
      <c r="C1731" t="str">
        <f>VLOOKUP(B1731,'Country List'!$C$2:$G$126,5,FALSE)</f>
        <v>NAME</v>
      </c>
      <c r="D1731" t="str">
        <f>VLOOKUP(B1731,'Country List'!$C$2:$E$126,3,FALSE)</f>
        <v>Lower middle income</v>
      </c>
      <c r="E1731" t="s">
        <v>431</v>
      </c>
      <c r="F1731" s="58">
        <v>36</v>
      </c>
      <c r="G1731" s="48">
        <v>2022</v>
      </c>
      <c r="H1731" t="s">
        <v>375</v>
      </c>
      <c r="J1731" t="str">
        <f t="shared" si="27"/>
        <v>SudanEarly infant diagnosis</v>
      </c>
    </row>
    <row r="1732" spans="1:10" x14ac:dyDescent="0.25">
      <c r="A1732" t="s">
        <v>225</v>
      </c>
      <c r="B1732" t="s">
        <v>226</v>
      </c>
      <c r="C1732" t="str">
        <f>VLOOKUP(B1732,'Country List'!$C$2:$G$126,5,FALSE)</f>
        <v>LAC</v>
      </c>
      <c r="D1732" t="str">
        <f>VLOOKUP(B1732,'Country List'!$C$2:$E$126,3,FALSE)</f>
        <v>Upper middle income</v>
      </c>
      <c r="E1732" t="s">
        <v>431</v>
      </c>
      <c r="F1732" s="58">
        <v>36</v>
      </c>
      <c r="G1732" s="48">
        <v>2022</v>
      </c>
      <c r="H1732" t="s">
        <v>375</v>
      </c>
      <c r="J1732" t="str">
        <f t="shared" si="27"/>
        <v>SurinameEarly infant diagnosis</v>
      </c>
    </row>
    <row r="1733" spans="1:10" x14ac:dyDescent="0.25">
      <c r="A1733" t="s">
        <v>229</v>
      </c>
      <c r="B1733" t="s">
        <v>230</v>
      </c>
      <c r="C1733" t="str">
        <f>VLOOKUP(B1733,'Country List'!$C$2:$G$126,5,FALSE)</f>
        <v>NAME</v>
      </c>
      <c r="D1733" t="str">
        <f>VLOOKUP(B1733,'Country List'!$C$2:$E$126,3,FALSE)</f>
        <v>Lower middle income</v>
      </c>
      <c r="E1733" t="s">
        <v>431</v>
      </c>
      <c r="F1733" s="58">
        <v>36</v>
      </c>
      <c r="G1733" s="48">
        <v>2022</v>
      </c>
      <c r="H1733" t="s">
        <v>375</v>
      </c>
      <c r="J1733" t="str">
        <f t="shared" si="27"/>
        <v>Syrian Arab RepublicEarly infant diagnosis</v>
      </c>
    </row>
    <row r="1734" spans="1:10" x14ac:dyDescent="0.25">
      <c r="A1734" t="s">
        <v>231</v>
      </c>
      <c r="B1734" t="s">
        <v>232</v>
      </c>
      <c r="C1734" t="str">
        <f>VLOOKUP(B1734,'Country List'!$C$2:$G$126,5,FALSE)</f>
        <v>AP</v>
      </c>
      <c r="D1734" t="str">
        <f>VLOOKUP(B1734,'Country List'!$C$2:$E$126,3,FALSE)</f>
        <v>Lower middle income</v>
      </c>
      <c r="E1734" t="s">
        <v>431</v>
      </c>
      <c r="F1734" s="58">
        <v>36</v>
      </c>
      <c r="G1734" s="48">
        <v>2022</v>
      </c>
      <c r="H1734" t="s">
        <v>375</v>
      </c>
      <c r="J1734" t="str">
        <f t="shared" si="27"/>
        <v>TajikistanEarly infant diagnosis</v>
      </c>
    </row>
    <row r="1735" spans="1:10" x14ac:dyDescent="0.25">
      <c r="A1735" t="s">
        <v>233</v>
      </c>
      <c r="B1735" t="s">
        <v>234</v>
      </c>
      <c r="C1735" t="str">
        <f>VLOOKUP(B1735,'Country List'!$C$2:$G$126,5,FALSE)</f>
        <v>ESA</v>
      </c>
      <c r="D1735" t="str">
        <f>VLOOKUP(B1735,'Country List'!$C$2:$E$126,3,FALSE)</f>
        <v>Low income</v>
      </c>
      <c r="E1735" t="s">
        <v>431</v>
      </c>
      <c r="F1735" s="58">
        <v>36</v>
      </c>
      <c r="G1735" s="48">
        <v>2022</v>
      </c>
      <c r="H1735" t="s">
        <v>375</v>
      </c>
      <c r="J1735" t="str">
        <f t="shared" si="27"/>
        <v>TanzaniaEarly infant diagnosis</v>
      </c>
    </row>
    <row r="1736" spans="1:10" x14ac:dyDescent="0.25">
      <c r="A1736" t="s">
        <v>235</v>
      </c>
      <c r="B1736" t="s">
        <v>236</v>
      </c>
      <c r="C1736" t="str">
        <f>VLOOKUP(B1736,'Country List'!$C$2:$G$126,5,FALSE)</f>
        <v>AP</v>
      </c>
      <c r="D1736" t="str">
        <f>VLOOKUP(B1736,'Country List'!$C$2:$E$126,3,FALSE)</f>
        <v>Upper middle income</v>
      </c>
      <c r="E1736" t="s">
        <v>431</v>
      </c>
      <c r="F1736" s="58">
        <v>36</v>
      </c>
      <c r="G1736" s="48">
        <v>2022</v>
      </c>
      <c r="H1736" t="s">
        <v>375</v>
      </c>
      <c r="J1736" t="str">
        <f t="shared" si="27"/>
        <v>ThailandEarly infant diagnosis</v>
      </c>
    </row>
    <row r="1737" spans="1:10" x14ac:dyDescent="0.25">
      <c r="A1737" t="s">
        <v>237</v>
      </c>
      <c r="B1737" t="s">
        <v>238</v>
      </c>
      <c r="C1737" t="str">
        <f>VLOOKUP(B1737,'Country List'!$C$2:$G$126,5,FALSE)</f>
        <v>AP</v>
      </c>
      <c r="D1737" t="str">
        <f>VLOOKUP(B1737,'Country List'!$C$2:$E$126,3,FALSE)</f>
        <v>Lower middle income</v>
      </c>
      <c r="E1737" t="s">
        <v>431</v>
      </c>
      <c r="F1737" s="58">
        <v>36</v>
      </c>
      <c r="G1737" s="48">
        <v>2022</v>
      </c>
      <c r="H1737" t="s">
        <v>375</v>
      </c>
      <c r="J1737" t="str">
        <f t="shared" si="27"/>
        <v>Timor-LesteEarly infant diagnosis</v>
      </c>
    </row>
    <row r="1738" spans="1:10" x14ac:dyDescent="0.25">
      <c r="A1738" t="s">
        <v>239</v>
      </c>
      <c r="B1738" t="s">
        <v>240</v>
      </c>
      <c r="C1738" t="str">
        <f>VLOOKUP(B1738,'Country List'!$C$2:$G$126,5,FALSE)</f>
        <v>WCA</v>
      </c>
      <c r="D1738" t="str">
        <f>VLOOKUP(B1738,'Country List'!$C$2:$E$126,3,FALSE)</f>
        <v>Low income</v>
      </c>
      <c r="E1738" t="s">
        <v>431</v>
      </c>
      <c r="F1738" s="58">
        <v>36</v>
      </c>
      <c r="G1738" s="48">
        <v>2022</v>
      </c>
      <c r="H1738" t="s">
        <v>375</v>
      </c>
      <c r="J1738" t="str">
        <f t="shared" ref="J1738:J1801" si="28">CONCATENATE(A1738,E1738)</f>
        <v>TogoEarly infant diagnosis</v>
      </c>
    </row>
    <row r="1739" spans="1:10" x14ac:dyDescent="0.25">
      <c r="A1739" t="s">
        <v>241</v>
      </c>
      <c r="B1739" t="s">
        <v>242</v>
      </c>
      <c r="C1739" t="str">
        <f>VLOOKUP(B1739,'Country List'!$C$2:$G$126,5,FALSE)</f>
        <v>NAME</v>
      </c>
      <c r="D1739" t="str">
        <f>VLOOKUP(B1739,'Country List'!$C$2:$E$126,3,FALSE)</f>
        <v>Lower middle income</v>
      </c>
      <c r="E1739" t="s">
        <v>431</v>
      </c>
      <c r="F1739" s="58">
        <v>36</v>
      </c>
      <c r="G1739" s="48">
        <v>2022</v>
      </c>
      <c r="H1739" t="s">
        <v>375</v>
      </c>
      <c r="J1739" t="str">
        <f t="shared" si="28"/>
        <v>TunisiaEarly infant diagnosis</v>
      </c>
    </row>
    <row r="1740" spans="1:10" x14ac:dyDescent="0.25">
      <c r="A1740" t="s">
        <v>243</v>
      </c>
      <c r="B1740" t="s">
        <v>244</v>
      </c>
      <c r="C1740" t="str">
        <f>VLOOKUP(B1740,'Country List'!$C$2:$G$126,5,FALSE)</f>
        <v>WCENA</v>
      </c>
      <c r="D1740" t="str">
        <f>VLOOKUP(B1740,'Country List'!$C$2:$E$126,3,FALSE)</f>
        <v>Upper middle income</v>
      </c>
      <c r="E1740" t="s">
        <v>431</v>
      </c>
      <c r="F1740" s="58">
        <v>36</v>
      </c>
      <c r="G1740" s="48">
        <v>2022</v>
      </c>
      <c r="H1740" t="s">
        <v>375</v>
      </c>
      <c r="J1740" t="str">
        <f t="shared" si="28"/>
        <v>TurkeyEarly infant diagnosis</v>
      </c>
    </row>
    <row r="1741" spans="1:10" x14ac:dyDescent="0.25">
      <c r="A1741" t="s">
        <v>245</v>
      </c>
      <c r="B1741" t="s">
        <v>246</v>
      </c>
      <c r="C1741" t="str">
        <f>VLOOKUP(B1741,'Country List'!$C$2:$G$126,5,FALSE)</f>
        <v>EECA</v>
      </c>
      <c r="D1741" t="str">
        <f>VLOOKUP(B1741,'Country List'!$C$2:$E$126,3,FALSE)</f>
        <v>Upper middle income</v>
      </c>
      <c r="E1741" t="s">
        <v>431</v>
      </c>
      <c r="F1741" s="58">
        <v>36</v>
      </c>
      <c r="G1741" s="48">
        <v>2022</v>
      </c>
      <c r="H1741" t="s">
        <v>375</v>
      </c>
      <c r="J1741" t="str">
        <f t="shared" si="28"/>
        <v>TurkmenistanEarly infant diagnosis</v>
      </c>
    </row>
    <row r="1742" spans="1:10" x14ac:dyDescent="0.25">
      <c r="A1742" t="s">
        <v>247</v>
      </c>
      <c r="B1742" t="s">
        <v>248</v>
      </c>
      <c r="C1742" t="str">
        <f>VLOOKUP(B1742,'Country List'!$C$2:$G$126,5,FALSE)</f>
        <v>ESA</v>
      </c>
      <c r="D1742" t="str">
        <f>VLOOKUP(B1742,'Country List'!$C$2:$E$126,3,FALSE)</f>
        <v>Low income</v>
      </c>
      <c r="E1742" t="s">
        <v>431</v>
      </c>
      <c r="F1742" s="58">
        <v>36</v>
      </c>
      <c r="G1742" s="48">
        <v>2022</v>
      </c>
      <c r="H1742" t="s">
        <v>375</v>
      </c>
      <c r="J1742" t="str">
        <f t="shared" si="28"/>
        <v>UgandaEarly infant diagnosis</v>
      </c>
    </row>
    <row r="1743" spans="1:10" x14ac:dyDescent="0.25">
      <c r="A1743" t="s">
        <v>249</v>
      </c>
      <c r="B1743" t="s">
        <v>250</v>
      </c>
      <c r="C1743" t="str">
        <f>VLOOKUP(B1743,'Country List'!$C$2:$G$126,5,FALSE)</f>
        <v>EECA</v>
      </c>
      <c r="D1743" t="str">
        <f>VLOOKUP(B1743,'Country List'!$C$2:$E$126,3,FALSE)</f>
        <v>Lower middle income</v>
      </c>
      <c r="E1743" t="s">
        <v>431</v>
      </c>
      <c r="F1743" s="58">
        <v>36</v>
      </c>
      <c r="G1743" s="48">
        <v>2022</v>
      </c>
      <c r="H1743" t="s">
        <v>375</v>
      </c>
      <c r="J1743" t="str">
        <f t="shared" si="28"/>
        <v>UkraineEarly infant diagnosis</v>
      </c>
    </row>
    <row r="1744" spans="1:10" x14ac:dyDescent="0.25">
      <c r="A1744" t="s">
        <v>251</v>
      </c>
      <c r="B1744" t="s">
        <v>252</v>
      </c>
      <c r="C1744" t="str">
        <f>VLOOKUP(B1744,'Country List'!$C$2:$G$126,5,FALSE)</f>
        <v>EECA</v>
      </c>
      <c r="D1744" t="str">
        <f>VLOOKUP(B1744,'Country List'!$C$2:$E$126,3,FALSE)</f>
        <v>Lower middle income</v>
      </c>
      <c r="E1744" t="s">
        <v>431</v>
      </c>
      <c r="F1744" s="58">
        <v>36</v>
      </c>
      <c r="G1744" s="48">
        <v>2022</v>
      </c>
      <c r="H1744" t="s">
        <v>375</v>
      </c>
      <c r="J1744" t="str">
        <f t="shared" si="28"/>
        <v>UzbekistanEarly infant diagnosis</v>
      </c>
    </row>
    <row r="1745" spans="1:10" x14ac:dyDescent="0.25">
      <c r="A1745" t="s">
        <v>253</v>
      </c>
      <c r="B1745" t="s">
        <v>254</v>
      </c>
      <c r="C1745" t="str">
        <f>VLOOKUP(B1745,'Country List'!$C$2:$G$126,5,FALSE)</f>
        <v>LAC</v>
      </c>
      <c r="D1745" t="str">
        <f>VLOOKUP(B1745,'Country List'!$C$2:$E$126,3,FALSE)</f>
        <v>Upper middle income</v>
      </c>
      <c r="E1745" t="s">
        <v>431</v>
      </c>
      <c r="F1745" s="58">
        <v>36</v>
      </c>
      <c r="G1745" s="48">
        <v>2022</v>
      </c>
      <c r="H1745" t="s">
        <v>375</v>
      </c>
      <c r="J1745" t="str">
        <f t="shared" si="28"/>
        <v>Venezuela, RBEarly infant diagnosis</v>
      </c>
    </row>
    <row r="1746" spans="1:10" x14ac:dyDescent="0.25">
      <c r="A1746" t="s">
        <v>255</v>
      </c>
      <c r="B1746" t="s">
        <v>256</v>
      </c>
      <c r="C1746" t="str">
        <f>VLOOKUP(B1746,'Country List'!$C$2:$G$126,5,FALSE)</f>
        <v>AP</v>
      </c>
      <c r="D1746" t="str">
        <f>VLOOKUP(B1746,'Country List'!$C$2:$E$126,3,FALSE)</f>
        <v>Lower middle income</v>
      </c>
      <c r="E1746" t="s">
        <v>431</v>
      </c>
      <c r="F1746" s="59">
        <f>771700/23787</f>
        <v>32.442090217345608</v>
      </c>
      <c r="G1746" s="48">
        <v>2024</v>
      </c>
      <c r="H1746" t="s">
        <v>521</v>
      </c>
      <c r="J1746" t="str">
        <f t="shared" si="28"/>
        <v>VietnamEarly infant diagnosis</v>
      </c>
    </row>
    <row r="1747" spans="1:10" x14ac:dyDescent="0.25">
      <c r="A1747" t="s">
        <v>257</v>
      </c>
      <c r="B1747" t="s">
        <v>258</v>
      </c>
      <c r="C1747" t="str">
        <f>VLOOKUP(B1747,'Country List'!$C$2:$G$126,5,FALSE)</f>
        <v>NAME</v>
      </c>
      <c r="D1747" t="str">
        <f>VLOOKUP(B1747,'Country List'!$C$2:$E$126,3,FALSE)</f>
        <v>Lower middle income</v>
      </c>
      <c r="E1747" t="s">
        <v>431</v>
      </c>
      <c r="F1747" s="58">
        <v>36</v>
      </c>
      <c r="G1747" s="48">
        <v>2022</v>
      </c>
      <c r="H1747" t="s">
        <v>375</v>
      </c>
      <c r="J1747" t="str">
        <f t="shared" si="28"/>
        <v>Yemen, Rep.Early infant diagnosis</v>
      </c>
    </row>
    <row r="1748" spans="1:10" x14ac:dyDescent="0.25">
      <c r="A1748" t="s">
        <v>259</v>
      </c>
      <c r="B1748" t="s">
        <v>260</v>
      </c>
      <c r="C1748" t="str">
        <f>VLOOKUP(B1748,'Country List'!$C$2:$G$126,5,FALSE)</f>
        <v>ESA</v>
      </c>
      <c r="D1748" t="str">
        <f>VLOOKUP(B1748,'Country List'!$C$2:$E$126,3,FALSE)</f>
        <v>Lower middle income</v>
      </c>
      <c r="E1748" t="s">
        <v>431</v>
      </c>
      <c r="F1748" s="58">
        <v>36</v>
      </c>
      <c r="G1748" s="48">
        <v>2022</v>
      </c>
      <c r="H1748" t="s">
        <v>375</v>
      </c>
      <c r="J1748" t="str">
        <f t="shared" si="28"/>
        <v>ZambiaEarly infant diagnosis</v>
      </c>
    </row>
    <row r="1749" spans="1:10" x14ac:dyDescent="0.25">
      <c r="A1749" t="s">
        <v>261</v>
      </c>
      <c r="B1749" t="s">
        <v>262</v>
      </c>
      <c r="C1749" t="str">
        <f>VLOOKUP(B1749,'Country List'!$C$2:$G$126,5,FALSE)</f>
        <v>ESA</v>
      </c>
      <c r="D1749" t="str">
        <f>VLOOKUP(B1749,'Country List'!$C$2:$E$126,3,FALSE)</f>
        <v>Low income</v>
      </c>
      <c r="E1749" t="s">
        <v>431</v>
      </c>
      <c r="F1749" s="58">
        <v>36</v>
      </c>
      <c r="G1749" s="48">
        <v>2022</v>
      </c>
      <c r="H1749" t="s">
        <v>375</v>
      </c>
      <c r="J1749" t="str">
        <f t="shared" si="28"/>
        <v>ZimbabweEarly infant diagnosis</v>
      </c>
    </row>
    <row r="1750" spans="1:10" x14ac:dyDescent="0.25">
      <c r="A1750" t="s">
        <v>41</v>
      </c>
      <c r="B1750" t="s">
        <v>42</v>
      </c>
      <c r="C1750" t="str">
        <f>VLOOKUP(B1750,'Country List'!$C$2:$G$126,5,FALSE)</f>
        <v>ESA</v>
      </c>
      <c r="D1750" t="str">
        <f>VLOOKUP(B1750,'Country List'!$C$2:$E$126,3,FALSE)</f>
        <v>Upper middle income</v>
      </c>
      <c r="E1750" t="s">
        <v>432</v>
      </c>
      <c r="F1750" s="58">
        <v>86</v>
      </c>
      <c r="G1750" s="48">
        <v>2022</v>
      </c>
      <c r="H1750" t="s">
        <v>279</v>
      </c>
      <c r="J1750" t="str">
        <f t="shared" si="28"/>
        <v>BotswanaVMMC</v>
      </c>
    </row>
    <row r="1751" spans="1:10" x14ac:dyDescent="0.25">
      <c r="A1751" t="s">
        <v>267</v>
      </c>
      <c r="B1751" t="s">
        <v>228</v>
      </c>
      <c r="C1751" t="str">
        <f>VLOOKUP(B1751,'Country List'!$C$2:$G$126,5,FALSE)</f>
        <v>ESA</v>
      </c>
      <c r="D1751" t="str">
        <f>VLOOKUP(B1751,'Country List'!$C$2:$E$126,3,FALSE)</f>
        <v>Lower middle income</v>
      </c>
      <c r="E1751" t="s">
        <v>432</v>
      </c>
      <c r="F1751" s="58">
        <v>95</v>
      </c>
      <c r="G1751" s="48">
        <v>2022</v>
      </c>
      <c r="H1751" t="s">
        <v>279</v>
      </c>
      <c r="J1751" t="str">
        <f t="shared" si="28"/>
        <v>EswatiniVMMC</v>
      </c>
    </row>
    <row r="1752" spans="1:10" x14ac:dyDescent="0.25">
      <c r="A1752" t="s">
        <v>93</v>
      </c>
      <c r="B1752" t="s">
        <v>94</v>
      </c>
      <c r="C1752" t="str">
        <f>VLOOKUP(B1752,'Country List'!$C$2:$G$126,5,FALSE)</f>
        <v>ESA</v>
      </c>
      <c r="D1752" t="str">
        <f>VLOOKUP(B1752,'Country List'!$C$2:$E$126,3,FALSE)</f>
        <v>Low income</v>
      </c>
      <c r="E1752" t="s">
        <v>432</v>
      </c>
      <c r="F1752" s="58">
        <v>21</v>
      </c>
      <c r="G1752" s="48">
        <v>2022</v>
      </c>
      <c r="H1752" t="s">
        <v>279</v>
      </c>
      <c r="J1752" t="str">
        <f t="shared" si="28"/>
        <v>EthiopiaVMMC</v>
      </c>
    </row>
    <row r="1753" spans="1:10" x14ac:dyDescent="0.25">
      <c r="A1753" t="s">
        <v>131</v>
      </c>
      <c r="B1753" t="s">
        <v>132</v>
      </c>
      <c r="C1753" t="str">
        <f>VLOOKUP(B1753,'Country List'!$C$2:$G$126,5,FALSE)</f>
        <v>ESA</v>
      </c>
      <c r="D1753" t="str">
        <f>VLOOKUP(B1753,'Country List'!$C$2:$E$126,3,FALSE)</f>
        <v>Lower middle income</v>
      </c>
      <c r="E1753" t="s">
        <v>432</v>
      </c>
      <c r="F1753" s="58">
        <v>42</v>
      </c>
      <c r="G1753" s="48">
        <v>2022</v>
      </c>
      <c r="H1753" t="s">
        <v>279</v>
      </c>
      <c r="J1753" t="str">
        <f t="shared" si="28"/>
        <v>KenyaVMMC</v>
      </c>
    </row>
    <row r="1754" spans="1:10" x14ac:dyDescent="0.25">
      <c r="A1754" t="s">
        <v>141</v>
      </c>
      <c r="B1754" t="s">
        <v>142</v>
      </c>
      <c r="C1754" t="str">
        <f>VLOOKUP(B1754,'Country List'!$C$2:$G$126,5,FALSE)</f>
        <v>ESA</v>
      </c>
      <c r="D1754" t="str">
        <f>VLOOKUP(B1754,'Country List'!$C$2:$E$126,3,FALSE)</f>
        <v>Lower middle income</v>
      </c>
      <c r="E1754" t="s">
        <v>432</v>
      </c>
      <c r="F1754" s="58">
        <v>52</v>
      </c>
      <c r="G1754" s="48">
        <v>2022</v>
      </c>
      <c r="H1754" t="s">
        <v>279</v>
      </c>
      <c r="J1754" t="str">
        <f t="shared" si="28"/>
        <v>LesothoVMMC</v>
      </c>
    </row>
    <row r="1755" spans="1:10" x14ac:dyDescent="0.25">
      <c r="A1755" t="s">
        <v>151</v>
      </c>
      <c r="B1755" t="s">
        <v>152</v>
      </c>
      <c r="C1755" t="str">
        <f>VLOOKUP(B1755,'Country List'!$C$2:$G$126,5,FALSE)</f>
        <v>ESA</v>
      </c>
      <c r="D1755" t="str">
        <f>VLOOKUP(B1755,'Country List'!$C$2:$E$126,3,FALSE)</f>
        <v>Low income</v>
      </c>
      <c r="E1755" t="s">
        <v>432</v>
      </c>
      <c r="F1755" s="58">
        <v>27</v>
      </c>
      <c r="G1755" s="48">
        <v>2022</v>
      </c>
      <c r="H1755" t="s">
        <v>279</v>
      </c>
      <c r="J1755" t="str">
        <f t="shared" si="28"/>
        <v>MalawiVMMC</v>
      </c>
    </row>
    <row r="1756" spans="1:10" x14ac:dyDescent="0.25">
      <c r="A1756" t="s">
        <v>173</v>
      </c>
      <c r="B1756" t="s">
        <v>174</v>
      </c>
      <c r="C1756" t="str">
        <f>VLOOKUP(B1756,'Country List'!$C$2:$G$126,5,FALSE)</f>
        <v>ESA</v>
      </c>
      <c r="D1756" t="str">
        <f>VLOOKUP(B1756,'Country List'!$C$2:$E$126,3,FALSE)</f>
        <v>Low income</v>
      </c>
      <c r="E1756" t="s">
        <v>432</v>
      </c>
      <c r="F1756" s="58">
        <v>38</v>
      </c>
      <c r="G1756" s="48">
        <v>2022</v>
      </c>
      <c r="H1756" t="s">
        <v>279</v>
      </c>
      <c r="J1756" t="str">
        <f t="shared" si="28"/>
        <v>MozambiqueVMMC</v>
      </c>
    </row>
    <row r="1757" spans="1:10" x14ac:dyDescent="0.25">
      <c r="A1757" t="s">
        <v>177</v>
      </c>
      <c r="B1757" t="s">
        <v>178</v>
      </c>
      <c r="C1757" t="str">
        <f>VLOOKUP(B1757,'Country List'!$C$2:$G$126,5,FALSE)</f>
        <v>ESA</v>
      </c>
      <c r="D1757" t="str">
        <f>VLOOKUP(B1757,'Country List'!$C$2:$E$126,3,FALSE)</f>
        <v>Upper middle income</v>
      </c>
      <c r="E1757" t="s">
        <v>432</v>
      </c>
      <c r="F1757" s="58">
        <v>103</v>
      </c>
      <c r="G1757" s="48">
        <v>2022</v>
      </c>
      <c r="H1757" t="s">
        <v>279</v>
      </c>
      <c r="J1757" t="str">
        <f t="shared" si="28"/>
        <v>NamibiaVMMC</v>
      </c>
    </row>
    <row r="1758" spans="1:10" x14ac:dyDescent="0.25">
      <c r="A1758" t="s">
        <v>203</v>
      </c>
      <c r="B1758" t="s">
        <v>204</v>
      </c>
      <c r="C1758" t="str">
        <f>VLOOKUP(B1758,'Country List'!$C$2:$G$126,5,FALSE)</f>
        <v>ESA</v>
      </c>
      <c r="D1758" t="str">
        <f>VLOOKUP(B1758,'Country List'!$C$2:$E$126,3,FALSE)</f>
        <v>Low income</v>
      </c>
      <c r="E1758" t="s">
        <v>432</v>
      </c>
      <c r="F1758" s="58">
        <v>67</v>
      </c>
      <c r="G1758" s="48">
        <v>2022</v>
      </c>
      <c r="H1758" t="s">
        <v>279</v>
      </c>
      <c r="J1758" t="str">
        <f t="shared" si="28"/>
        <v>RwandaVMMC</v>
      </c>
    </row>
    <row r="1759" spans="1:10" x14ac:dyDescent="0.25">
      <c r="A1759" t="s">
        <v>217</v>
      </c>
      <c r="B1759" t="s">
        <v>218</v>
      </c>
      <c r="C1759" t="str">
        <f>VLOOKUP(B1759,'Country List'!$C$2:$G$126,5,FALSE)</f>
        <v>ESA</v>
      </c>
      <c r="D1759" t="str">
        <f>VLOOKUP(B1759,'Country List'!$C$2:$E$126,3,FALSE)</f>
        <v>Low income</v>
      </c>
      <c r="E1759" t="s">
        <v>432</v>
      </c>
      <c r="F1759" s="58">
        <v>36</v>
      </c>
      <c r="G1759" s="48">
        <v>2022</v>
      </c>
      <c r="H1759" t="s">
        <v>433</v>
      </c>
      <c r="J1759" t="str">
        <f t="shared" si="28"/>
        <v>South SudanVMMC</v>
      </c>
    </row>
    <row r="1760" spans="1:10" x14ac:dyDescent="0.25">
      <c r="A1760" t="s">
        <v>233</v>
      </c>
      <c r="B1760" t="s">
        <v>234</v>
      </c>
      <c r="C1760" t="str">
        <f>VLOOKUP(B1760,'Country List'!$C$2:$G$126,5,FALSE)</f>
        <v>ESA</v>
      </c>
      <c r="D1760" t="str">
        <f>VLOOKUP(B1760,'Country List'!$C$2:$E$126,3,FALSE)</f>
        <v>Low income</v>
      </c>
      <c r="E1760" t="s">
        <v>432</v>
      </c>
      <c r="F1760" s="58">
        <v>35</v>
      </c>
      <c r="G1760" s="48">
        <v>2022</v>
      </c>
      <c r="H1760" t="s">
        <v>279</v>
      </c>
      <c r="J1760" t="str">
        <f t="shared" si="28"/>
        <v>TanzaniaVMMC</v>
      </c>
    </row>
    <row r="1761" spans="1:10" x14ac:dyDescent="0.25">
      <c r="A1761" t="s">
        <v>247</v>
      </c>
      <c r="B1761" t="s">
        <v>248</v>
      </c>
      <c r="C1761" t="str">
        <f>VLOOKUP(B1761,'Country List'!$C$2:$G$126,5,FALSE)</f>
        <v>ESA</v>
      </c>
      <c r="D1761" t="str">
        <f>VLOOKUP(B1761,'Country List'!$C$2:$E$126,3,FALSE)</f>
        <v>Low income</v>
      </c>
      <c r="E1761" t="s">
        <v>432</v>
      </c>
      <c r="F1761" s="58">
        <v>21</v>
      </c>
      <c r="G1761" s="48">
        <v>2022</v>
      </c>
      <c r="H1761" t="s">
        <v>279</v>
      </c>
      <c r="J1761" t="str">
        <f t="shared" si="28"/>
        <v>UgandaVMMC</v>
      </c>
    </row>
    <row r="1762" spans="1:10" x14ac:dyDescent="0.25">
      <c r="A1762" t="s">
        <v>259</v>
      </c>
      <c r="B1762" t="s">
        <v>260</v>
      </c>
      <c r="C1762" t="str">
        <f>VLOOKUP(B1762,'Country List'!$C$2:$G$126,5,FALSE)</f>
        <v>ESA</v>
      </c>
      <c r="D1762" t="str">
        <f>VLOOKUP(B1762,'Country List'!$C$2:$E$126,3,FALSE)</f>
        <v>Lower middle income</v>
      </c>
      <c r="E1762" t="s">
        <v>432</v>
      </c>
      <c r="F1762" s="58">
        <v>56</v>
      </c>
      <c r="G1762" s="48">
        <v>2022</v>
      </c>
      <c r="H1762" t="s">
        <v>279</v>
      </c>
      <c r="J1762" t="str">
        <f t="shared" si="28"/>
        <v>ZambiaVMMC</v>
      </c>
    </row>
    <row r="1763" spans="1:10" x14ac:dyDescent="0.25">
      <c r="A1763" t="s">
        <v>261</v>
      </c>
      <c r="B1763" t="s">
        <v>262</v>
      </c>
      <c r="C1763" t="str">
        <f>VLOOKUP(B1763,'Country List'!$C$2:$G$126,5,FALSE)</f>
        <v>ESA</v>
      </c>
      <c r="D1763" t="str">
        <f>VLOOKUP(B1763,'Country List'!$C$2:$E$126,3,FALSE)</f>
        <v>Low income</v>
      </c>
      <c r="E1763" t="s">
        <v>432</v>
      </c>
      <c r="F1763" s="58">
        <v>45</v>
      </c>
      <c r="G1763" s="48">
        <v>2022</v>
      </c>
      <c r="H1763" t="s">
        <v>279</v>
      </c>
      <c r="J1763" t="str">
        <f t="shared" si="28"/>
        <v>ZimbabweVMMC</v>
      </c>
    </row>
    <row r="1764" spans="1:10" x14ac:dyDescent="0.25">
      <c r="A1764" t="s">
        <v>4</v>
      </c>
      <c r="B1764" t="s">
        <v>5</v>
      </c>
      <c r="C1764" t="str">
        <f>VLOOKUP(B1764,'Country List'!$C$2:$G$126,5,FALSE)</f>
        <v>AP</v>
      </c>
      <c r="D1764" t="str">
        <f>VLOOKUP(B1764,'Country List'!$C$2:$E$126,3,FALSE)</f>
        <v>Low income</v>
      </c>
      <c r="E1764" t="s">
        <v>434</v>
      </c>
      <c r="F1764" s="60">
        <v>2.7E-2</v>
      </c>
      <c r="G1764" s="48">
        <v>2022</v>
      </c>
      <c r="H1764" s="61" t="s">
        <v>435</v>
      </c>
      <c r="J1764" t="str">
        <f t="shared" si="28"/>
        <v>AfghanistanCondom</v>
      </c>
    </row>
    <row r="1765" spans="1:10" x14ac:dyDescent="0.25">
      <c r="A1765" t="s">
        <v>8</v>
      </c>
      <c r="B1765" t="s">
        <v>9</v>
      </c>
      <c r="C1765" t="str">
        <f>VLOOKUP(B1765,'Country List'!$C$2:$G$126,5,FALSE)</f>
        <v>EECA</v>
      </c>
      <c r="D1765" t="str">
        <f>VLOOKUP(B1765,'Country List'!$C$2:$E$126,3,FALSE)</f>
        <v>Upper middle income</v>
      </c>
      <c r="E1765" t="s">
        <v>434</v>
      </c>
      <c r="F1765" s="60">
        <v>2.7E-2</v>
      </c>
      <c r="G1765" s="48">
        <v>2022</v>
      </c>
      <c r="H1765" s="61" t="s">
        <v>435</v>
      </c>
      <c r="J1765" t="str">
        <f t="shared" si="28"/>
        <v>AlbaniaCondom</v>
      </c>
    </row>
    <row r="1766" spans="1:10" x14ac:dyDescent="0.25">
      <c r="A1766" t="s">
        <v>12</v>
      </c>
      <c r="B1766" t="s">
        <v>13</v>
      </c>
      <c r="C1766" t="str">
        <f>VLOOKUP(B1766,'Country List'!$C$2:$G$126,5,FALSE)</f>
        <v>NAME</v>
      </c>
      <c r="D1766" t="str">
        <f>VLOOKUP(B1766,'Country List'!$C$2:$E$126,3,FALSE)</f>
        <v>Upper middle income</v>
      </c>
      <c r="E1766" t="s">
        <v>434</v>
      </c>
      <c r="F1766" s="60">
        <v>2.7E-2</v>
      </c>
      <c r="G1766" s="48">
        <v>2022</v>
      </c>
      <c r="H1766" s="61" t="s">
        <v>435</v>
      </c>
      <c r="J1766" t="str">
        <f t="shared" si="28"/>
        <v>AlgeriaCondom</v>
      </c>
    </row>
    <row r="1767" spans="1:10" x14ac:dyDescent="0.25">
      <c r="A1767" t="s">
        <v>16</v>
      </c>
      <c r="B1767" t="s">
        <v>17</v>
      </c>
      <c r="C1767" t="str">
        <f>VLOOKUP(B1767,'Country List'!$C$2:$G$126,5,FALSE)</f>
        <v>ESA</v>
      </c>
      <c r="D1767" t="str">
        <f>VLOOKUP(B1767,'Country List'!$C$2:$E$126,3,FALSE)</f>
        <v>Lower middle income</v>
      </c>
      <c r="E1767" t="s">
        <v>434</v>
      </c>
      <c r="F1767" s="60">
        <v>2.7E-2</v>
      </c>
      <c r="G1767" s="48">
        <v>2022</v>
      </c>
      <c r="H1767" s="61" t="s">
        <v>435</v>
      </c>
      <c r="J1767" t="str">
        <f t="shared" si="28"/>
        <v>AngolaCondom</v>
      </c>
    </row>
    <row r="1768" spans="1:10" x14ac:dyDescent="0.25">
      <c r="A1768" t="s">
        <v>21</v>
      </c>
      <c r="B1768" t="s">
        <v>22</v>
      </c>
      <c r="C1768" t="str">
        <f>VLOOKUP(B1768,'Country List'!$C$2:$G$126,5,FALSE)</f>
        <v>LAC</v>
      </c>
      <c r="D1768" t="str">
        <f>VLOOKUP(B1768,'Country List'!$C$2:$E$126,3,FALSE)</f>
        <v>Upper middle income</v>
      </c>
      <c r="E1768" t="s">
        <v>434</v>
      </c>
      <c r="F1768" s="60">
        <v>2.7E-2</v>
      </c>
      <c r="G1768" s="48">
        <v>2022</v>
      </c>
      <c r="H1768" s="61" t="s">
        <v>435</v>
      </c>
      <c r="J1768" t="str">
        <f t="shared" si="28"/>
        <v>ArgentinaCondom</v>
      </c>
    </row>
    <row r="1769" spans="1:10" x14ac:dyDescent="0.25">
      <c r="A1769" t="s">
        <v>23</v>
      </c>
      <c r="B1769" t="s">
        <v>24</v>
      </c>
      <c r="C1769" t="str">
        <f>VLOOKUP(B1769,'Country List'!$C$2:$G$126,5,FALSE)</f>
        <v>EECA</v>
      </c>
      <c r="D1769" t="str">
        <f>VLOOKUP(B1769,'Country List'!$C$2:$E$126,3,FALSE)</f>
        <v>Lower middle income</v>
      </c>
      <c r="E1769" t="s">
        <v>434</v>
      </c>
      <c r="F1769" s="60">
        <v>2.7E-2</v>
      </c>
      <c r="G1769" s="48">
        <v>2022</v>
      </c>
      <c r="H1769" s="61" t="s">
        <v>435</v>
      </c>
      <c r="J1769" t="str">
        <f t="shared" si="28"/>
        <v>ArmeniaCondom</v>
      </c>
    </row>
    <row r="1770" spans="1:10" x14ac:dyDescent="0.25">
      <c r="A1770" t="s">
        <v>25</v>
      </c>
      <c r="B1770" t="s">
        <v>26</v>
      </c>
      <c r="C1770" t="str">
        <f>VLOOKUP(B1770,'Country List'!$C$2:$G$126,5,FALSE)</f>
        <v>EECA</v>
      </c>
      <c r="D1770" t="str">
        <f>VLOOKUP(B1770,'Country List'!$C$2:$E$126,3,FALSE)</f>
        <v>Upper middle income</v>
      </c>
      <c r="E1770" t="s">
        <v>434</v>
      </c>
      <c r="F1770" s="60">
        <v>2.7E-2</v>
      </c>
      <c r="G1770" s="48">
        <v>2022</v>
      </c>
      <c r="H1770" s="61" t="s">
        <v>435</v>
      </c>
      <c r="J1770" t="str">
        <f t="shared" si="28"/>
        <v>AzerbaijanCondom</v>
      </c>
    </row>
    <row r="1771" spans="1:10" x14ac:dyDescent="0.25">
      <c r="A1771" t="s">
        <v>27</v>
      </c>
      <c r="B1771" t="s">
        <v>28</v>
      </c>
      <c r="C1771" t="str">
        <f>VLOOKUP(B1771,'Country List'!$C$2:$G$126,5,FALSE)</f>
        <v>AP</v>
      </c>
      <c r="D1771" t="str">
        <f>VLOOKUP(B1771,'Country List'!$C$2:$E$126,3,FALSE)</f>
        <v>Lower middle income</v>
      </c>
      <c r="E1771" t="s">
        <v>434</v>
      </c>
      <c r="F1771" s="60">
        <v>2.7E-2</v>
      </c>
      <c r="G1771" s="48">
        <v>2022</v>
      </c>
      <c r="H1771" s="61" t="s">
        <v>435</v>
      </c>
      <c r="J1771" t="str">
        <f t="shared" si="28"/>
        <v>BangladeshCondom</v>
      </c>
    </row>
    <row r="1772" spans="1:10" x14ac:dyDescent="0.25">
      <c r="A1772" t="s">
        <v>29</v>
      </c>
      <c r="B1772" t="s">
        <v>30</v>
      </c>
      <c r="C1772" t="str">
        <f>VLOOKUP(B1772,'Country List'!$C$2:$G$126,5,FALSE)</f>
        <v>EECA</v>
      </c>
      <c r="D1772" t="str">
        <f>VLOOKUP(B1772,'Country List'!$C$2:$E$126,3,FALSE)</f>
        <v>Upper middle income</v>
      </c>
      <c r="E1772" t="s">
        <v>434</v>
      </c>
      <c r="F1772" s="60">
        <v>2.7E-2</v>
      </c>
      <c r="G1772" s="48">
        <v>2022</v>
      </c>
      <c r="H1772" s="61" t="s">
        <v>435</v>
      </c>
      <c r="J1772" t="str">
        <f t="shared" si="28"/>
        <v>BelarusCondom</v>
      </c>
    </row>
    <row r="1773" spans="1:10" x14ac:dyDescent="0.25">
      <c r="A1773" t="s">
        <v>31</v>
      </c>
      <c r="B1773" t="s">
        <v>32</v>
      </c>
      <c r="C1773" t="str">
        <f>VLOOKUP(B1773,'Country List'!$C$2:$G$126,5,FALSE)</f>
        <v>LAC</v>
      </c>
      <c r="D1773" t="str">
        <f>VLOOKUP(B1773,'Country List'!$C$2:$E$126,3,FALSE)</f>
        <v>Upper middle income</v>
      </c>
      <c r="E1773" t="s">
        <v>434</v>
      </c>
      <c r="F1773" s="60">
        <v>2.7E-2</v>
      </c>
      <c r="G1773" s="48">
        <v>2022</v>
      </c>
      <c r="H1773" s="61" t="s">
        <v>435</v>
      </c>
      <c r="J1773" t="str">
        <f t="shared" si="28"/>
        <v>BelizeCondom</v>
      </c>
    </row>
    <row r="1774" spans="1:10" x14ac:dyDescent="0.25">
      <c r="A1774" t="s">
        <v>33</v>
      </c>
      <c r="B1774" t="s">
        <v>34</v>
      </c>
      <c r="C1774" t="str">
        <f>VLOOKUP(B1774,'Country List'!$C$2:$G$126,5,FALSE)</f>
        <v>WCA</v>
      </c>
      <c r="D1774" t="str">
        <f>VLOOKUP(B1774,'Country List'!$C$2:$E$126,3,FALSE)</f>
        <v>Low income</v>
      </c>
      <c r="E1774" t="s">
        <v>434</v>
      </c>
      <c r="F1774" s="60">
        <v>2.7E-2</v>
      </c>
      <c r="G1774" s="48">
        <v>2022</v>
      </c>
      <c r="H1774" s="61" t="s">
        <v>435</v>
      </c>
      <c r="J1774" t="str">
        <f t="shared" si="28"/>
        <v>BeninCondom</v>
      </c>
    </row>
    <row r="1775" spans="1:10" x14ac:dyDescent="0.25">
      <c r="A1775" t="s">
        <v>35</v>
      </c>
      <c r="B1775" t="s">
        <v>36</v>
      </c>
      <c r="C1775" t="str">
        <f>VLOOKUP(B1775,'Country List'!$C$2:$G$126,5,FALSE)</f>
        <v>AP</v>
      </c>
      <c r="D1775" t="str">
        <f>VLOOKUP(B1775,'Country List'!$C$2:$E$126,3,FALSE)</f>
        <v>Lower middle income</v>
      </c>
      <c r="E1775" t="s">
        <v>434</v>
      </c>
      <c r="F1775" s="60">
        <v>2.7E-2</v>
      </c>
      <c r="G1775" s="48">
        <v>2022</v>
      </c>
      <c r="H1775" s="61" t="s">
        <v>435</v>
      </c>
      <c r="J1775" t="str">
        <f t="shared" si="28"/>
        <v>BhutanCondom</v>
      </c>
    </row>
    <row r="1776" spans="1:10" x14ac:dyDescent="0.25">
      <c r="A1776" t="s">
        <v>37</v>
      </c>
      <c r="B1776" t="s">
        <v>38</v>
      </c>
      <c r="C1776" t="str">
        <f>VLOOKUP(B1776,'Country List'!$C$2:$G$126,5,FALSE)</f>
        <v>LAC</v>
      </c>
      <c r="D1776" t="str">
        <f>VLOOKUP(B1776,'Country List'!$C$2:$E$126,3,FALSE)</f>
        <v>Lower middle income</v>
      </c>
      <c r="E1776" t="s">
        <v>434</v>
      </c>
      <c r="F1776" s="60">
        <v>2.7E-2</v>
      </c>
      <c r="G1776" s="48">
        <v>2022</v>
      </c>
      <c r="H1776" s="61" t="s">
        <v>435</v>
      </c>
      <c r="J1776" t="str">
        <f t="shared" si="28"/>
        <v>BoliviaCondom</v>
      </c>
    </row>
    <row r="1777" spans="1:10" x14ac:dyDescent="0.25">
      <c r="A1777" t="s">
        <v>39</v>
      </c>
      <c r="B1777" t="s">
        <v>40</v>
      </c>
      <c r="C1777" t="str">
        <f>VLOOKUP(B1777,'Country List'!$C$2:$G$126,5,FALSE)</f>
        <v>EECA</v>
      </c>
      <c r="D1777" t="str">
        <f>VLOOKUP(B1777,'Country List'!$C$2:$E$126,3,FALSE)</f>
        <v>Upper middle income</v>
      </c>
      <c r="E1777" t="s">
        <v>434</v>
      </c>
      <c r="F1777" s="60">
        <v>2.7E-2</v>
      </c>
      <c r="G1777" s="48">
        <v>2022</v>
      </c>
      <c r="H1777" s="61" t="s">
        <v>435</v>
      </c>
      <c r="J1777" t="str">
        <f t="shared" si="28"/>
        <v>Bosnia and HerzegovinaCondom</v>
      </c>
    </row>
    <row r="1778" spans="1:10" x14ac:dyDescent="0.25">
      <c r="A1778" t="s">
        <v>41</v>
      </c>
      <c r="B1778" t="s">
        <v>42</v>
      </c>
      <c r="C1778" t="str">
        <f>VLOOKUP(B1778,'Country List'!$C$2:$G$126,5,FALSE)</f>
        <v>ESA</v>
      </c>
      <c r="D1778" t="str">
        <f>VLOOKUP(B1778,'Country List'!$C$2:$E$126,3,FALSE)</f>
        <v>Upper middle income</v>
      </c>
      <c r="E1778" t="s">
        <v>434</v>
      </c>
      <c r="F1778" s="60">
        <v>2.7E-2</v>
      </c>
      <c r="G1778" s="48">
        <v>2022</v>
      </c>
      <c r="H1778" s="61" t="s">
        <v>435</v>
      </c>
      <c r="J1778" t="str">
        <f t="shared" si="28"/>
        <v>BotswanaCondom</v>
      </c>
    </row>
    <row r="1779" spans="1:10" x14ac:dyDescent="0.25">
      <c r="A1779" t="s">
        <v>43</v>
      </c>
      <c r="B1779" t="s">
        <v>44</v>
      </c>
      <c r="C1779" t="str">
        <f>VLOOKUP(B1779,'Country List'!$C$2:$G$126,5,FALSE)</f>
        <v>LAC</v>
      </c>
      <c r="D1779" t="str">
        <f>VLOOKUP(B1779,'Country List'!$C$2:$E$126,3,FALSE)</f>
        <v>Upper middle income</v>
      </c>
      <c r="E1779" t="s">
        <v>434</v>
      </c>
      <c r="F1779" s="60">
        <f>0.1989/4.99</f>
        <v>3.9859719438877755E-2</v>
      </c>
      <c r="G1779" s="48">
        <v>2024</v>
      </c>
      <c r="H1779" t="s">
        <v>523</v>
      </c>
      <c r="J1779" t="str">
        <f t="shared" si="28"/>
        <v>BrazilCondom</v>
      </c>
    </row>
    <row r="1780" spans="1:10" x14ac:dyDescent="0.25">
      <c r="A1780" t="s">
        <v>45</v>
      </c>
      <c r="B1780" t="s">
        <v>46</v>
      </c>
      <c r="C1780" t="str">
        <f>VLOOKUP(B1780,'Country List'!$C$2:$G$126,5,FALSE)</f>
        <v>WCENA</v>
      </c>
      <c r="D1780" t="str">
        <f>VLOOKUP(B1780,'Country List'!$C$2:$E$126,3,FALSE)</f>
        <v>Upper middle income</v>
      </c>
      <c r="E1780" t="s">
        <v>434</v>
      </c>
      <c r="F1780" s="60">
        <v>2.7E-2</v>
      </c>
      <c r="G1780" s="48">
        <v>2022</v>
      </c>
      <c r="H1780" s="61" t="s">
        <v>435</v>
      </c>
      <c r="J1780" t="str">
        <f t="shared" si="28"/>
        <v>BulgariaCondom</v>
      </c>
    </row>
    <row r="1781" spans="1:10" x14ac:dyDescent="0.25">
      <c r="A1781" t="s">
        <v>47</v>
      </c>
      <c r="B1781" t="s">
        <v>48</v>
      </c>
      <c r="C1781" t="str">
        <f>VLOOKUP(B1781,'Country List'!$C$2:$G$126,5,FALSE)</f>
        <v>WCA</v>
      </c>
      <c r="D1781" t="str">
        <f>VLOOKUP(B1781,'Country List'!$C$2:$E$126,3,FALSE)</f>
        <v>Low income</v>
      </c>
      <c r="E1781" t="s">
        <v>434</v>
      </c>
      <c r="F1781" s="60">
        <v>2.7E-2</v>
      </c>
      <c r="G1781" s="48">
        <v>2022</v>
      </c>
      <c r="H1781" s="61" t="s">
        <v>435</v>
      </c>
      <c r="J1781" t="str">
        <f t="shared" si="28"/>
        <v>Burkina FasoCondom</v>
      </c>
    </row>
    <row r="1782" spans="1:10" x14ac:dyDescent="0.25">
      <c r="A1782" t="s">
        <v>49</v>
      </c>
      <c r="B1782" t="s">
        <v>50</v>
      </c>
      <c r="C1782" t="str">
        <f>VLOOKUP(B1782,'Country List'!$C$2:$G$126,5,FALSE)</f>
        <v>WCA</v>
      </c>
      <c r="D1782" t="str">
        <f>VLOOKUP(B1782,'Country List'!$C$2:$E$126,3,FALSE)</f>
        <v>Low income</v>
      </c>
      <c r="E1782" t="s">
        <v>434</v>
      </c>
      <c r="F1782" s="60">
        <v>2.7E-2</v>
      </c>
      <c r="G1782" s="48">
        <v>2022</v>
      </c>
      <c r="H1782" s="61" t="s">
        <v>435</v>
      </c>
      <c r="J1782" t="str">
        <f t="shared" si="28"/>
        <v>BurundiCondom</v>
      </c>
    </row>
    <row r="1783" spans="1:10" x14ac:dyDescent="0.25">
      <c r="A1783" t="s">
        <v>51</v>
      </c>
      <c r="B1783" t="s">
        <v>52</v>
      </c>
      <c r="C1783" t="str">
        <f>VLOOKUP(B1783,'Country List'!$C$2:$G$126,5,FALSE)</f>
        <v>WCA</v>
      </c>
      <c r="D1783" t="str">
        <f>VLOOKUP(B1783,'Country List'!$C$2:$E$126,3,FALSE)</f>
        <v>Lower middle income</v>
      </c>
      <c r="E1783" t="s">
        <v>434</v>
      </c>
      <c r="F1783" s="60">
        <v>2.7E-2</v>
      </c>
      <c r="G1783" s="48">
        <v>2022</v>
      </c>
      <c r="H1783" s="61" t="s">
        <v>435</v>
      </c>
      <c r="J1783" t="str">
        <f t="shared" si="28"/>
        <v>Cabo VerdeCondom</v>
      </c>
    </row>
    <row r="1784" spans="1:10" x14ac:dyDescent="0.25">
      <c r="A1784" t="s">
        <v>53</v>
      </c>
      <c r="B1784" t="s">
        <v>54</v>
      </c>
      <c r="C1784" t="str">
        <f>VLOOKUP(B1784,'Country List'!$C$2:$G$126,5,FALSE)</f>
        <v>AP</v>
      </c>
      <c r="D1784" t="str">
        <f>VLOOKUP(B1784,'Country List'!$C$2:$E$126,3,FALSE)</f>
        <v>Lower middle income</v>
      </c>
      <c r="E1784" t="s">
        <v>434</v>
      </c>
      <c r="F1784" s="60">
        <v>2.7E-2</v>
      </c>
      <c r="G1784" s="48">
        <v>2022</v>
      </c>
      <c r="H1784" s="61" t="s">
        <v>435</v>
      </c>
      <c r="J1784" t="str">
        <f t="shared" si="28"/>
        <v>CambodiaCondom</v>
      </c>
    </row>
    <row r="1785" spans="1:10" x14ac:dyDescent="0.25">
      <c r="A1785" t="s">
        <v>55</v>
      </c>
      <c r="B1785" t="s">
        <v>56</v>
      </c>
      <c r="C1785" t="str">
        <f>VLOOKUP(B1785,'Country List'!$C$2:$G$126,5,FALSE)</f>
        <v>WCA</v>
      </c>
      <c r="D1785" t="str">
        <f>VLOOKUP(B1785,'Country List'!$C$2:$E$126,3,FALSE)</f>
        <v>Lower middle income</v>
      </c>
      <c r="E1785" t="s">
        <v>434</v>
      </c>
      <c r="F1785" s="60">
        <v>2.7E-2</v>
      </c>
      <c r="G1785" s="48">
        <v>2022</v>
      </c>
      <c r="H1785" s="61" t="s">
        <v>435</v>
      </c>
      <c r="J1785" t="str">
        <f t="shared" si="28"/>
        <v>CameroonCondom</v>
      </c>
    </row>
    <row r="1786" spans="1:10" x14ac:dyDescent="0.25">
      <c r="A1786" t="s">
        <v>57</v>
      </c>
      <c r="B1786" t="s">
        <v>58</v>
      </c>
      <c r="C1786" t="str">
        <f>VLOOKUP(B1786,'Country List'!$C$2:$G$126,5,FALSE)</f>
        <v>WCA</v>
      </c>
      <c r="D1786" t="str">
        <f>VLOOKUP(B1786,'Country List'!$C$2:$E$126,3,FALSE)</f>
        <v>Low income</v>
      </c>
      <c r="E1786" t="s">
        <v>434</v>
      </c>
      <c r="F1786" s="60">
        <v>2.7E-2</v>
      </c>
      <c r="G1786" s="48">
        <v>2022</v>
      </c>
      <c r="H1786" s="61" t="s">
        <v>435</v>
      </c>
      <c r="J1786" t="str">
        <f t="shared" si="28"/>
        <v>Central African RepublicCondom</v>
      </c>
    </row>
    <row r="1787" spans="1:10" x14ac:dyDescent="0.25">
      <c r="A1787" t="s">
        <v>59</v>
      </c>
      <c r="B1787" t="s">
        <v>60</v>
      </c>
      <c r="C1787" t="str">
        <f>VLOOKUP(B1787,'Country List'!$C$2:$G$126,5,FALSE)</f>
        <v>WCA</v>
      </c>
      <c r="D1787" t="str">
        <f>VLOOKUP(B1787,'Country List'!$C$2:$E$126,3,FALSE)</f>
        <v>Low income</v>
      </c>
      <c r="E1787" t="s">
        <v>434</v>
      </c>
      <c r="F1787" s="60">
        <v>2.7E-2</v>
      </c>
      <c r="G1787" s="48">
        <v>2022</v>
      </c>
      <c r="H1787" s="61" t="s">
        <v>435</v>
      </c>
      <c r="J1787" t="str">
        <f t="shared" si="28"/>
        <v>ChadCondom</v>
      </c>
    </row>
    <row r="1788" spans="1:10" x14ac:dyDescent="0.25">
      <c r="A1788" t="s">
        <v>61</v>
      </c>
      <c r="B1788" t="s">
        <v>62</v>
      </c>
      <c r="C1788" t="str">
        <f>VLOOKUP(B1788,'Country List'!$C$2:$G$126,5,FALSE)</f>
        <v>AP</v>
      </c>
      <c r="D1788" t="str">
        <f>VLOOKUP(B1788,'Country List'!$C$2:$E$126,3,FALSE)</f>
        <v>Upper middle income</v>
      </c>
      <c r="E1788" t="s">
        <v>434</v>
      </c>
      <c r="F1788" s="60">
        <v>2.7E-2</v>
      </c>
      <c r="G1788" s="48">
        <v>2022</v>
      </c>
      <c r="H1788" s="61" t="s">
        <v>435</v>
      </c>
      <c r="J1788" t="str">
        <f t="shared" si="28"/>
        <v>ChinaCondom</v>
      </c>
    </row>
    <row r="1789" spans="1:10" x14ac:dyDescent="0.25">
      <c r="A1789" t="s">
        <v>63</v>
      </c>
      <c r="B1789" t="s">
        <v>64</v>
      </c>
      <c r="C1789" t="str">
        <f>VLOOKUP(B1789,'Country List'!$C$2:$G$126,5,FALSE)</f>
        <v>LAC</v>
      </c>
      <c r="D1789" t="str">
        <f>VLOOKUP(B1789,'Country List'!$C$2:$E$126,3,FALSE)</f>
        <v>Upper middle income</v>
      </c>
      <c r="E1789" t="s">
        <v>434</v>
      </c>
      <c r="F1789" s="60">
        <v>2.7E-2</v>
      </c>
      <c r="G1789" s="48">
        <v>2022</v>
      </c>
      <c r="H1789" s="61" t="s">
        <v>435</v>
      </c>
      <c r="J1789" t="str">
        <f t="shared" si="28"/>
        <v>ColombiaCondom</v>
      </c>
    </row>
    <row r="1790" spans="1:10" x14ac:dyDescent="0.25">
      <c r="A1790" t="s">
        <v>65</v>
      </c>
      <c r="B1790" t="s">
        <v>66</v>
      </c>
      <c r="C1790" t="str">
        <f>VLOOKUP(B1790,'Country List'!$C$2:$G$126,5,FALSE)</f>
        <v>ESA</v>
      </c>
      <c r="D1790" t="str">
        <f>VLOOKUP(B1790,'Country List'!$C$2:$E$126,3,FALSE)</f>
        <v>Low income</v>
      </c>
      <c r="E1790" t="s">
        <v>434</v>
      </c>
      <c r="F1790" s="60">
        <v>2.7E-2</v>
      </c>
      <c r="G1790" s="48">
        <v>2022</v>
      </c>
      <c r="H1790" s="61" t="s">
        <v>435</v>
      </c>
      <c r="J1790" t="str">
        <f t="shared" si="28"/>
        <v>ComorosCondom</v>
      </c>
    </row>
    <row r="1791" spans="1:10" x14ac:dyDescent="0.25">
      <c r="A1791" t="s">
        <v>67</v>
      </c>
      <c r="B1791" t="s">
        <v>68</v>
      </c>
      <c r="C1791" t="str">
        <f>VLOOKUP(B1791,'Country List'!$C$2:$G$126,5,FALSE)</f>
        <v>WCA</v>
      </c>
      <c r="D1791" t="str">
        <f>VLOOKUP(B1791,'Country List'!$C$2:$E$126,3,FALSE)</f>
        <v>Low income</v>
      </c>
      <c r="E1791" t="s">
        <v>434</v>
      </c>
      <c r="F1791" s="60">
        <v>2.7E-2</v>
      </c>
      <c r="G1791" s="48">
        <v>2022</v>
      </c>
      <c r="H1791" s="61" t="s">
        <v>435</v>
      </c>
      <c r="J1791" t="str">
        <f t="shared" si="28"/>
        <v>Congo, Dem. Rep.Condom</v>
      </c>
    </row>
    <row r="1792" spans="1:10" x14ac:dyDescent="0.25">
      <c r="A1792" t="s">
        <v>69</v>
      </c>
      <c r="B1792" t="s">
        <v>70</v>
      </c>
      <c r="C1792" t="str">
        <f>VLOOKUP(B1792,'Country List'!$C$2:$G$126,5,FALSE)</f>
        <v>WCA</v>
      </c>
      <c r="D1792" t="str">
        <f>VLOOKUP(B1792,'Country List'!$C$2:$E$126,3,FALSE)</f>
        <v>Lower middle income</v>
      </c>
      <c r="E1792" t="s">
        <v>434</v>
      </c>
      <c r="F1792" s="60">
        <v>2.7E-2</v>
      </c>
      <c r="G1792" s="48">
        <v>2022</v>
      </c>
      <c r="H1792" s="61" t="s">
        <v>435</v>
      </c>
      <c r="J1792" t="str">
        <f t="shared" si="28"/>
        <v>Congo, Rep.Condom</v>
      </c>
    </row>
    <row r="1793" spans="1:10" x14ac:dyDescent="0.25">
      <c r="A1793" t="s">
        <v>71</v>
      </c>
      <c r="B1793" t="s">
        <v>72</v>
      </c>
      <c r="C1793" t="str">
        <f>VLOOKUP(B1793,'Country List'!$C$2:$G$126,5,FALSE)</f>
        <v>LAC</v>
      </c>
      <c r="D1793" t="str">
        <f>VLOOKUP(B1793,'Country List'!$C$2:$E$126,3,FALSE)</f>
        <v>Upper middle income</v>
      </c>
      <c r="E1793" t="s">
        <v>434</v>
      </c>
      <c r="F1793" s="60">
        <v>2.7E-2</v>
      </c>
      <c r="G1793" s="48">
        <v>2022</v>
      </c>
      <c r="H1793" s="61" t="s">
        <v>435</v>
      </c>
      <c r="J1793" t="str">
        <f t="shared" si="28"/>
        <v>Costa RicaCondom</v>
      </c>
    </row>
    <row r="1794" spans="1:10" x14ac:dyDescent="0.25">
      <c r="A1794" t="s">
        <v>73</v>
      </c>
      <c r="B1794" t="s">
        <v>74</v>
      </c>
      <c r="C1794" t="str">
        <f>VLOOKUP(B1794,'Country List'!$C$2:$G$126,5,FALSE)</f>
        <v>WCA</v>
      </c>
      <c r="D1794" t="str">
        <f>VLOOKUP(B1794,'Country List'!$C$2:$E$126,3,FALSE)</f>
        <v>Lower middle income</v>
      </c>
      <c r="E1794" t="s">
        <v>434</v>
      </c>
      <c r="F1794" s="60">
        <v>2.7E-2</v>
      </c>
      <c r="G1794" s="48">
        <v>2022</v>
      </c>
      <c r="H1794" s="61" t="s">
        <v>435</v>
      </c>
      <c r="J1794" t="str">
        <f t="shared" si="28"/>
        <v>Côte d'IvoireCondom</v>
      </c>
    </row>
    <row r="1795" spans="1:10" x14ac:dyDescent="0.25">
      <c r="A1795" t="s">
        <v>75</v>
      </c>
      <c r="B1795" t="s">
        <v>76</v>
      </c>
      <c r="C1795" t="str">
        <f>VLOOKUP(B1795,'Country List'!$C$2:$G$126,5,FALSE)</f>
        <v>WCENA</v>
      </c>
      <c r="D1795" t="str">
        <f>VLOOKUP(B1795,'Country List'!$C$2:$E$126,3,FALSE)</f>
        <v>Upper middle income</v>
      </c>
      <c r="E1795" t="s">
        <v>434</v>
      </c>
      <c r="F1795" s="60">
        <v>2.7E-2</v>
      </c>
      <c r="G1795" s="48">
        <v>2022</v>
      </c>
      <c r="H1795" s="61" t="s">
        <v>435</v>
      </c>
      <c r="J1795" t="str">
        <f t="shared" si="28"/>
        <v>CroatiaCondom</v>
      </c>
    </row>
    <row r="1796" spans="1:10" x14ac:dyDescent="0.25">
      <c r="A1796" t="s">
        <v>77</v>
      </c>
      <c r="B1796" t="s">
        <v>78</v>
      </c>
      <c r="C1796" t="str">
        <f>VLOOKUP(B1796,'Country List'!$C$2:$G$126,5,FALSE)</f>
        <v>LAC</v>
      </c>
      <c r="D1796" t="str">
        <f>VLOOKUP(B1796,'Country List'!$C$2:$E$126,3,FALSE)</f>
        <v>Upper middle income</v>
      </c>
      <c r="E1796" t="s">
        <v>434</v>
      </c>
      <c r="F1796" s="60">
        <v>2.7E-2</v>
      </c>
      <c r="G1796" s="48">
        <v>2022</v>
      </c>
      <c r="H1796" s="61" t="s">
        <v>435</v>
      </c>
      <c r="J1796" t="str">
        <f t="shared" si="28"/>
        <v>CubaCondom</v>
      </c>
    </row>
    <row r="1797" spans="1:10" x14ac:dyDescent="0.25">
      <c r="A1797" t="s">
        <v>79</v>
      </c>
      <c r="B1797" t="s">
        <v>80</v>
      </c>
      <c r="C1797" t="str">
        <f>VLOOKUP(B1797,'Country List'!$C$2:$G$126,5,FALSE)</f>
        <v>NAME</v>
      </c>
      <c r="D1797" t="str">
        <f>VLOOKUP(B1797,'Country List'!$C$2:$E$126,3,FALSE)</f>
        <v>Lower middle income</v>
      </c>
      <c r="E1797" t="s">
        <v>434</v>
      </c>
      <c r="F1797" s="60">
        <v>2.7E-2</v>
      </c>
      <c r="G1797" s="48">
        <v>2022</v>
      </c>
      <c r="H1797" s="61" t="s">
        <v>435</v>
      </c>
      <c r="J1797" t="str">
        <f t="shared" si="28"/>
        <v>DjiboutiCondom</v>
      </c>
    </row>
    <row r="1798" spans="1:10" x14ac:dyDescent="0.25">
      <c r="A1798" t="s">
        <v>81</v>
      </c>
      <c r="B1798" t="s">
        <v>82</v>
      </c>
      <c r="C1798" t="str">
        <f>VLOOKUP(B1798,'Country List'!$C$2:$G$126,5,FALSE)</f>
        <v>LAC</v>
      </c>
      <c r="D1798" t="str">
        <f>VLOOKUP(B1798,'Country List'!$C$2:$E$126,3,FALSE)</f>
        <v>Upper middle income</v>
      </c>
      <c r="E1798" t="s">
        <v>434</v>
      </c>
      <c r="F1798" s="60">
        <v>2.7E-2</v>
      </c>
      <c r="G1798" s="48">
        <v>2022</v>
      </c>
      <c r="H1798" s="61" t="s">
        <v>435</v>
      </c>
      <c r="J1798" t="str">
        <f t="shared" si="28"/>
        <v>Dominican RepublicCondom</v>
      </c>
    </row>
    <row r="1799" spans="1:10" x14ac:dyDescent="0.25">
      <c r="A1799" t="s">
        <v>83</v>
      </c>
      <c r="B1799" t="s">
        <v>84</v>
      </c>
      <c r="C1799" t="str">
        <f>VLOOKUP(B1799,'Country List'!$C$2:$G$126,5,FALSE)</f>
        <v>LAC</v>
      </c>
      <c r="D1799" t="str">
        <f>VLOOKUP(B1799,'Country List'!$C$2:$E$126,3,FALSE)</f>
        <v>Upper middle income</v>
      </c>
      <c r="E1799" t="s">
        <v>434</v>
      </c>
      <c r="F1799" s="60">
        <v>2.7E-2</v>
      </c>
      <c r="G1799" s="48">
        <v>2022</v>
      </c>
      <c r="H1799" s="61" t="s">
        <v>435</v>
      </c>
      <c r="J1799" t="str">
        <f t="shared" si="28"/>
        <v>EcuadorCondom</v>
      </c>
    </row>
    <row r="1800" spans="1:10" x14ac:dyDescent="0.25">
      <c r="A1800" t="s">
        <v>85</v>
      </c>
      <c r="B1800" t="s">
        <v>86</v>
      </c>
      <c r="C1800" t="str">
        <f>VLOOKUP(B1800,'Country List'!$C$2:$G$126,5,FALSE)</f>
        <v>NAME</v>
      </c>
      <c r="D1800" t="str">
        <f>VLOOKUP(B1800,'Country List'!$C$2:$E$126,3,FALSE)</f>
        <v>Lower middle income</v>
      </c>
      <c r="E1800" t="s">
        <v>434</v>
      </c>
      <c r="F1800" s="60">
        <v>2.7E-2</v>
      </c>
      <c r="G1800" s="48">
        <v>2022</v>
      </c>
      <c r="H1800" s="61" t="s">
        <v>435</v>
      </c>
      <c r="J1800" t="str">
        <f t="shared" si="28"/>
        <v>Egypt, Arab Rep.Condom</v>
      </c>
    </row>
    <row r="1801" spans="1:10" x14ac:dyDescent="0.25">
      <c r="A1801" t="s">
        <v>87</v>
      </c>
      <c r="B1801" t="s">
        <v>88</v>
      </c>
      <c r="C1801" t="str">
        <f>VLOOKUP(B1801,'Country List'!$C$2:$G$126,5,FALSE)</f>
        <v>LAC</v>
      </c>
      <c r="D1801" t="str">
        <f>VLOOKUP(B1801,'Country List'!$C$2:$E$126,3,FALSE)</f>
        <v>Lower middle income</v>
      </c>
      <c r="E1801" t="s">
        <v>434</v>
      </c>
      <c r="F1801" s="60">
        <v>2.7E-2</v>
      </c>
      <c r="G1801" s="48">
        <v>2022</v>
      </c>
      <c r="H1801" s="61" t="s">
        <v>435</v>
      </c>
      <c r="J1801" t="str">
        <f t="shared" si="28"/>
        <v>El SalvadorCondom</v>
      </c>
    </row>
    <row r="1802" spans="1:10" x14ac:dyDescent="0.25">
      <c r="A1802" t="s">
        <v>89</v>
      </c>
      <c r="B1802" t="s">
        <v>90</v>
      </c>
      <c r="C1802" t="str">
        <f>VLOOKUP(B1802,'Country List'!$C$2:$G$126,5,FALSE)</f>
        <v>WCA</v>
      </c>
      <c r="D1802" t="str">
        <f>VLOOKUP(B1802,'Country List'!$C$2:$E$126,3,FALSE)</f>
        <v>Upper middle income</v>
      </c>
      <c r="E1802" t="s">
        <v>434</v>
      </c>
      <c r="F1802" s="60">
        <v>2.7E-2</v>
      </c>
      <c r="G1802" s="48">
        <v>2022</v>
      </c>
      <c r="H1802" s="61" t="s">
        <v>435</v>
      </c>
      <c r="J1802" t="str">
        <f t="shared" ref="J1802:J1865" si="29">CONCATENATE(A1802,E1802)</f>
        <v>Equatorial GuineaCondom</v>
      </c>
    </row>
    <row r="1803" spans="1:10" x14ac:dyDescent="0.25">
      <c r="A1803" t="s">
        <v>91</v>
      </c>
      <c r="B1803" t="s">
        <v>92</v>
      </c>
      <c r="C1803" t="str">
        <f>VLOOKUP(B1803,'Country List'!$C$2:$G$126,5,FALSE)</f>
        <v>ESA</v>
      </c>
      <c r="D1803" t="str">
        <f>VLOOKUP(B1803,'Country List'!$C$2:$E$126,3,FALSE)</f>
        <v>Low income</v>
      </c>
      <c r="E1803" t="s">
        <v>434</v>
      </c>
      <c r="F1803" s="60">
        <v>2.7E-2</v>
      </c>
      <c r="G1803" s="48">
        <v>2022</v>
      </c>
      <c r="H1803" s="61" t="s">
        <v>435</v>
      </c>
      <c r="J1803" t="str">
        <f t="shared" si="29"/>
        <v>EritreaCondom</v>
      </c>
    </row>
    <row r="1804" spans="1:10" x14ac:dyDescent="0.25">
      <c r="A1804" t="s">
        <v>267</v>
      </c>
      <c r="B1804" t="s">
        <v>228</v>
      </c>
      <c r="C1804" t="str">
        <f>VLOOKUP(B1804,'Country List'!$C$2:$G$126,5,FALSE)</f>
        <v>ESA</v>
      </c>
      <c r="D1804" t="str">
        <f>VLOOKUP(B1804,'Country List'!$C$2:$E$126,3,FALSE)</f>
        <v>Lower middle income</v>
      </c>
      <c r="E1804" t="s">
        <v>434</v>
      </c>
      <c r="F1804" s="60">
        <v>2.7E-2</v>
      </c>
      <c r="G1804" s="48">
        <v>2022</v>
      </c>
      <c r="H1804" s="61" t="s">
        <v>435</v>
      </c>
      <c r="J1804" t="str">
        <f t="shared" si="29"/>
        <v>EswatiniCondom</v>
      </c>
    </row>
    <row r="1805" spans="1:10" x14ac:dyDescent="0.25">
      <c r="A1805" t="s">
        <v>93</v>
      </c>
      <c r="B1805" t="s">
        <v>94</v>
      </c>
      <c r="C1805" t="str">
        <f>VLOOKUP(B1805,'Country List'!$C$2:$G$126,5,FALSE)</f>
        <v>ESA</v>
      </c>
      <c r="D1805" t="str">
        <f>VLOOKUP(B1805,'Country List'!$C$2:$E$126,3,FALSE)</f>
        <v>Low income</v>
      </c>
      <c r="E1805" t="s">
        <v>434</v>
      </c>
      <c r="F1805" s="60">
        <v>2.7E-2</v>
      </c>
      <c r="G1805" s="48">
        <v>2022</v>
      </c>
      <c r="H1805" s="61" t="s">
        <v>435</v>
      </c>
      <c r="J1805" t="str">
        <f t="shared" si="29"/>
        <v>EthiopiaCondom</v>
      </c>
    </row>
    <row r="1806" spans="1:10" x14ac:dyDescent="0.25">
      <c r="A1806" t="s">
        <v>95</v>
      </c>
      <c r="B1806" t="s">
        <v>96</v>
      </c>
      <c r="C1806" t="str">
        <f>VLOOKUP(B1806,'Country List'!$C$2:$G$126,5,FALSE)</f>
        <v>AP</v>
      </c>
      <c r="D1806" t="str">
        <f>VLOOKUP(B1806,'Country List'!$C$2:$E$126,3,FALSE)</f>
        <v>Upper middle income</v>
      </c>
      <c r="E1806" t="s">
        <v>434</v>
      </c>
      <c r="F1806" s="60">
        <v>2.7E-2</v>
      </c>
      <c r="G1806" s="48">
        <v>2022</v>
      </c>
      <c r="H1806" s="61" t="s">
        <v>435</v>
      </c>
      <c r="J1806" t="str">
        <f t="shared" si="29"/>
        <v>FijiCondom</v>
      </c>
    </row>
    <row r="1807" spans="1:10" x14ac:dyDescent="0.25">
      <c r="A1807" t="s">
        <v>97</v>
      </c>
      <c r="B1807" t="s">
        <v>98</v>
      </c>
      <c r="C1807" t="str">
        <f>VLOOKUP(B1807,'Country List'!$C$2:$G$126,5,FALSE)</f>
        <v>WCA</v>
      </c>
      <c r="D1807" t="str">
        <f>VLOOKUP(B1807,'Country List'!$C$2:$E$126,3,FALSE)</f>
        <v>Upper middle income</v>
      </c>
      <c r="E1807" t="s">
        <v>434</v>
      </c>
      <c r="F1807" s="60">
        <v>2.7E-2</v>
      </c>
      <c r="G1807" s="48">
        <v>2022</v>
      </c>
      <c r="H1807" s="61" t="s">
        <v>435</v>
      </c>
      <c r="J1807" t="str">
        <f t="shared" si="29"/>
        <v>GabonCondom</v>
      </c>
    </row>
    <row r="1808" spans="1:10" x14ac:dyDescent="0.25">
      <c r="A1808" t="s">
        <v>99</v>
      </c>
      <c r="B1808" t="s">
        <v>100</v>
      </c>
      <c r="C1808" t="str">
        <f>VLOOKUP(B1808,'Country List'!$C$2:$G$126,5,FALSE)</f>
        <v>WCA</v>
      </c>
      <c r="D1808" t="str">
        <f>VLOOKUP(B1808,'Country List'!$C$2:$E$126,3,FALSE)</f>
        <v>Low income</v>
      </c>
      <c r="E1808" t="s">
        <v>434</v>
      </c>
      <c r="F1808" s="60">
        <v>2.7E-2</v>
      </c>
      <c r="G1808" s="48">
        <v>2022</v>
      </c>
      <c r="H1808" s="61" t="s">
        <v>435</v>
      </c>
      <c r="J1808" t="str">
        <f t="shared" si="29"/>
        <v>Gambia, TheCondom</v>
      </c>
    </row>
    <row r="1809" spans="1:10" x14ac:dyDescent="0.25">
      <c r="A1809" t="s">
        <v>101</v>
      </c>
      <c r="B1809" t="s">
        <v>102</v>
      </c>
      <c r="C1809" t="str">
        <f>VLOOKUP(B1809,'Country List'!$C$2:$G$126,5,FALSE)</f>
        <v>EECA</v>
      </c>
      <c r="D1809" t="str">
        <f>VLOOKUP(B1809,'Country List'!$C$2:$E$126,3,FALSE)</f>
        <v>Lower middle income</v>
      </c>
      <c r="E1809" t="s">
        <v>434</v>
      </c>
      <c r="F1809" s="60">
        <v>2.7E-2</v>
      </c>
      <c r="G1809" s="48">
        <v>2022</v>
      </c>
      <c r="H1809" s="61" t="s">
        <v>435</v>
      </c>
      <c r="J1809" t="str">
        <f t="shared" si="29"/>
        <v>GeorgiaCondom</v>
      </c>
    </row>
    <row r="1810" spans="1:10" x14ac:dyDescent="0.25">
      <c r="A1810" t="s">
        <v>105</v>
      </c>
      <c r="B1810" t="s">
        <v>106</v>
      </c>
      <c r="C1810" t="str">
        <f>VLOOKUP(B1810,'Country List'!$C$2:$G$126,5,FALSE)</f>
        <v>LAC</v>
      </c>
      <c r="D1810" t="str">
        <f>VLOOKUP(B1810,'Country List'!$C$2:$E$126,3,FALSE)</f>
        <v>Lower middle income</v>
      </c>
      <c r="E1810" t="s">
        <v>434</v>
      </c>
      <c r="F1810" s="60">
        <v>2.7E-2</v>
      </c>
      <c r="G1810" s="48">
        <v>2022</v>
      </c>
      <c r="H1810" s="61" t="s">
        <v>435</v>
      </c>
      <c r="J1810" t="str">
        <f t="shared" si="29"/>
        <v>GuatemalaCondom</v>
      </c>
    </row>
    <row r="1811" spans="1:10" x14ac:dyDescent="0.25">
      <c r="A1811" t="s">
        <v>107</v>
      </c>
      <c r="B1811" t="s">
        <v>108</v>
      </c>
      <c r="C1811" t="str">
        <f>VLOOKUP(B1811,'Country List'!$C$2:$G$126,5,FALSE)</f>
        <v>WCA</v>
      </c>
      <c r="D1811" t="str">
        <f>VLOOKUP(B1811,'Country List'!$C$2:$E$126,3,FALSE)</f>
        <v>Low income</v>
      </c>
      <c r="E1811" t="s">
        <v>434</v>
      </c>
      <c r="F1811" s="60">
        <v>2.7E-2</v>
      </c>
      <c r="G1811" s="48">
        <v>2022</v>
      </c>
      <c r="H1811" s="61" t="s">
        <v>435</v>
      </c>
      <c r="J1811" t="str">
        <f t="shared" si="29"/>
        <v>GuineaCondom</v>
      </c>
    </row>
    <row r="1812" spans="1:10" x14ac:dyDescent="0.25">
      <c r="A1812" t="s">
        <v>109</v>
      </c>
      <c r="B1812" t="s">
        <v>110</v>
      </c>
      <c r="C1812" t="str">
        <f>VLOOKUP(B1812,'Country List'!$C$2:$G$126,5,FALSE)</f>
        <v>WCA</v>
      </c>
      <c r="D1812" t="str">
        <f>VLOOKUP(B1812,'Country List'!$C$2:$E$126,3,FALSE)</f>
        <v>Low income</v>
      </c>
      <c r="E1812" t="s">
        <v>434</v>
      </c>
      <c r="F1812" s="60">
        <v>2.7E-2</v>
      </c>
      <c r="G1812" s="48">
        <v>2022</v>
      </c>
      <c r="H1812" s="61" t="s">
        <v>435</v>
      </c>
      <c r="J1812" t="str">
        <f t="shared" si="29"/>
        <v>Guinea-BissauCondom</v>
      </c>
    </row>
    <row r="1813" spans="1:10" x14ac:dyDescent="0.25">
      <c r="A1813" t="s">
        <v>111</v>
      </c>
      <c r="B1813" t="s">
        <v>112</v>
      </c>
      <c r="C1813" t="str">
        <f>VLOOKUP(B1813,'Country List'!$C$2:$G$126,5,FALSE)</f>
        <v>LAC</v>
      </c>
      <c r="D1813" t="str">
        <f>VLOOKUP(B1813,'Country List'!$C$2:$E$126,3,FALSE)</f>
        <v>Upper middle income</v>
      </c>
      <c r="E1813" t="s">
        <v>434</v>
      </c>
      <c r="F1813" s="60">
        <v>0.03</v>
      </c>
      <c r="G1813" s="48">
        <v>2022</v>
      </c>
      <c r="H1813" t="s">
        <v>516</v>
      </c>
      <c r="J1813" t="str">
        <f t="shared" si="29"/>
        <v>GuyanaCondom</v>
      </c>
    </row>
    <row r="1814" spans="1:10" x14ac:dyDescent="0.25">
      <c r="A1814" t="s">
        <v>113</v>
      </c>
      <c r="B1814" t="s">
        <v>114</v>
      </c>
      <c r="C1814" t="str">
        <f>VLOOKUP(B1814,'Country List'!$C$2:$G$126,5,FALSE)</f>
        <v>LAC</v>
      </c>
      <c r="D1814" t="str">
        <f>VLOOKUP(B1814,'Country List'!$C$2:$E$126,3,FALSE)</f>
        <v>Low income</v>
      </c>
      <c r="E1814" t="s">
        <v>434</v>
      </c>
      <c r="F1814" s="60">
        <v>2.7E-2</v>
      </c>
      <c r="G1814" s="48">
        <v>2022</v>
      </c>
      <c r="H1814" s="61" t="s">
        <v>435</v>
      </c>
      <c r="J1814" t="str">
        <f t="shared" si="29"/>
        <v>HaitiCondom</v>
      </c>
    </row>
    <row r="1815" spans="1:10" x14ac:dyDescent="0.25">
      <c r="A1815" t="s">
        <v>115</v>
      </c>
      <c r="B1815" t="s">
        <v>116</v>
      </c>
      <c r="C1815" t="str">
        <f>VLOOKUP(B1815,'Country List'!$C$2:$G$126,5,FALSE)</f>
        <v>LAC</v>
      </c>
      <c r="D1815" t="str">
        <f>VLOOKUP(B1815,'Country List'!$C$2:$E$126,3,FALSE)</f>
        <v>Lower middle income</v>
      </c>
      <c r="E1815" t="s">
        <v>434</v>
      </c>
      <c r="F1815" s="60">
        <v>2.7E-2</v>
      </c>
      <c r="G1815" s="48">
        <v>2022</v>
      </c>
      <c r="H1815" s="61" t="s">
        <v>435</v>
      </c>
      <c r="J1815" t="str">
        <f t="shared" si="29"/>
        <v>HondurasCondom</v>
      </c>
    </row>
    <row r="1816" spans="1:10" x14ac:dyDescent="0.25">
      <c r="A1816" t="s">
        <v>117</v>
      </c>
      <c r="B1816" t="s">
        <v>118</v>
      </c>
      <c r="C1816" t="str">
        <f>VLOOKUP(B1816,'Country List'!$C$2:$G$126,5,FALSE)</f>
        <v>AP</v>
      </c>
      <c r="D1816" t="str">
        <f>VLOOKUP(B1816,'Country List'!$C$2:$E$126,3,FALSE)</f>
        <v>Lower middle income</v>
      </c>
      <c r="E1816" t="s">
        <v>434</v>
      </c>
      <c r="F1816" s="60">
        <v>2.7E-2</v>
      </c>
      <c r="G1816" s="48">
        <v>2022</v>
      </c>
      <c r="H1816" s="61" t="s">
        <v>435</v>
      </c>
      <c r="J1816" t="str">
        <f t="shared" si="29"/>
        <v>IndiaCondom</v>
      </c>
    </row>
    <row r="1817" spans="1:10" x14ac:dyDescent="0.25">
      <c r="A1817" t="s">
        <v>119</v>
      </c>
      <c r="B1817" t="s">
        <v>120</v>
      </c>
      <c r="C1817" t="str">
        <f>VLOOKUP(B1817,'Country List'!$C$2:$G$126,5,FALSE)</f>
        <v>AP</v>
      </c>
      <c r="D1817" t="str">
        <f>VLOOKUP(B1817,'Country List'!$C$2:$E$126,3,FALSE)</f>
        <v>Lower middle income</v>
      </c>
      <c r="E1817" t="s">
        <v>434</v>
      </c>
      <c r="F1817" s="60">
        <v>0.09</v>
      </c>
      <c r="G1817" s="48">
        <v>2022</v>
      </c>
      <c r="H1817" t="s">
        <v>517</v>
      </c>
      <c r="J1817" t="str">
        <f t="shared" si="29"/>
        <v>IndonesiaCondom</v>
      </c>
    </row>
    <row r="1818" spans="1:10" x14ac:dyDescent="0.25">
      <c r="A1818" t="s">
        <v>121</v>
      </c>
      <c r="B1818" t="s">
        <v>122</v>
      </c>
      <c r="C1818" t="str">
        <f>VLOOKUP(B1818,'Country List'!$C$2:$G$126,5,FALSE)</f>
        <v>NAME</v>
      </c>
      <c r="D1818" t="str">
        <f>VLOOKUP(B1818,'Country List'!$C$2:$E$126,3,FALSE)</f>
        <v>Upper middle income</v>
      </c>
      <c r="E1818" t="s">
        <v>434</v>
      </c>
      <c r="F1818" s="60">
        <v>2.7E-2</v>
      </c>
      <c r="G1818" s="48">
        <v>2022</v>
      </c>
      <c r="H1818" s="61" t="s">
        <v>435</v>
      </c>
      <c r="J1818" t="str">
        <f t="shared" si="29"/>
        <v>Iran, Islamic Rep.Condom</v>
      </c>
    </row>
    <row r="1819" spans="1:10" x14ac:dyDescent="0.25">
      <c r="A1819" t="s">
        <v>123</v>
      </c>
      <c r="B1819" t="s">
        <v>124</v>
      </c>
      <c r="C1819" t="str">
        <f>VLOOKUP(B1819,'Country List'!$C$2:$G$126,5,FALSE)</f>
        <v>NAME</v>
      </c>
      <c r="D1819" t="str">
        <f>VLOOKUP(B1819,'Country List'!$C$2:$E$126,3,FALSE)</f>
        <v>Upper middle income</v>
      </c>
      <c r="E1819" t="s">
        <v>434</v>
      </c>
      <c r="F1819" s="60">
        <v>2.7E-2</v>
      </c>
      <c r="G1819" s="48">
        <v>2022</v>
      </c>
      <c r="H1819" s="61" t="s">
        <v>435</v>
      </c>
      <c r="J1819" t="str">
        <f t="shared" si="29"/>
        <v>IraqCondom</v>
      </c>
    </row>
    <row r="1820" spans="1:10" x14ac:dyDescent="0.25">
      <c r="A1820" t="s">
        <v>125</v>
      </c>
      <c r="B1820" t="s">
        <v>126</v>
      </c>
      <c r="C1820" t="str">
        <f>VLOOKUP(B1820,'Country List'!$C$2:$G$126,5,FALSE)</f>
        <v>LAC</v>
      </c>
      <c r="D1820" t="str">
        <f>VLOOKUP(B1820,'Country List'!$C$2:$E$126,3,FALSE)</f>
        <v>Upper middle income</v>
      </c>
      <c r="E1820" t="s">
        <v>434</v>
      </c>
      <c r="F1820" s="60">
        <v>2.7E-2</v>
      </c>
      <c r="G1820" s="48">
        <v>2022</v>
      </c>
      <c r="H1820" s="61" t="s">
        <v>435</v>
      </c>
      <c r="J1820" t="str">
        <f t="shared" si="29"/>
        <v>JamaicaCondom</v>
      </c>
    </row>
    <row r="1821" spans="1:10" x14ac:dyDescent="0.25">
      <c r="A1821" t="s">
        <v>127</v>
      </c>
      <c r="B1821" t="s">
        <v>128</v>
      </c>
      <c r="C1821" t="str">
        <f>VLOOKUP(B1821,'Country List'!$C$2:$G$126,5,FALSE)</f>
        <v>NAME</v>
      </c>
      <c r="D1821" t="str">
        <f>VLOOKUP(B1821,'Country List'!$C$2:$E$126,3,FALSE)</f>
        <v>Lower middle income</v>
      </c>
      <c r="E1821" t="s">
        <v>434</v>
      </c>
      <c r="F1821" s="60">
        <v>2.7E-2</v>
      </c>
      <c r="G1821" s="48">
        <v>2022</v>
      </c>
      <c r="H1821" s="61" t="s">
        <v>435</v>
      </c>
      <c r="J1821" t="str">
        <f t="shared" si="29"/>
        <v>JordanCondom</v>
      </c>
    </row>
    <row r="1822" spans="1:10" x14ac:dyDescent="0.25">
      <c r="A1822" t="s">
        <v>129</v>
      </c>
      <c r="B1822" t="s">
        <v>130</v>
      </c>
      <c r="C1822" t="str">
        <f>VLOOKUP(B1822,'Country List'!$C$2:$G$126,5,FALSE)</f>
        <v>EECA</v>
      </c>
      <c r="D1822" t="str">
        <f>VLOOKUP(B1822,'Country List'!$C$2:$E$126,3,FALSE)</f>
        <v>Upper middle income</v>
      </c>
      <c r="E1822" t="s">
        <v>434</v>
      </c>
      <c r="F1822" s="60">
        <v>2.7E-2</v>
      </c>
      <c r="G1822" s="48">
        <v>2022</v>
      </c>
      <c r="H1822" s="61" t="s">
        <v>435</v>
      </c>
      <c r="J1822" t="str">
        <f t="shared" si="29"/>
        <v>KazakhstanCondom</v>
      </c>
    </row>
    <row r="1823" spans="1:10" x14ac:dyDescent="0.25">
      <c r="A1823" t="s">
        <v>131</v>
      </c>
      <c r="B1823" t="s">
        <v>132</v>
      </c>
      <c r="C1823" t="str">
        <f>VLOOKUP(B1823,'Country List'!$C$2:$G$126,5,FALSE)</f>
        <v>ESA</v>
      </c>
      <c r="D1823" t="str">
        <f>VLOOKUP(B1823,'Country List'!$C$2:$E$126,3,FALSE)</f>
        <v>Lower middle income</v>
      </c>
      <c r="E1823" t="s">
        <v>434</v>
      </c>
      <c r="F1823" s="60">
        <v>2.7E-2</v>
      </c>
      <c r="G1823" s="48">
        <v>2022</v>
      </c>
      <c r="H1823" s="61" t="s">
        <v>435</v>
      </c>
      <c r="J1823" t="str">
        <f t="shared" si="29"/>
        <v>KenyaCondom</v>
      </c>
    </row>
    <row r="1824" spans="1:10" x14ac:dyDescent="0.25">
      <c r="A1824" t="s">
        <v>133</v>
      </c>
      <c r="B1824" t="s">
        <v>134</v>
      </c>
      <c r="C1824" t="str">
        <f>VLOOKUP(B1824,'Country List'!$C$2:$G$126,5,FALSE)</f>
        <v>AP</v>
      </c>
      <c r="D1824" t="str">
        <f>VLOOKUP(B1824,'Country List'!$C$2:$E$126,3,FALSE)</f>
        <v>Low income</v>
      </c>
      <c r="E1824" t="s">
        <v>434</v>
      </c>
      <c r="F1824" s="60">
        <v>2.7E-2</v>
      </c>
      <c r="G1824" s="48">
        <v>2022</v>
      </c>
      <c r="H1824" s="61" t="s">
        <v>435</v>
      </c>
      <c r="J1824" t="str">
        <f t="shared" si="29"/>
        <v>Korea, Dem. People's Rep.Condom</v>
      </c>
    </row>
    <row r="1825" spans="1:10" x14ac:dyDescent="0.25">
      <c r="A1825" t="s">
        <v>135</v>
      </c>
      <c r="B1825" t="s">
        <v>136</v>
      </c>
      <c r="C1825" t="str">
        <f>VLOOKUP(B1825,'Country List'!$C$2:$G$126,5,FALSE)</f>
        <v>EECA</v>
      </c>
      <c r="D1825" t="str">
        <f>VLOOKUP(B1825,'Country List'!$C$2:$E$126,3,FALSE)</f>
        <v>Lower middle income</v>
      </c>
      <c r="E1825" t="s">
        <v>434</v>
      </c>
      <c r="F1825" s="60">
        <v>2.7E-2</v>
      </c>
      <c r="G1825" s="48">
        <v>2022</v>
      </c>
      <c r="H1825" s="61" t="s">
        <v>435</v>
      </c>
      <c r="J1825" t="str">
        <f t="shared" si="29"/>
        <v>Kyrgyz RepublicCondom</v>
      </c>
    </row>
    <row r="1826" spans="1:10" x14ac:dyDescent="0.25">
      <c r="A1826" t="s">
        <v>137</v>
      </c>
      <c r="B1826" t="s">
        <v>138</v>
      </c>
      <c r="C1826" t="str">
        <f>VLOOKUP(B1826,'Country List'!$C$2:$G$126,5,FALSE)</f>
        <v>AP</v>
      </c>
      <c r="D1826" t="str">
        <f>VLOOKUP(B1826,'Country List'!$C$2:$E$126,3,FALSE)</f>
        <v>Lower middle income</v>
      </c>
      <c r="E1826" t="s">
        <v>434</v>
      </c>
      <c r="F1826" s="60">
        <v>0.03</v>
      </c>
      <c r="G1826" s="48">
        <v>2022</v>
      </c>
      <c r="H1826" t="s">
        <v>522</v>
      </c>
      <c r="J1826" t="str">
        <f t="shared" si="29"/>
        <v>Lao PDRCondom</v>
      </c>
    </row>
    <row r="1827" spans="1:10" x14ac:dyDescent="0.25">
      <c r="A1827" t="s">
        <v>139</v>
      </c>
      <c r="B1827" t="s">
        <v>140</v>
      </c>
      <c r="C1827" t="str">
        <f>VLOOKUP(B1827,'Country List'!$C$2:$G$126,5,FALSE)</f>
        <v>NAME</v>
      </c>
      <c r="D1827" t="str">
        <f>VLOOKUP(B1827,'Country List'!$C$2:$E$126,3,FALSE)</f>
        <v>Upper middle income</v>
      </c>
      <c r="E1827" t="s">
        <v>434</v>
      </c>
      <c r="F1827" s="60">
        <v>2.7E-2</v>
      </c>
      <c r="G1827" s="48">
        <v>2022</v>
      </c>
      <c r="H1827" s="61" t="s">
        <v>435</v>
      </c>
      <c r="J1827" t="str">
        <f t="shared" si="29"/>
        <v>LebanonCondom</v>
      </c>
    </row>
    <row r="1828" spans="1:10" x14ac:dyDescent="0.25">
      <c r="A1828" t="s">
        <v>141</v>
      </c>
      <c r="B1828" t="s">
        <v>142</v>
      </c>
      <c r="C1828" t="str">
        <f>VLOOKUP(B1828,'Country List'!$C$2:$G$126,5,FALSE)</f>
        <v>ESA</v>
      </c>
      <c r="D1828" t="str">
        <f>VLOOKUP(B1828,'Country List'!$C$2:$E$126,3,FALSE)</f>
        <v>Lower middle income</v>
      </c>
      <c r="E1828" t="s">
        <v>434</v>
      </c>
      <c r="F1828" s="60">
        <v>2.7E-2</v>
      </c>
      <c r="G1828" s="48">
        <v>2022</v>
      </c>
      <c r="H1828" s="61" t="s">
        <v>435</v>
      </c>
      <c r="J1828" t="str">
        <f t="shared" si="29"/>
        <v>LesothoCondom</v>
      </c>
    </row>
    <row r="1829" spans="1:10" x14ac:dyDescent="0.25">
      <c r="A1829" t="s">
        <v>143</v>
      </c>
      <c r="B1829" t="s">
        <v>144</v>
      </c>
      <c r="C1829" t="str">
        <f>VLOOKUP(B1829,'Country List'!$C$2:$G$126,5,FALSE)</f>
        <v>WCA</v>
      </c>
      <c r="D1829" t="str">
        <f>VLOOKUP(B1829,'Country List'!$C$2:$E$126,3,FALSE)</f>
        <v>Low income</v>
      </c>
      <c r="E1829" t="s">
        <v>434</v>
      </c>
      <c r="F1829" s="60">
        <v>2.7E-2</v>
      </c>
      <c r="G1829" s="48">
        <v>2022</v>
      </c>
      <c r="H1829" s="61" t="s">
        <v>435</v>
      </c>
      <c r="J1829" t="str">
        <f t="shared" si="29"/>
        <v>LiberiaCondom</v>
      </c>
    </row>
    <row r="1830" spans="1:10" x14ac:dyDescent="0.25">
      <c r="A1830" t="s">
        <v>145</v>
      </c>
      <c r="B1830" t="s">
        <v>146</v>
      </c>
      <c r="C1830" t="str">
        <f>VLOOKUP(B1830,'Country List'!$C$2:$G$126,5,FALSE)</f>
        <v>NAME</v>
      </c>
      <c r="D1830" t="str">
        <f>VLOOKUP(B1830,'Country List'!$C$2:$E$126,3,FALSE)</f>
        <v>Upper middle income</v>
      </c>
      <c r="E1830" t="s">
        <v>434</v>
      </c>
      <c r="F1830" s="60">
        <v>2.7E-2</v>
      </c>
      <c r="G1830" s="48">
        <v>2022</v>
      </c>
      <c r="H1830" s="61" t="s">
        <v>435</v>
      </c>
      <c r="J1830" t="str">
        <f t="shared" si="29"/>
        <v>LibyaCondom</v>
      </c>
    </row>
    <row r="1831" spans="1:10" x14ac:dyDescent="0.25">
      <c r="A1831" t="s">
        <v>147</v>
      </c>
      <c r="B1831" t="s">
        <v>148</v>
      </c>
      <c r="C1831" t="str">
        <f>VLOOKUP(B1831,'Country List'!$C$2:$G$126,5,FALSE)</f>
        <v>EECA</v>
      </c>
      <c r="D1831" t="str">
        <f>VLOOKUP(B1831,'Country List'!$C$2:$E$126,3,FALSE)</f>
        <v>Upper middle income</v>
      </c>
      <c r="E1831" t="s">
        <v>434</v>
      </c>
      <c r="F1831" s="60">
        <v>2.7E-2</v>
      </c>
      <c r="G1831" s="48">
        <v>2022</v>
      </c>
      <c r="H1831" s="61" t="s">
        <v>435</v>
      </c>
      <c r="J1831" t="str">
        <f t="shared" si="29"/>
        <v>Macedonia, FYRCondom</v>
      </c>
    </row>
    <row r="1832" spans="1:10" x14ac:dyDescent="0.25">
      <c r="A1832" t="s">
        <v>149</v>
      </c>
      <c r="B1832" t="s">
        <v>150</v>
      </c>
      <c r="C1832" t="str">
        <f>VLOOKUP(B1832,'Country List'!$C$2:$G$126,5,FALSE)</f>
        <v>ESA</v>
      </c>
      <c r="D1832" t="str">
        <f>VLOOKUP(B1832,'Country List'!$C$2:$E$126,3,FALSE)</f>
        <v>Low income</v>
      </c>
      <c r="E1832" t="s">
        <v>434</v>
      </c>
      <c r="F1832" s="60">
        <v>2.7E-2</v>
      </c>
      <c r="G1832" s="48">
        <v>2022</v>
      </c>
      <c r="H1832" s="61" t="s">
        <v>435</v>
      </c>
      <c r="J1832" t="str">
        <f t="shared" si="29"/>
        <v>MadagascarCondom</v>
      </c>
    </row>
    <row r="1833" spans="1:10" x14ac:dyDescent="0.25">
      <c r="A1833" t="s">
        <v>151</v>
      </c>
      <c r="B1833" t="s">
        <v>152</v>
      </c>
      <c r="C1833" t="str">
        <f>VLOOKUP(B1833,'Country List'!$C$2:$G$126,5,FALSE)</f>
        <v>ESA</v>
      </c>
      <c r="D1833" t="str">
        <f>VLOOKUP(B1833,'Country List'!$C$2:$E$126,3,FALSE)</f>
        <v>Low income</v>
      </c>
      <c r="E1833" t="s">
        <v>434</v>
      </c>
      <c r="F1833" s="60">
        <v>2.7E-2</v>
      </c>
      <c r="G1833" s="48">
        <v>2022</v>
      </c>
      <c r="H1833" s="61" t="s">
        <v>435</v>
      </c>
      <c r="J1833" t="str">
        <f t="shared" si="29"/>
        <v>MalawiCondom</v>
      </c>
    </row>
    <row r="1834" spans="1:10" x14ac:dyDescent="0.25">
      <c r="A1834" t="s">
        <v>153</v>
      </c>
      <c r="B1834" t="s">
        <v>154</v>
      </c>
      <c r="C1834" t="str">
        <f>VLOOKUP(B1834,'Country List'!$C$2:$G$126,5,FALSE)</f>
        <v>AP</v>
      </c>
      <c r="D1834" t="str">
        <f>VLOOKUP(B1834,'Country List'!$C$2:$E$126,3,FALSE)</f>
        <v>Upper middle income</v>
      </c>
      <c r="E1834" t="s">
        <v>434</v>
      </c>
      <c r="F1834" s="60">
        <v>0.03</v>
      </c>
      <c r="G1834" s="48">
        <v>2022</v>
      </c>
      <c r="H1834" t="s">
        <v>519</v>
      </c>
      <c r="J1834" t="str">
        <f t="shared" si="29"/>
        <v>MalaysiaCondom</v>
      </c>
    </row>
    <row r="1835" spans="1:10" x14ac:dyDescent="0.25">
      <c r="A1835" t="s">
        <v>155</v>
      </c>
      <c r="B1835" t="s">
        <v>156</v>
      </c>
      <c r="C1835" t="str">
        <f>VLOOKUP(B1835,'Country List'!$C$2:$G$126,5,FALSE)</f>
        <v>AP</v>
      </c>
      <c r="D1835" t="str">
        <f>VLOOKUP(B1835,'Country List'!$C$2:$E$126,3,FALSE)</f>
        <v>Upper middle income</v>
      </c>
      <c r="E1835" t="s">
        <v>434</v>
      </c>
      <c r="F1835" s="60">
        <v>2.7E-2</v>
      </c>
      <c r="G1835" s="48">
        <v>2022</v>
      </c>
      <c r="H1835" s="61" t="s">
        <v>435</v>
      </c>
      <c r="J1835" t="str">
        <f t="shared" si="29"/>
        <v>MaldivesCondom</v>
      </c>
    </row>
    <row r="1836" spans="1:10" x14ac:dyDescent="0.25">
      <c r="A1836" t="s">
        <v>157</v>
      </c>
      <c r="B1836" t="s">
        <v>158</v>
      </c>
      <c r="C1836" t="str">
        <f>VLOOKUP(B1836,'Country List'!$C$2:$G$126,5,FALSE)</f>
        <v>WCA</v>
      </c>
      <c r="D1836" t="str">
        <f>VLOOKUP(B1836,'Country List'!$C$2:$E$126,3,FALSE)</f>
        <v>Low income</v>
      </c>
      <c r="E1836" t="s">
        <v>434</v>
      </c>
      <c r="F1836" s="60">
        <v>2.7E-2</v>
      </c>
      <c r="G1836" s="48">
        <v>2022</v>
      </c>
      <c r="H1836" s="61" t="s">
        <v>435</v>
      </c>
      <c r="J1836" t="str">
        <f t="shared" si="29"/>
        <v>MaliCondom</v>
      </c>
    </row>
    <row r="1837" spans="1:10" x14ac:dyDescent="0.25">
      <c r="A1837" t="s">
        <v>159</v>
      </c>
      <c r="B1837" t="s">
        <v>160</v>
      </c>
      <c r="C1837" t="str">
        <f>VLOOKUP(B1837,'Country List'!$C$2:$G$126,5,FALSE)</f>
        <v>WCA</v>
      </c>
      <c r="D1837" t="str">
        <f>VLOOKUP(B1837,'Country List'!$C$2:$E$126,3,FALSE)</f>
        <v>Lower middle income</v>
      </c>
      <c r="E1837" t="s">
        <v>434</v>
      </c>
      <c r="F1837" s="60">
        <v>2.7E-2</v>
      </c>
      <c r="G1837" s="48">
        <v>2022</v>
      </c>
      <c r="H1837" s="61" t="s">
        <v>435</v>
      </c>
      <c r="J1837" t="str">
        <f t="shared" si="29"/>
        <v>MauritaniaCondom</v>
      </c>
    </row>
    <row r="1838" spans="1:10" x14ac:dyDescent="0.25">
      <c r="A1838" t="s">
        <v>161</v>
      </c>
      <c r="B1838" t="s">
        <v>162</v>
      </c>
      <c r="C1838" t="str">
        <f>VLOOKUP(B1838,'Country List'!$C$2:$G$126,5,FALSE)</f>
        <v>ESA</v>
      </c>
      <c r="D1838" t="str">
        <f>VLOOKUP(B1838,'Country List'!$C$2:$E$126,3,FALSE)</f>
        <v>Upper middle income</v>
      </c>
      <c r="E1838" t="s">
        <v>434</v>
      </c>
      <c r="F1838" s="60">
        <v>2.7E-2</v>
      </c>
      <c r="G1838" s="48">
        <v>2022</v>
      </c>
      <c r="H1838" s="61" t="s">
        <v>435</v>
      </c>
      <c r="J1838" t="str">
        <f t="shared" si="29"/>
        <v>MauritiusCondom</v>
      </c>
    </row>
    <row r="1839" spans="1:10" x14ac:dyDescent="0.25">
      <c r="A1839" t="s">
        <v>163</v>
      </c>
      <c r="B1839" t="s">
        <v>164</v>
      </c>
      <c r="C1839" t="str">
        <f>VLOOKUP(B1839,'Country List'!$C$2:$G$126,5,FALSE)</f>
        <v>LAC</v>
      </c>
      <c r="D1839" t="str">
        <f>VLOOKUP(B1839,'Country List'!$C$2:$E$126,3,FALSE)</f>
        <v>Upper middle income</v>
      </c>
      <c r="E1839" t="s">
        <v>434</v>
      </c>
      <c r="F1839" s="60">
        <v>2.7E-2</v>
      </c>
      <c r="G1839" s="48">
        <v>2022</v>
      </c>
      <c r="H1839" s="61" t="s">
        <v>435</v>
      </c>
      <c r="J1839" t="str">
        <f t="shared" si="29"/>
        <v>MexicoCondom</v>
      </c>
    </row>
    <row r="1840" spans="1:10" x14ac:dyDescent="0.25">
      <c r="A1840" t="s">
        <v>165</v>
      </c>
      <c r="B1840" t="s">
        <v>166</v>
      </c>
      <c r="C1840" t="str">
        <f>VLOOKUP(B1840,'Country List'!$C$2:$G$126,5,FALSE)</f>
        <v>EECA</v>
      </c>
      <c r="D1840" t="str">
        <f>VLOOKUP(B1840,'Country List'!$C$2:$E$126,3,FALSE)</f>
        <v>Lower middle income</v>
      </c>
      <c r="E1840" t="s">
        <v>434</v>
      </c>
      <c r="F1840" s="60">
        <v>2.7E-2</v>
      </c>
      <c r="G1840" s="48">
        <v>2022</v>
      </c>
      <c r="H1840" s="61" t="s">
        <v>435</v>
      </c>
      <c r="J1840" t="str">
        <f t="shared" si="29"/>
        <v>MoldovaCondom</v>
      </c>
    </row>
    <row r="1841" spans="1:10" x14ac:dyDescent="0.25">
      <c r="A1841" t="s">
        <v>167</v>
      </c>
      <c r="B1841" t="s">
        <v>168</v>
      </c>
      <c r="C1841" t="str">
        <f>VLOOKUP(B1841,'Country List'!$C$2:$G$126,5,FALSE)</f>
        <v>AP</v>
      </c>
      <c r="D1841" t="str">
        <f>VLOOKUP(B1841,'Country List'!$C$2:$E$126,3,FALSE)</f>
        <v>Lower middle income</v>
      </c>
      <c r="E1841" t="s">
        <v>434</v>
      </c>
      <c r="F1841" s="60">
        <v>2.7E-2</v>
      </c>
      <c r="G1841" s="48">
        <v>2022</v>
      </c>
      <c r="H1841" s="61" t="s">
        <v>435</v>
      </c>
      <c r="J1841" t="str">
        <f t="shared" si="29"/>
        <v>MongoliaCondom</v>
      </c>
    </row>
    <row r="1842" spans="1:10" x14ac:dyDescent="0.25">
      <c r="A1842" t="s">
        <v>169</v>
      </c>
      <c r="B1842" t="s">
        <v>170</v>
      </c>
      <c r="C1842" t="str">
        <f>VLOOKUP(B1842,'Country List'!$C$2:$G$126,5,FALSE)</f>
        <v>EECA</v>
      </c>
      <c r="D1842" t="str">
        <f>VLOOKUP(B1842,'Country List'!$C$2:$E$126,3,FALSE)</f>
        <v>Upper middle income</v>
      </c>
      <c r="E1842" t="s">
        <v>434</v>
      </c>
      <c r="F1842" s="60">
        <v>2.7E-2</v>
      </c>
      <c r="G1842" s="48">
        <v>2022</v>
      </c>
      <c r="H1842" s="61" t="s">
        <v>435</v>
      </c>
      <c r="J1842" t="str">
        <f t="shared" si="29"/>
        <v>MontenegroCondom</v>
      </c>
    </row>
    <row r="1843" spans="1:10" x14ac:dyDescent="0.25">
      <c r="A1843" t="s">
        <v>171</v>
      </c>
      <c r="B1843" t="s">
        <v>172</v>
      </c>
      <c r="C1843" t="str">
        <f>VLOOKUP(B1843,'Country List'!$C$2:$G$126,5,FALSE)</f>
        <v>NAME</v>
      </c>
      <c r="D1843" t="str">
        <f>VLOOKUP(B1843,'Country List'!$C$2:$E$126,3,FALSE)</f>
        <v>Lower middle income</v>
      </c>
      <c r="E1843" t="s">
        <v>434</v>
      </c>
      <c r="F1843" s="60">
        <v>2.7E-2</v>
      </c>
      <c r="G1843" s="48">
        <v>2022</v>
      </c>
      <c r="H1843" s="61" t="s">
        <v>435</v>
      </c>
      <c r="J1843" t="str">
        <f t="shared" si="29"/>
        <v>MoroccoCondom</v>
      </c>
    </row>
    <row r="1844" spans="1:10" x14ac:dyDescent="0.25">
      <c r="A1844" t="s">
        <v>173</v>
      </c>
      <c r="B1844" t="s">
        <v>174</v>
      </c>
      <c r="C1844" t="str">
        <f>VLOOKUP(B1844,'Country List'!$C$2:$G$126,5,FALSE)</f>
        <v>ESA</v>
      </c>
      <c r="D1844" t="str">
        <f>VLOOKUP(B1844,'Country List'!$C$2:$E$126,3,FALSE)</f>
        <v>Low income</v>
      </c>
      <c r="E1844" t="s">
        <v>434</v>
      </c>
      <c r="F1844" s="60">
        <v>2.7E-2</v>
      </c>
      <c r="G1844" s="48">
        <v>2022</v>
      </c>
      <c r="H1844" s="61" t="s">
        <v>435</v>
      </c>
      <c r="J1844" t="str">
        <f t="shared" si="29"/>
        <v>MozambiqueCondom</v>
      </c>
    </row>
    <row r="1845" spans="1:10" x14ac:dyDescent="0.25">
      <c r="A1845" t="s">
        <v>175</v>
      </c>
      <c r="B1845" t="s">
        <v>176</v>
      </c>
      <c r="C1845" t="str">
        <f>VLOOKUP(B1845,'Country List'!$C$2:$G$126,5,FALSE)</f>
        <v>AP</v>
      </c>
      <c r="D1845" t="str">
        <f>VLOOKUP(B1845,'Country List'!$C$2:$E$126,3,FALSE)</f>
        <v>Lower middle income</v>
      </c>
      <c r="E1845" t="s">
        <v>434</v>
      </c>
      <c r="F1845" s="60">
        <v>2.7E-2</v>
      </c>
      <c r="G1845" s="48">
        <v>2022</v>
      </c>
      <c r="H1845" s="61" t="s">
        <v>435</v>
      </c>
      <c r="J1845" t="str">
        <f t="shared" si="29"/>
        <v>MyanmarCondom</v>
      </c>
    </row>
    <row r="1846" spans="1:10" x14ac:dyDescent="0.25">
      <c r="A1846" t="s">
        <v>177</v>
      </c>
      <c r="B1846" t="s">
        <v>178</v>
      </c>
      <c r="C1846" t="str">
        <f>VLOOKUP(B1846,'Country List'!$C$2:$G$126,5,FALSE)</f>
        <v>ESA</v>
      </c>
      <c r="D1846" t="str">
        <f>VLOOKUP(B1846,'Country List'!$C$2:$E$126,3,FALSE)</f>
        <v>Upper middle income</v>
      </c>
      <c r="E1846" t="s">
        <v>434</v>
      </c>
      <c r="F1846" s="60">
        <v>2.7E-2</v>
      </c>
      <c r="G1846" s="48">
        <v>2022</v>
      </c>
      <c r="H1846" s="61" t="s">
        <v>435</v>
      </c>
      <c r="J1846" t="str">
        <f t="shared" si="29"/>
        <v>NamibiaCondom</v>
      </c>
    </row>
    <row r="1847" spans="1:10" x14ac:dyDescent="0.25">
      <c r="A1847" t="s">
        <v>179</v>
      </c>
      <c r="B1847" t="s">
        <v>180</v>
      </c>
      <c r="C1847" t="str">
        <f>VLOOKUP(B1847,'Country List'!$C$2:$G$126,5,FALSE)</f>
        <v>AP</v>
      </c>
      <c r="D1847" t="str">
        <f>VLOOKUP(B1847,'Country List'!$C$2:$E$126,3,FALSE)</f>
        <v>Low income</v>
      </c>
      <c r="E1847" t="s">
        <v>434</v>
      </c>
      <c r="F1847" s="60">
        <v>2.7E-2</v>
      </c>
      <c r="G1847" s="48">
        <v>2022</v>
      </c>
      <c r="H1847" s="61" t="s">
        <v>435</v>
      </c>
      <c r="J1847" t="str">
        <f t="shared" si="29"/>
        <v>NepalCondom</v>
      </c>
    </row>
    <row r="1848" spans="1:10" x14ac:dyDescent="0.25">
      <c r="A1848" t="s">
        <v>181</v>
      </c>
      <c r="B1848" t="s">
        <v>182</v>
      </c>
      <c r="C1848" t="str">
        <f>VLOOKUP(B1848,'Country List'!$C$2:$G$126,5,FALSE)</f>
        <v>LAC</v>
      </c>
      <c r="D1848" t="str">
        <f>VLOOKUP(B1848,'Country List'!$C$2:$E$126,3,FALSE)</f>
        <v>Lower middle income</v>
      </c>
      <c r="E1848" t="s">
        <v>434</v>
      </c>
      <c r="F1848" s="60">
        <v>2.7E-2</v>
      </c>
      <c r="G1848" s="48">
        <v>2022</v>
      </c>
      <c r="H1848" s="61" t="s">
        <v>435</v>
      </c>
      <c r="J1848" t="str">
        <f t="shared" si="29"/>
        <v>NicaraguaCondom</v>
      </c>
    </row>
    <row r="1849" spans="1:10" x14ac:dyDescent="0.25">
      <c r="A1849" t="s">
        <v>183</v>
      </c>
      <c r="B1849" t="s">
        <v>184</v>
      </c>
      <c r="C1849" t="str">
        <f>VLOOKUP(B1849,'Country List'!$C$2:$G$126,5,FALSE)</f>
        <v>WCA</v>
      </c>
      <c r="D1849" t="str">
        <f>VLOOKUP(B1849,'Country List'!$C$2:$E$126,3,FALSE)</f>
        <v>Low income</v>
      </c>
      <c r="E1849" t="s">
        <v>434</v>
      </c>
      <c r="F1849" s="60">
        <v>2.7E-2</v>
      </c>
      <c r="G1849" s="48">
        <v>2022</v>
      </c>
      <c r="H1849" s="61" t="s">
        <v>435</v>
      </c>
      <c r="J1849" t="str">
        <f t="shared" si="29"/>
        <v>NigerCondom</v>
      </c>
    </row>
    <row r="1850" spans="1:10" x14ac:dyDescent="0.25">
      <c r="A1850" t="s">
        <v>185</v>
      </c>
      <c r="B1850" t="s">
        <v>186</v>
      </c>
      <c r="C1850" t="str">
        <f>VLOOKUP(B1850,'Country List'!$C$2:$G$126,5,FALSE)</f>
        <v>WCA</v>
      </c>
      <c r="D1850" t="str">
        <f>VLOOKUP(B1850,'Country List'!$C$2:$E$126,3,FALSE)</f>
        <v>Lower middle income</v>
      </c>
      <c r="E1850" t="s">
        <v>434</v>
      </c>
      <c r="F1850" s="60">
        <v>2.7E-2</v>
      </c>
      <c r="G1850" s="48">
        <v>2022</v>
      </c>
      <c r="H1850" s="61" t="s">
        <v>435</v>
      </c>
      <c r="J1850" t="str">
        <f t="shared" si="29"/>
        <v>NigeriaCondom</v>
      </c>
    </row>
    <row r="1851" spans="1:10" x14ac:dyDescent="0.25">
      <c r="A1851" t="s">
        <v>187</v>
      </c>
      <c r="B1851" t="s">
        <v>188</v>
      </c>
      <c r="C1851" t="str">
        <f>VLOOKUP(B1851,'Country List'!$C$2:$G$126,5,FALSE)</f>
        <v>AP</v>
      </c>
      <c r="D1851" t="str">
        <f>VLOOKUP(B1851,'Country List'!$C$2:$E$126,3,FALSE)</f>
        <v>Lower middle income</v>
      </c>
      <c r="E1851" t="s">
        <v>434</v>
      </c>
      <c r="F1851" s="60">
        <v>2.7E-2</v>
      </c>
      <c r="G1851" s="48">
        <v>2022</v>
      </c>
      <c r="H1851" s="61" t="s">
        <v>435</v>
      </c>
      <c r="J1851" t="str">
        <f t="shared" si="29"/>
        <v>PakistanCondom</v>
      </c>
    </row>
    <row r="1852" spans="1:10" x14ac:dyDescent="0.25">
      <c r="A1852" t="s">
        <v>189</v>
      </c>
      <c r="B1852" t="s">
        <v>190</v>
      </c>
      <c r="C1852" t="str">
        <f>VLOOKUP(B1852,'Country List'!$C$2:$G$126,5,FALSE)</f>
        <v>LAC</v>
      </c>
      <c r="D1852" t="str">
        <f>VLOOKUP(B1852,'Country List'!$C$2:$E$126,3,FALSE)</f>
        <v>Upper middle income</v>
      </c>
      <c r="E1852" t="s">
        <v>434</v>
      </c>
      <c r="F1852" s="60">
        <v>2.7E-2</v>
      </c>
      <c r="G1852" s="48">
        <v>2022</v>
      </c>
      <c r="H1852" s="61" t="s">
        <v>435</v>
      </c>
      <c r="J1852" t="str">
        <f t="shared" si="29"/>
        <v>PanamaCondom</v>
      </c>
    </row>
    <row r="1853" spans="1:10" x14ac:dyDescent="0.25">
      <c r="A1853" t="s">
        <v>191</v>
      </c>
      <c r="B1853" t="s">
        <v>192</v>
      </c>
      <c r="C1853" t="str">
        <f>VLOOKUP(B1853,'Country List'!$C$2:$G$126,5,FALSE)</f>
        <v>AP</v>
      </c>
      <c r="D1853" t="str">
        <f>VLOOKUP(B1853,'Country List'!$C$2:$E$126,3,FALSE)</f>
        <v>Lower middle income</v>
      </c>
      <c r="E1853" t="s">
        <v>434</v>
      </c>
      <c r="F1853" s="60">
        <v>7.0000000000000007E-2</v>
      </c>
      <c r="G1853" s="48">
        <v>2024</v>
      </c>
      <c r="H1853" s="61" t="s">
        <v>512</v>
      </c>
      <c r="J1853" t="str">
        <f t="shared" si="29"/>
        <v>Papua New GuineaCondom</v>
      </c>
    </row>
    <row r="1854" spans="1:10" x14ac:dyDescent="0.25">
      <c r="A1854" t="s">
        <v>193</v>
      </c>
      <c r="B1854" t="s">
        <v>194</v>
      </c>
      <c r="C1854" t="str">
        <f>VLOOKUP(B1854,'Country List'!$C$2:$G$126,5,FALSE)</f>
        <v>LAC</v>
      </c>
      <c r="D1854" t="str">
        <f>VLOOKUP(B1854,'Country List'!$C$2:$E$126,3,FALSE)</f>
        <v>Upper middle income</v>
      </c>
      <c r="E1854" t="s">
        <v>434</v>
      </c>
      <c r="F1854" s="60">
        <v>2.7E-2</v>
      </c>
      <c r="G1854" s="48">
        <v>2022</v>
      </c>
      <c r="H1854" s="61" t="s">
        <v>435</v>
      </c>
      <c r="J1854" t="str">
        <f t="shared" si="29"/>
        <v>ParaguayCondom</v>
      </c>
    </row>
    <row r="1855" spans="1:10" x14ac:dyDescent="0.25">
      <c r="A1855" t="s">
        <v>195</v>
      </c>
      <c r="B1855" t="s">
        <v>196</v>
      </c>
      <c r="C1855" t="str">
        <f>VLOOKUP(B1855,'Country List'!$C$2:$G$126,5,FALSE)</f>
        <v>LAC</v>
      </c>
      <c r="D1855" t="str">
        <f>VLOOKUP(B1855,'Country List'!$C$2:$E$126,3,FALSE)</f>
        <v>Upper middle income</v>
      </c>
      <c r="E1855" t="s">
        <v>434</v>
      </c>
      <c r="F1855" s="60">
        <v>2.7E-2</v>
      </c>
      <c r="G1855" s="48">
        <v>2022</v>
      </c>
      <c r="H1855" s="61" t="s">
        <v>435</v>
      </c>
      <c r="J1855" t="str">
        <f t="shared" si="29"/>
        <v>PeruCondom</v>
      </c>
    </row>
    <row r="1856" spans="1:10" x14ac:dyDescent="0.25">
      <c r="A1856" t="s">
        <v>197</v>
      </c>
      <c r="B1856" t="s">
        <v>198</v>
      </c>
      <c r="C1856" t="str">
        <f>VLOOKUP(B1856,'Country List'!$C$2:$G$126,5,FALSE)</f>
        <v>AP</v>
      </c>
      <c r="D1856" t="str">
        <f>VLOOKUP(B1856,'Country List'!$C$2:$E$126,3,FALSE)</f>
        <v>Lower middle income</v>
      </c>
      <c r="E1856" t="s">
        <v>434</v>
      </c>
      <c r="F1856" s="60">
        <f>2.5/55.63</f>
        <v>4.493978069387021E-2</v>
      </c>
      <c r="G1856" s="48">
        <v>2022</v>
      </c>
      <c r="H1856" t="s">
        <v>518</v>
      </c>
      <c r="J1856" t="str">
        <f t="shared" si="29"/>
        <v>PhilippinesCondom</v>
      </c>
    </row>
    <row r="1857" spans="1:10" x14ac:dyDescent="0.25">
      <c r="A1857" t="s">
        <v>199</v>
      </c>
      <c r="B1857" t="s">
        <v>200</v>
      </c>
      <c r="C1857" t="str">
        <f>VLOOKUP(B1857,'Country List'!$C$2:$G$126,5,FALSE)</f>
        <v>WCENA</v>
      </c>
      <c r="D1857" t="str">
        <f>VLOOKUP(B1857,'Country List'!$C$2:$E$126,3,FALSE)</f>
        <v>Upper middle income</v>
      </c>
      <c r="E1857" t="s">
        <v>434</v>
      </c>
      <c r="F1857" s="60">
        <v>2.7E-2</v>
      </c>
      <c r="G1857" s="48">
        <v>2022</v>
      </c>
      <c r="H1857" s="61" t="s">
        <v>435</v>
      </c>
      <c r="J1857" t="str">
        <f t="shared" si="29"/>
        <v>RomaniaCondom</v>
      </c>
    </row>
    <row r="1858" spans="1:10" x14ac:dyDescent="0.25">
      <c r="A1858" t="s">
        <v>201</v>
      </c>
      <c r="B1858" t="s">
        <v>202</v>
      </c>
      <c r="C1858" t="str">
        <f>VLOOKUP(B1858,'Country List'!$C$2:$G$126,5,FALSE)</f>
        <v>EECA</v>
      </c>
      <c r="D1858" t="str">
        <f>VLOOKUP(B1858,'Country List'!$C$2:$E$126,3,FALSE)</f>
        <v>Upper middle income</v>
      </c>
      <c r="E1858" t="s">
        <v>434</v>
      </c>
      <c r="F1858" s="60">
        <v>2.7E-2</v>
      </c>
      <c r="G1858" s="48">
        <v>2022</v>
      </c>
      <c r="H1858" s="61" t="s">
        <v>435</v>
      </c>
      <c r="J1858" t="str">
        <f t="shared" si="29"/>
        <v>Russian FederationCondom</v>
      </c>
    </row>
    <row r="1859" spans="1:10" x14ac:dyDescent="0.25">
      <c r="A1859" t="s">
        <v>203</v>
      </c>
      <c r="B1859" t="s">
        <v>204</v>
      </c>
      <c r="C1859" t="str">
        <f>VLOOKUP(B1859,'Country List'!$C$2:$G$126,5,FALSE)</f>
        <v>ESA</v>
      </c>
      <c r="D1859" t="str">
        <f>VLOOKUP(B1859,'Country List'!$C$2:$E$126,3,FALSE)</f>
        <v>Low income</v>
      </c>
      <c r="E1859" t="s">
        <v>434</v>
      </c>
      <c r="F1859" s="60">
        <v>2.7E-2</v>
      </c>
      <c r="G1859" s="48">
        <v>2022</v>
      </c>
      <c r="H1859" s="61" t="s">
        <v>435</v>
      </c>
      <c r="J1859" t="str">
        <f t="shared" si="29"/>
        <v>RwandaCondom</v>
      </c>
    </row>
    <row r="1860" spans="1:10" x14ac:dyDescent="0.25">
      <c r="A1860" t="s">
        <v>205</v>
      </c>
      <c r="B1860" t="s">
        <v>206</v>
      </c>
      <c r="C1860" t="str">
        <f>VLOOKUP(B1860,'Country List'!$C$2:$G$126,5,FALSE)</f>
        <v>WCA</v>
      </c>
      <c r="D1860" t="str">
        <f>VLOOKUP(B1860,'Country List'!$C$2:$E$126,3,FALSE)</f>
        <v>Lower middle income</v>
      </c>
      <c r="E1860" t="s">
        <v>434</v>
      </c>
      <c r="F1860" s="60">
        <v>2.7E-2</v>
      </c>
      <c r="G1860" s="48">
        <v>2022</v>
      </c>
      <c r="H1860" s="61" t="s">
        <v>435</v>
      </c>
      <c r="J1860" t="str">
        <f t="shared" si="29"/>
        <v>São Tomé and PrincipeCondom</v>
      </c>
    </row>
    <row r="1861" spans="1:10" x14ac:dyDescent="0.25">
      <c r="A1861" t="s">
        <v>207</v>
      </c>
      <c r="B1861" t="s">
        <v>208</v>
      </c>
      <c r="C1861" t="str">
        <f>VLOOKUP(B1861,'Country List'!$C$2:$G$126,5,FALSE)</f>
        <v>WCA</v>
      </c>
      <c r="D1861" t="str">
        <f>VLOOKUP(B1861,'Country List'!$C$2:$E$126,3,FALSE)</f>
        <v>Low income</v>
      </c>
      <c r="E1861" t="s">
        <v>434</v>
      </c>
      <c r="F1861" s="60">
        <v>2.7E-2</v>
      </c>
      <c r="G1861" s="48">
        <v>2022</v>
      </c>
      <c r="H1861" s="61" t="s">
        <v>435</v>
      </c>
      <c r="J1861" t="str">
        <f t="shared" si="29"/>
        <v>SenegalCondom</v>
      </c>
    </row>
    <row r="1862" spans="1:10" x14ac:dyDescent="0.25">
      <c r="A1862" t="s">
        <v>209</v>
      </c>
      <c r="B1862" t="s">
        <v>210</v>
      </c>
      <c r="C1862" t="str">
        <f>VLOOKUP(B1862,'Country List'!$C$2:$G$126,5,FALSE)</f>
        <v>WCENA</v>
      </c>
      <c r="D1862" t="str">
        <f>VLOOKUP(B1862,'Country List'!$C$2:$E$126,3,FALSE)</f>
        <v>Upper middle income</v>
      </c>
      <c r="E1862" t="s">
        <v>434</v>
      </c>
      <c r="F1862" s="60">
        <v>2.7E-2</v>
      </c>
      <c r="G1862" s="48">
        <v>2022</v>
      </c>
      <c r="H1862" s="61" t="s">
        <v>435</v>
      </c>
      <c r="J1862" t="str">
        <f t="shared" si="29"/>
        <v>SerbiaCondom</v>
      </c>
    </row>
    <row r="1863" spans="1:10" x14ac:dyDescent="0.25">
      <c r="A1863" t="s">
        <v>211</v>
      </c>
      <c r="B1863" t="s">
        <v>212</v>
      </c>
      <c r="C1863" t="str">
        <f>VLOOKUP(B1863,'Country List'!$C$2:$G$126,5,FALSE)</f>
        <v>WCA</v>
      </c>
      <c r="D1863" t="str">
        <f>VLOOKUP(B1863,'Country List'!$C$2:$E$126,3,FALSE)</f>
        <v>Low income</v>
      </c>
      <c r="E1863" t="s">
        <v>434</v>
      </c>
      <c r="F1863" s="60">
        <v>2.7E-2</v>
      </c>
      <c r="G1863" s="48">
        <v>2022</v>
      </c>
      <c r="H1863" s="61" t="s">
        <v>435</v>
      </c>
      <c r="J1863" t="str">
        <f t="shared" si="29"/>
        <v>Sierra LeoneCondom</v>
      </c>
    </row>
    <row r="1864" spans="1:10" x14ac:dyDescent="0.25">
      <c r="A1864" t="s">
        <v>213</v>
      </c>
      <c r="B1864" t="s">
        <v>214</v>
      </c>
      <c r="C1864" t="str">
        <f>VLOOKUP(B1864,'Country List'!$C$2:$G$126,5,FALSE)</f>
        <v>NAME</v>
      </c>
      <c r="D1864" t="str">
        <f>VLOOKUP(B1864,'Country List'!$C$2:$E$126,3,FALSE)</f>
        <v>Low income</v>
      </c>
      <c r="E1864" t="s">
        <v>434</v>
      </c>
      <c r="F1864" s="60">
        <v>2.7E-2</v>
      </c>
      <c r="G1864" s="48">
        <v>2022</v>
      </c>
      <c r="H1864" s="61" t="s">
        <v>435</v>
      </c>
      <c r="J1864" t="str">
        <f t="shared" si="29"/>
        <v>SomaliaCondom</v>
      </c>
    </row>
    <row r="1865" spans="1:10" x14ac:dyDescent="0.25">
      <c r="A1865" t="s">
        <v>217</v>
      </c>
      <c r="B1865" t="s">
        <v>218</v>
      </c>
      <c r="C1865" t="str">
        <f>VLOOKUP(B1865,'Country List'!$C$2:$G$126,5,FALSE)</f>
        <v>ESA</v>
      </c>
      <c r="D1865" t="str">
        <f>VLOOKUP(B1865,'Country List'!$C$2:$E$126,3,FALSE)</f>
        <v>Low income</v>
      </c>
      <c r="E1865" t="s">
        <v>434</v>
      </c>
      <c r="F1865" s="60">
        <v>2.7E-2</v>
      </c>
      <c r="G1865" s="48">
        <v>2022</v>
      </c>
      <c r="H1865" s="61" t="s">
        <v>435</v>
      </c>
      <c r="J1865" t="str">
        <f t="shared" si="29"/>
        <v>South SudanCondom</v>
      </c>
    </row>
    <row r="1866" spans="1:10" x14ac:dyDescent="0.25">
      <c r="A1866" t="s">
        <v>219</v>
      </c>
      <c r="B1866" t="s">
        <v>220</v>
      </c>
      <c r="C1866" t="str">
        <f>VLOOKUP(B1866,'Country List'!$C$2:$G$126,5,FALSE)</f>
        <v>AP</v>
      </c>
      <c r="D1866" t="str">
        <f>VLOOKUP(B1866,'Country List'!$C$2:$E$126,3,FALSE)</f>
        <v>Lower middle income</v>
      </c>
      <c r="E1866" t="s">
        <v>434</v>
      </c>
      <c r="F1866" s="60">
        <v>2.7E-2</v>
      </c>
      <c r="G1866" s="48">
        <v>2022</v>
      </c>
      <c r="H1866" s="61" t="s">
        <v>435</v>
      </c>
      <c r="J1866" t="str">
        <f t="shared" ref="J1866:J1927" si="30">CONCATENATE(A1866,E1866)</f>
        <v>Sri LankaCondom</v>
      </c>
    </row>
    <row r="1867" spans="1:10" x14ac:dyDescent="0.25">
      <c r="A1867" t="s">
        <v>221</v>
      </c>
      <c r="B1867" t="s">
        <v>222</v>
      </c>
      <c r="C1867" t="str">
        <f>VLOOKUP(B1867,'Country List'!$C$2:$G$126,5,FALSE)</f>
        <v>LAC</v>
      </c>
      <c r="D1867" t="str">
        <f>VLOOKUP(B1867,'Country List'!$C$2:$E$126,3,FALSE)</f>
        <v>Upper middle income</v>
      </c>
      <c r="E1867" t="s">
        <v>434</v>
      </c>
      <c r="F1867" s="60">
        <v>2.7E-2</v>
      </c>
      <c r="G1867" s="48">
        <v>2022</v>
      </c>
      <c r="H1867" s="61" t="s">
        <v>435</v>
      </c>
      <c r="J1867" t="str">
        <f t="shared" si="30"/>
        <v>St. LuciaCondom</v>
      </c>
    </row>
    <row r="1868" spans="1:10" x14ac:dyDescent="0.25">
      <c r="A1868" t="s">
        <v>223</v>
      </c>
      <c r="B1868" t="s">
        <v>224</v>
      </c>
      <c r="C1868" t="str">
        <f>VLOOKUP(B1868,'Country List'!$C$2:$G$126,5,FALSE)</f>
        <v>NAME</v>
      </c>
      <c r="D1868" t="str">
        <f>VLOOKUP(B1868,'Country List'!$C$2:$E$126,3,FALSE)</f>
        <v>Lower middle income</v>
      </c>
      <c r="E1868" t="s">
        <v>434</v>
      </c>
      <c r="F1868" s="60">
        <v>2.7E-2</v>
      </c>
      <c r="G1868" s="48">
        <v>2022</v>
      </c>
      <c r="H1868" s="61" t="s">
        <v>435</v>
      </c>
      <c r="J1868" t="str">
        <f t="shared" si="30"/>
        <v>SudanCondom</v>
      </c>
    </row>
    <row r="1869" spans="1:10" x14ac:dyDescent="0.25">
      <c r="A1869" t="s">
        <v>225</v>
      </c>
      <c r="B1869" t="s">
        <v>226</v>
      </c>
      <c r="C1869" t="str">
        <f>VLOOKUP(B1869,'Country List'!$C$2:$G$126,5,FALSE)</f>
        <v>LAC</v>
      </c>
      <c r="D1869" t="str">
        <f>VLOOKUP(B1869,'Country List'!$C$2:$E$126,3,FALSE)</f>
        <v>Upper middle income</v>
      </c>
      <c r="E1869" t="s">
        <v>434</v>
      </c>
      <c r="F1869" s="60">
        <v>2.7E-2</v>
      </c>
      <c r="G1869" s="48">
        <v>2022</v>
      </c>
      <c r="H1869" s="61" t="s">
        <v>435</v>
      </c>
      <c r="J1869" t="str">
        <f t="shared" si="30"/>
        <v>SurinameCondom</v>
      </c>
    </row>
    <row r="1870" spans="1:10" x14ac:dyDescent="0.25">
      <c r="A1870" t="s">
        <v>229</v>
      </c>
      <c r="B1870" t="s">
        <v>230</v>
      </c>
      <c r="C1870" t="str">
        <f>VLOOKUP(B1870,'Country List'!$C$2:$G$126,5,FALSE)</f>
        <v>NAME</v>
      </c>
      <c r="D1870" t="str">
        <f>VLOOKUP(B1870,'Country List'!$C$2:$E$126,3,FALSE)</f>
        <v>Lower middle income</v>
      </c>
      <c r="E1870" t="s">
        <v>434</v>
      </c>
      <c r="F1870" s="60">
        <v>2.7E-2</v>
      </c>
      <c r="G1870" s="48">
        <v>2022</v>
      </c>
      <c r="H1870" s="61" t="s">
        <v>435</v>
      </c>
      <c r="J1870" t="str">
        <f t="shared" si="30"/>
        <v>Syrian Arab RepublicCondom</v>
      </c>
    </row>
    <row r="1871" spans="1:10" x14ac:dyDescent="0.25">
      <c r="A1871" t="s">
        <v>231</v>
      </c>
      <c r="B1871" t="s">
        <v>232</v>
      </c>
      <c r="C1871" t="str">
        <f>VLOOKUP(B1871,'Country List'!$C$2:$G$126,5,FALSE)</f>
        <v>AP</v>
      </c>
      <c r="D1871" t="str">
        <f>VLOOKUP(B1871,'Country List'!$C$2:$E$126,3,FALSE)</f>
        <v>Lower middle income</v>
      </c>
      <c r="E1871" t="s">
        <v>434</v>
      </c>
      <c r="F1871" s="60">
        <v>2.7E-2</v>
      </c>
      <c r="G1871" s="48">
        <v>2022</v>
      </c>
      <c r="H1871" s="61" t="s">
        <v>435</v>
      </c>
      <c r="J1871" t="str">
        <f t="shared" si="30"/>
        <v>TajikistanCondom</v>
      </c>
    </row>
    <row r="1872" spans="1:10" x14ac:dyDescent="0.25">
      <c r="A1872" t="s">
        <v>233</v>
      </c>
      <c r="B1872" t="s">
        <v>234</v>
      </c>
      <c r="C1872" t="str">
        <f>VLOOKUP(B1872,'Country List'!$C$2:$G$126,5,FALSE)</f>
        <v>ESA</v>
      </c>
      <c r="D1872" t="str">
        <f>VLOOKUP(B1872,'Country List'!$C$2:$E$126,3,FALSE)</f>
        <v>Low income</v>
      </c>
      <c r="E1872" t="s">
        <v>434</v>
      </c>
      <c r="F1872" s="60">
        <v>2.7E-2</v>
      </c>
      <c r="G1872" s="48">
        <v>2022</v>
      </c>
      <c r="H1872" s="61" t="s">
        <v>435</v>
      </c>
      <c r="J1872" t="str">
        <f t="shared" si="30"/>
        <v>TanzaniaCondom</v>
      </c>
    </row>
    <row r="1873" spans="1:10" x14ac:dyDescent="0.25">
      <c r="A1873" t="s">
        <v>235</v>
      </c>
      <c r="B1873" t="s">
        <v>236</v>
      </c>
      <c r="C1873" t="str">
        <f>VLOOKUP(B1873,'Country List'!$C$2:$G$126,5,FALSE)</f>
        <v>AP</v>
      </c>
      <c r="D1873" t="str">
        <f>VLOOKUP(B1873,'Country List'!$C$2:$E$126,3,FALSE)</f>
        <v>Upper middle income</v>
      </c>
      <c r="E1873" t="s">
        <v>434</v>
      </c>
      <c r="F1873" s="60">
        <v>2.7E-2</v>
      </c>
      <c r="G1873" s="48">
        <v>2022</v>
      </c>
      <c r="H1873" s="61" t="s">
        <v>435</v>
      </c>
      <c r="J1873" t="str">
        <f t="shared" si="30"/>
        <v>ThailandCondom</v>
      </c>
    </row>
    <row r="1874" spans="1:10" x14ac:dyDescent="0.25">
      <c r="A1874" t="s">
        <v>237</v>
      </c>
      <c r="B1874" t="s">
        <v>238</v>
      </c>
      <c r="C1874" t="str">
        <f>VLOOKUP(B1874,'Country List'!$C$2:$G$126,5,FALSE)</f>
        <v>AP</v>
      </c>
      <c r="D1874" t="str">
        <f>VLOOKUP(B1874,'Country List'!$C$2:$E$126,3,FALSE)</f>
        <v>Lower middle income</v>
      </c>
      <c r="E1874" t="s">
        <v>434</v>
      </c>
      <c r="F1874" s="60">
        <v>2.7E-2</v>
      </c>
      <c r="G1874" s="48">
        <v>2022</v>
      </c>
      <c r="H1874" s="61" t="s">
        <v>435</v>
      </c>
      <c r="J1874" t="str">
        <f t="shared" si="30"/>
        <v>Timor-LesteCondom</v>
      </c>
    </row>
    <row r="1875" spans="1:10" x14ac:dyDescent="0.25">
      <c r="A1875" t="s">
        <v>239</v>
      </c>
      <c r="B1875" t="s">
        <v>240</v>
      </c>
      <c r="C1875" t="str">
        <f>VLOOKUP(B1875,'Country List'!$C$2:$G$126,5,FALSE)</f>
        <v>WCA</v>
      </c>
      <c r="D1875" t="str">
        <f>VLOOKUP(B1875,'Country List'!$C$2:$E$126,3,FALSE)</f>
        <v>Low income</v>
      </c>
      <c r="E1875" t="s">
        <v>434</v>
      </c>
      <c r="F1875" s="60">
        <v>2.7E-2</v>
      </c>
      <c r="G1875" s="48">
        <v>2022</v>
      </c>
      <c r="H1875" s="61" t="s">
        <v>435</v>
      </c>
      <c r="J1875" t="str">
        <f t="shared" si="30"/>
        <v>TogoCondom</v>
      </c>
    </row>
    <row r="1876" spans="1:10" x14ac:dyDescent="0.25">
      <c r="A1876" t="s">
        <v>241</v>
      </c>
      <c r="B1876" t="s">
        <v>242</v>
      </c>
      <c r="C1876" t="str">
        <f>VLOOKUP(B1876,'Country List'!$C$2:$G$126,5,FALSE)</f>
        <v>NAME</v>
      </c>
      <c r="D1876" t="str">
        <f>VLOOKUP(B1876,'Country List'!$C$2:$E$126,3,FALSE)</f>
        <v>Lower middle income</v>
      </c>
      <c r="E1876" t="s">
        <v>434</v>
      </c>
      <c r="F1876" s="60">
        <v>2.7E-2</v>
      </c>
      <c r="G1876" s="48">
        <v>2022</v>
      </c>
      <c r="H1876" s="61" t="s">
        <v>435</v>
      </c>
      <c r="J1876" t="str">
        <f t="shared" si="30"/>
        <v>TunisiaCondom</v>
      </c>
    </row>
    <row r="1877" spans="1:10" x14ac:dyDescent="0.25">
      <c r="A1877" t="s">
        <v>243</v>
      </c>
      <c r="B1877" t="s">
        <v>244</v>
      </c>
      <c r="C1877" t="str">
        <f>VLOOKUP(B1877,'Country List'!$C$2:$G$126,5,FALSE)</f>
        <v>WCENA</v>
      </c>
      <c r="D1877" t="str">
        <f>VLOOKUP(B1877,'Country List'!$C$2:$E$126,3,FALSE)</f>
        <v>Upper middle income</v>
      </c>
      <c r="E1877" t="s">
        <v>434</v>
      </c>
      <c r="F1877" s="60">
        <v>2.7E-2</v>
      </c>
      <c r="G1877" s="48">
        <v>2022</v>
      </c>
      <c r="H1877" s="61" t="s">
        <v>435</v>
      </c>
      <c r="J1877" t="str">
        <f t="shared" si="30"/>
        <v>TurkeyCondom</v>
      </c>
    </row>
    <row r="1878" spans="1:10" x14ac:dyDescent="0.25">
      <c r="A1878" t="s">
        <v>245</v>
      </c>
      <c r="B1878" t="s">
        <v>246</v>
      </c>
      <c r="C1878" t="str">
        <f>VLOOKUP(B1878,'Country List'!$C$2:$G$126,5,FALSE)</f>
        <v>EECA</v>
      </c>
      <c r="D1878" t="str">
        <f>VLOOKUP(B1878,'Country List'!$C$2:$E$126,3,FALSE)</f>
        <v>Upper middle income</v>
      </c>
      <c r="E1878" t="s">
        <v>434</v>
      </c>
      <c r="F1878" s="60">
        <v>2.7E-2</v>
      </c>
      <c r="G1878" s="48">
        <v>2022</v>
      </c>
      <c r="H1878" s="61" t="s">
        <v>435</v>
      </c>
      <c r="J1878" t="str">
        <f t="shared" si="30"/>
        <v>TurkmenistanCondom</v>
      </c>
    </row>
    <row r="1879" spans="1:10" x14ac:dyDescent="0.25">
      <c r="A1879" t="s">
        <v>247</v>
      </c>
      <c r="B1879" t="s">
        <v>248</v>
      </c>
      <c r="C1879" t="str">
        <f>VLOOKUP(B1879,'Country List'!$C$2:$G$126,5,FALSE)</f>
        <v>ESA</v>
      </c>
      <c r="D1879" t="str">
        <f>VLOOKUP(B1879,'Country List'!$C$2:$E$126,3,FALSE)</f>
        <v>Low income</v>
      </c>
      <c r="E1879" t="s">
        <v>434</v>
      </c>
      <c r="F1879" s="60">
        <v>2.7E-2</v>
      </c>
      <c r="G1879" s="48">
        <v>2022</v>
      </c>
      <c r="H1879" s="61" t="s">
        <v>435</v>
      </c>
      <c r="J1879" t="str">
        <f t="shared" si="30"/>
        <v>UgandaCondom</v>
      </c>
    </row>
    <row r="1880" spans="1:10" x14ac:dyDescent="0.25">
      <c r="A1880" t="s">
        <v>249</v>
      </c>
      <c r="B1880" t="s">
        <v>250</v>
      </c>
      <c r="C1880" t="str">
        <f>VLOOKUP(B1880,'Country List'!$C$2:$G$126,5,FALSE)</f>
        <v>EECA</v>
      </c>
      <c r="D1880" t="str">
        <f>VLOOKUP(B1880,'Country List'!$C$2:$E$126,3,FALSE)</f>
        <v>Lower middle income</v>
      </c>
      <c r="E1880" t="s">
        <v>434</v>
      </c>
      <c r="F1880" s="60">
        <v>2.7E-2</v>
      </c>
      <c r="G1880" s="48">
        <v>2022</v>
      </c>
      <c r="H1880" s="61" t="s">
        <v>435</v>
      </c>
      <c r="J1880" t="str">
        <f t="shared" si="30"/>
        <v>UkraineCondom</v>
      </c>
    </row>
    <row r="1881" spans="1:10" x14ac:dyDescent="0.25">
      <c r="A1881" t="s">
        <v>251</v>
      </c>
      <c r="B1881" t="s">
        <v>252</v>
      </c>
      <c r="C1881" t="str">
        <f>VLOOKUP(B1881,'Country List'!$C$2:$G$126,5,FALSE)</f>
        <v>EECA</v>
      </c>
      <c r="D1881" t="str">
        <f>VLOOKUP(B1881,'Country List'!$C$2:$E$126,3,FALSE)</f>
        <v>Lower middle income</v>
      </c>
      <c r="E1881" t="s">
        <v>434</v>
      </c>
      <c r="F1881" s="60">
        <v>2.7E-2</v>
      </c>
      <c r="G1881" s="48">
        <v>2022</v>
      </c>
      <c r="H1881" s="61" t="s">
        <v>435</v>
      </c>
      <c r="J1881" t="str">
        <f t="shared" si="30"/>
        <v>UzbekistanCondom</v>
      </c>
    </row>
    <row r="1882" spans="1:10" x14ac:dyDescent="0.25">
      <c r="A1882" t="s">
        <v>253</v>
      </c>
      <c r="B1882" t="s">
        <v>254</v>
      </c>
      <c r="C1882" t="str">
        <f>VLOOKUP(B1882,'Country List'!$C$2:$G$126,5,FALSE)</f>
        <v>LAC</v>
      </c>
      <c r="D1882" t="str">
        <f>VLOOKUP(B1882,'Country List'!$C$2:$E$126,3,FALSE)</f>
        <v>Upper middle income</v>
      </c>
      <c r="E1882" t="s">
        <v>434</v>
      </c>
      <c r="F1882" s="60">
        <v>2.7E-2</v>
      </c>
      <c r="G1882" s="48">
        <v>2022</v>
      </c>
      <c r="H1882" s="61" t="s">
        <v>435</v>
      </c>
      <c r="J1882" t="str">
        <f t="shared" si="30"/>
        <v>Venezuela, RBCondom</v>
      </c>
    </row>
    <row r="1883" spans="1:10" x14ac:dyDescent="0.25">
      <c r="A1883" t="s">
        <v>255</v>
      </c>
      <c r="B1883" t="s">
        <v>256</v>
      </c>
      <c r="C1883" t="str">
        <f>VLOOKUP(B1883,'Country List'!$C$2:$G$126,5,FALSE)</f>
        <v>AP</v>
      </c>
      <c r="D1883" t="str">
        <f>VLOOKUP(B1883,'Country List'!$C$2:$E$126,3,FALSE)</f>
        <v>Lower middle income</v>
      </c>
      <c r="E1883" t="s">
        <v>434</v>
      </c>
      <c r="F1883" s="60">
        <v>2.7E-2</v>
      </c>
      <c r="G1883" s="48">
        <v>2022</v>
      </c>
      <c r="H1883" s="61" t="s">
        <v>435</v>
      </c>
      <c r="J1883" t="str">
        <f t="shared" si="30"/>
        <v>VietnamCondom</v>
      </c>
    </row>
    <row r="1884" spans="1:10" x14ac:dyDescent="0.25">
      <c r="A1884" t="s">
        <v>257</v>
      </c>
      <c r="B1884" t="s">
        <v>258</v>
      </c>
      <c r="C1884" t="str">
        <f>VLOOKUP(B1884,'Country List'!$C$2:$G$126,5,FALSE)</f>
        <v>NAME</v>
      </c>
      <c r="D1884" t="str">
        <f>VLOOKUP(B1884,'Country List'!$C$2:$E$126,3,FALSE)</f>
        <v>Lower middle income</v>
      </c>
      <c r="E1884" t="s">
        <v>434</v>
      </c>
      <c r="F1884" s="60">
        <v>2.7E-2</v>
      </c>
      <c r="G1884" s="48">
        <v>2022</v>
      </c>
      <c r="H1884" s="61" t="s">
        <v>435</v>
      </c>
      <c r="J1884" t="str">
        <f t="shared" si="30"/>
        <v>Yemen, Rep.Condom</v>
      </c>
    </row>
    <row r="1885" spans="1:10" x14ac:dyDescent="0.25">
      <c r="A1885" t="s">
        <v>259</v>
      </c>
      <c r="B1885" t="s">
        <v>260</v>
      </c>
      <c r="C1885" t="str">
        <f>VLOOKUP(B1885,'Country List'!$C$2:$G$126,5,FALSE)</f>
        <v>ESA</v>
      </c>
      <c r="D1885" t="str">
        <f>VLOOKUP(B1885,'Country List'!$C$2:$E$126,3,FALSE)</f>
        <v>Lower middle income</v>
      </c>
      <c r="E1885" t="s">
        <v>434</v>
      </c>
      <c r="F1885" s="60">
        <v>2.7E-2</v>
      </c>
      <c r="G1885" s="48">
        <v>2022</v>
      </c>
      <c r="H1885" s="61" t="s">
        <v>435</v>
      </c>
      <c r="J1885" t="str">
        <f t="shared" si="30"/>
        <v>ZambiaCondom</v>
      </c>
    </row>
    <row r="1886" spans="1:10" x14ac:dyDescent="0.25">
      <c r="A1886" t="s">
        <v>261</v>
      </c>
      <c r="B1886" t="s">
        <v>262</v>
      </c>
      <c r="C1886" t="str">
        <f>VLOOKUP(B1886,'Country List'!$C$2:$G$126,5,FALSE)</f>
        <v>ESA</v>
      </c>
      <c r="D1886" t="str">
        <f>VLOOKUP(B1886,'Country List'!$C$2:$E$126,3,FALSE)</f>
        <v>Low income</v>
      </c>
      <c r="E1886" t="s">
        <v>434</v>
      </c>
      <c r="F1886" s="60">
        <v>2.7E-2</v>
      </c>
      <c r="G1886" s="48">
        <v>2022</v>
      </c>
      <c r="H1886" s="61" t="s">
        <v>435</v>
      </c>
      <c r="J1886" t="str">
        <f t="shared" si="30"/>
        <v>ZimbabweCondom</v>
      </c>
    </row>
    <row r="1887" spans="1:10" x14ac:dyDescent="0.25">
      <c r="A1887" t="s">
        <v>131</v>
      </c>
      <c r="B1887" t="s">
        <v>132</v>
      </c>
      <c r="C1887" t="s">
        <v>405</v>
      </c>
      <c r="D1887" t="str">
        <f>VLOOKUP(B1887,'Country List'!$C$2:$E$126,3,FALSE)</f>
        <v>Lower middle income</v>
      </c>
      <c r="E1887" t="s">
        <v>436</v>
      </c>
      <c r="F1887" s="58">
        <v>242.76</v>
      </c>
      <c r="G1887" s="48">
        <v>2024</v>
      </c>
      <c r="H1887" t="s">
        <v>441</v>
      </c>
      <c r="J1887" t="str">
        <f t="shared" si="30"/>
        <v>KenyaFSW services</v>
      </c>
    </row>
    <row r="1888" spans="1:10" x14ac:dyDescent="0.25">
      <c r="A1888" t="s">
        <v>131</v>
      </c>
      <c r="B1888" t="s">
        <v>132</v>
      </c>
      <c r="C1888" t="s">
        <v>405</v>
      </c>
      <c r="D1888" t="str">
        <f>VLOOKUP(B1888,'Country List'!$C$2:$E$126,3,FALSE)</f>
        <v>Lower middle income</v>
      </c>
      <c r="E1888" t="s">
        <v>273</v>
      </c>
      <c r="F1888" s="58">
        <v>152.35</v>
      </c>
      <c r="G1888" s="48">
        <v>2024</v>
      </c>
      <c r="H1888" t="s">
        <v>441</v>
      </c>
      <c r="J1888" t="str">
        <f t="shared" si="30"/>
        <v>KenyaMSM services</v>
      </c>
    </row>
    <row r="1889" spans="1:10" x14ac:dyDescent="0.25">
      <c r="A1889" t="s">
        <v>131</v>
      </c>
      <c r="B1889" t="s">
        <v>132</v>
      </c>
      <c r="C1889" t="s">
        <v>405</v>
      </c>
      <c r="D1889" t="str">
        <f>VLOOKUP(B1889,'Country List'!$C$2:$E$126,3,FALSE)</f>
        <v>Lower middle income</v>
      </c>
      <c r="E1889" t="s">
        <v>274</v>
      </c>
      <c r="F1889" s="58">
        <v>169.87</v>
      </c>
      <c r="G1889" s="48">
        <v>2024</v>
      </c>
      <c r="H1889" t="s">
        <v>441</v>
      </c>
      <c r="J1889" t="str">
        <f t="shared" si="30"/>
        <v>KenyaTG services</v>
      </c>
    </row>
    <row r="1890" spans="1:10" x14ac:dyDescent="0.25">
      <c r="A1890" t="s">
        <v>131</v>
      </c>
      <c r="B1890" t="s">
        <v>132</v>
      </c>
      <c r="C1890" t="s">
        <v>405</v>
      </c>
      <c r="D1890" t="str">
        <f>VLOOKUP(B1890,'Country List'!$C$2:$E$126,3,FALSE)</f>
        <v>Lower middle income</v>
      </c>
      <c r="E1890" t="s">
        <v>437</v>
      </c>
      <c r="F1890" s="58">
        <v>277.5</v>
      </c>
      <c r="G1890" s="48">
        <v>2024</v>
      </c>
      <c r="H1890" t="s">
        <v>441</v>
      </c>
      <c r="J1890" t="str">
        <f t="shared" si="30"/>
        <v>KenyaPWID services</v>
      </c>
    </row>
    <row r="1891" spans="1:10" x14ac:dyDescent="0.25">
      <c r="A1891" t="s">
        <v>185</v>
      </c>
      <c r="B1891" t="s">
        <v>186</v>
      </c>
      <c r="C1891" t="s">
        <v>407</v>
      </c>
      <c r="D1891" t="str">
        <f>VLOOKUP(B1891,'Country List'!$C$2:$E$126,3,FALSE)</f>
        <v>Lower middle income</v>
      </c>
      <c r="E1891" t="s">
        <v>438</v>
      </c>
      <c r="F1891" s="62">
        <v>0.6</v>
      </c>
      <c r="G1891" s="48">
        <v>2024</v>
      </c>
      <c r="H1891" t="s">
        <v>439</v>
      </c>
      <c r="J1891" t="str">
        <f t="shared" si="30"/>
        <v>NigeriaComprehensive sexuality education</v>
      </c>
    </row>
    <row r="1892" spans="1:10" x14ac:dyDescent="0.25">
      <c r="A1892" t="s">
        <v>117</v>
      </c>
      <c r="B1892" t="s">
        <v>118</v>
      </c>
      <c r="C1892" t="s">
        <v>402</v>
      </c>
      <c r="D1892" t="str">
        <f>VLOOKUP(B1892,'Country List'!$C$2:$E$126,3,FALSE)</f>
        <v>Lower middle income</v>
      </c>
      <c r="E1892" t="s">
        <v>438</v>
      </c>
      <c r="F1892" s="62">
        <v>2.5</v>
      </c>
      <c r="G1892" s="48">
        <v>2024</v>
      </c>
      <c r="H1892" t="s">
        <v>439</v>
      </c>
      <c r="J1892" t="str">
        <f t="shared" si="30"/>
        <v>IndiaComprehensive sexuality education</v>
      </c>
    </row>
    <row r="1893" spans="1:10" x14ac:dyDescent="0.25">
      <c r="A1893" t="s">
        <v>131</v>
      </c>
      <c r="B1893" t="s">
        <v>132</v>
      </c>
      <c r="C1893" t="s">
        <v>405</v>
      </c>
      <c r="D1893" t="str">
        <f>VLOOKUP(B1893,'Country List'!$C$2:$E$126,3,FALSE)</f>
        <v>Lower middle income</v>
      </c>
      <c r="E1893" t="s">
        <v>440</v>
      </c>
      <c r="F1893" s="58">
        <v>259.5</v>
      </c>
      <c r="G1893" s="48">
        <v>2024</v>
      </c>
      <c r="H1893" t="s">
        <v>441</v>
      </c>
      <c r="J1893" t="str">
        <f t="shared" si="30"/>
        <v>KenyaPMTCT</v>
      </c>
    </row>
    <row r="1894" spans="1:10" x14ac:dyDescent="0.25">
      <c r="A1894" t="s">
        <v>173</v>
      </c>
      <c r="B1894" t="s">
        <v>174</v>
      </c>
      <c r="C1894" t="s">
        <v>405</v>
      </c>
      <c r="D1894" t="str">
        <f>VLOOKUP(B1894,'Country List'!$C$2:$E$126,3,FALSE)</f>
        <v>Low income</v>
      </c>
      <c r="E1894" t="s">
        <v>442</v>
      </c>
      <c r="F1894" s="58">
        <f>148.24-50</f>
        <v>98.240000000000009</v>
      </c>
      <c r="G1894" s="48">
        <v>2024</v>
      </c>
      <c r="H1894" t="s">
        <v>443</v>
      </c>
      <c r="J1894" t="str">
        <f t="shared" si="30"/>
        <v>MozambiqueART service delivery</v>
      </c>
    </row>
    <row r="1895" spans="1:10" x14ac:dyDescent="0.25">
      <c r="A1895" t="s">
        <v>173</v>
      </c>
      <c r="B1895" t="s">
        <v>174</v>
      </c>
      <c r="C1895" t="s">
        <v>405</v>
      </c>
      <c r="D1895" t="str">
        <f>VLOOKUP(B1895,'Country List'!$C$2:$E$126,3,FALSE)</f>
        <v>Low income</v>
      </c>
      <c r="E1895" t="s">
        <v>444</v>
      </c>
      <c r="F1895" s="58">
        <v>1.1499999999999999</v>
      </c>
      <c r="G1895" s="48">
        <v>2024</v>
      </c>
      <c r="H1895" t="s">
        <v>443</v>
      </c>
      <c r="J1895" t="str">
        <f t="shared" si="30"/>
        <v>MozambiqueCondom promotion and distribution</v>
      </c>
    </row>
    <row r="1896" spans="1:10" x14ac:dyDescent="0.25">
      <c r="A1896" t="s">
        <v>173</v>
      </c>
      <c r="B1896" t="s">
        <v>174</v>
      </c>
      <c r="C1896" t="s">
        <v>405</v>
      </c>
      <c r="D1896" t="str">
        <f>VLOOKUP(B1896,'Country List'!$C$2:$E$126,3,FALSE)</f>
        <v>Low income</v>
      </c>
      <c r="E1896" t="s">
        <v>436</v>
      </c>
      <c r="F1896" s="58">
        <v>41.59</v>
      </c>
      <c r="G1896" s="48">
        <v>2024</v>
      </c>
      <c r="H1896" t="s">
        <v>443</v>
      </c>
      <c r="J1896" t="str">
        <f t="shared" si="30"/>
        <v>MozambiqueFSW services</v>
      </c>
    </row>
    <row r="1897" spans="1:10" x14ac:dyDescent="0.25">
      <c r="A1897" t="s">
        <v>173</v>
      </c>
      <c r="B1897" t="s">
        <v>174</v>
      </c>
      <c r="C1897" t="s">
        <v>405</v>
      </c>
      <c r="D1897" t="str">
        <f>VLOOKUP(B1897,'Country List'!$C$2:$E$126,3,FALSE)</f>
        <v>Low income</v>
      </c>
      <c r="E1897" t="s">
        <v>273</v>
      </c>
      <c r="F1897" s="58">
        <v>176.35</v>
      </c>
      <c r="G1897" s="48">
        <v>2024</v>
      </c>
      <c r="H1897" t="s">
        <v>443</v>
      </c>
      <c r="J1897" t="str">
        <f t="shared" si="30"/>
        <v>MozambiqueMSM services</v>
      </c>
    </row>
    <row r="1898" spans="1:10" x14ac:dyDescent="0.25">
      <c r="A1898" t="s">
        <v>173</v>
      </c>
      <c r="B1898" t="s">
        <v>174</v>
      </c>
      <c r="C1898" t="s">
        <v>405</v>
      </c>
      <c r="D1898" t="str">
        <f>VLOOKUP(B1898,'Country List'!$C$2:$E$126,3,FALSE)</f>
        <v>Low income</v>
      </c>
      <c r="E1898" t="s">
        <v>437</v>
      </c>
      <c r="F1898" s="58">
        <v>187.29</v>
      </c>
      <c r="G1898" s="48">
        <v>2024</v>
      </c>
      <c r="H1898" t="s">
        <v>443</v>
      </c>
      <c r="J1898" t="str">
        <f t="shared" si="30"/>
        <v>MozambiquePWID services</v>
      </c>
    </row>
    <row r="1899" spans="1:10" x14ac:dyDescent="0.25">
      <c r="A1899" t="s">
        <v>173</v>
      </c>
      <c r="B1899" t="s">
        <v>174</v>
      </c>
      <c r="C1899" t="s">
        <v>405</v>
      </c>
      <c r="D1899" t="str">
        <f>VLOOKUP(B1899,'Country List'!$C$2:$E$126,3,FALSE)</f>
        <v>Low income</v>
      </c>
      <c r="E1899" t="s">
        <v>445</v>
      </c>
      <c r="F1899" s="58">
        <v>265.7</v>
      </c>
      <c r="G1899" s="48">
        <v>2024</v>
      </c>
      <c r="H1899" t="s">
        <v>443</v>
      </c>
      <c r="J1899" t="str">
        <f t="shared" si="30"/>
        <v>MozambiquePrisoner services</v>
      </c>
    </row>
    <row r="1900" spans="1:10" x14ac:dyDescent="0.25">
      <c r="A1900" t="s">
        <v>173</v>
      </c>
      <c r="B1900" t="s">
        <v>174</v>
      </c>
      <c r="C1900" t="s">
        <v>405</v>
      </c>
      <c r="D1900" t="str">
        <f>VLOOKUP(B1900,'Country List'!$C$2:$E$126,3,FALSE)</f>
        <v>Low income</v>
      </c>
      <c r="E1900" t="s">
        <v>440</v>
      </c>
      <c r="F1900" s="58">
        <v>170.13</v>
      </c>
      <c r="G1900" s="48">
        <v>2024</v>
      </c>
      <c r="H1900" t="s">
        <v>443</v>
      </c>
      <c r="J1900" t="str">
        <f t="shared" si="30"/>
        <v>MozambiquePMTCT</v>
      </c>
    </row>
    <row r="1901" spans="1:10" x14ac:dyDescent="0.25">
      <c r="A1901" t="s">
        <v>135</v>
      </c>
      <c r="B1901" t="s">
        <v>136</v>
      </c>
      <c r="C1901" t="str">
        <f>VLOOKUP(B1901,'Country List'!$C$2:$G$126,5,FALSE)</f>
        <v>EECA</v>
      </c>
      <c r="D1901" t="str">
        <f>VLOOKUP(B1901,'Country List'!$C$2:$E$126,3,FALSE)</f>
        <v>Lower middle income</v>
      </c>
      <c r="E1901" t="s">
        <v>440</v>
      </c>
      <c r="F1901" s="58">
        <v>689.94</v>
      </c>
      <c r="G1901" s="48">
        <v>2024</v>
      </c>
      <c r="H1901" t="s">
        <v>443</v>
      </c>
      <c r="J1901" t="str">
        <f t="shared" si="30"/>
        <v>Kyrgyz RepublicPMTCT</v>
      </c>
    </row>
    <row r="1902" spans="1:10" x14ac:dyDescent="0.25">
      <c r="A1902" t="s">
        <v>135</v>
      </c>
      <c r="B1902" t="s">
        <v>136</v>
      </c>
      <c r="C1902" t="str">
        <f>VLOOKUP(B1902,'Country List'!$C$2:$G$126,5,FALSE)</f>
        <v>EECA</v>
      </c>
      <c r="D1902" t="str">
        <f>VLOOKUP(B1902,'Country List'!$C$2:$E$126,3,FALSE)</f>
        <v>Lower middle income</v>
      </c>
      <c r="E1902" t="s">
        <v>442</v>
      </c>
      <c r="F1902" s="58">
        <f>294.76-40</f>
        <v>254.76</v>
      </c>
      <c r="G1902" s="48">
        <v>2024</v>
      </c>
      <c r="H1902" t="s">
        <v>443</v>
      </c>
      <c r="J1902" t="str">
        <f t="shared" si="30"/>
        <v>Kyrgyz RepublicART service delivery</v>
      </c>
    </row>
    <row r="1903" spans="1:10" x14ac:dyDescent="0.25">
      <c r="A1903" t="s">
        <v>135</v>
      </c>
      <c r="B1903" t="s">
        <v>136</v>
      </c>
      <c r="C1903" t="str">
        <f>VLOOKUP(B1903,'Country List'!$C$2:$G$126,5,FALSE)</f>
        <v>EECA</v>
      </c>
      <c r="D1903" t="str">
        <f>VLOOKUP(B1903,'Country List'!$C$2:$E$126,3,FALSE)</f>
        <v>Lower middle income</v>
      </c>
      <c r="E1903" t="s">
        <v>444</v>
      </c>
      <c r="F1903" s="58">
        <f>7.36/100</f>
        <v>7.3599999999999999E-2</v>
      </c>
      <c r="G1903" s="48">
        <v>2024</v>
      </c>
      <c r="H1903" t="s">
        <v>443</v>
      </c>
      <c r="J1903" t="str">
        <f t="shared" si="30"/>
        <v>Kyrgyz RepublicCondom promotion and distribution</v>
      </c>
    </row>
    <row r="1904" spans="1:10" x14ac:dyDescent="0.25">
      <c r="A1904" t="s">
        <v>135</v>
      </c>
      <c r="B1904" t="s">
        <v>136</v>
      </c>
      <c r="C1904" t="str">
        <f>VLOOKUP(B1904,'Country List'!$C$2:$G$126,5,FALSE)</f>
        <v>EECA</v>
      </c>
      <c r="D1904" t="str">
        <f>VLOOKUP(B1904,'Country List'!$C$2:$E$126,3,FALSE)</f>
        <v>Lower middle income</v>
      </c>
      <c r="E1904" t="s">
        <v>436</v>
      </c>
      <c r="F1904" s="58">
        <v>21.83</v>
      </c>
      <c r="G1904" s="48">
        <v>2024</v>
      </c>
      <c r="H1904" t="s">
        <v>443</v>
      </c>
      <c r="J1904" t="str">
        <f t="shared" si="30"/>
        <v>Kyrgyz RepublicFSW services</v>
      </c>
    </row>
    <row r="1905" spans="1:10" x14ac:dyDescent="0.25">
      <c r="A1905" t="s">
        <v>135</v>
      </c>
      <c r="B1905" t="s">
        <v>136</v>
      </c>
      <c r="C1905" t="str">
        <f>VLOOKUP(B1905,'Country List'!$C$2:$G$126,5,FALSE)</f>
        <v>EECA</v>
      </c>
      <c r="D1905" t="str">
        <f>VLOOKUP(B1905,'Country List'!$C$2:$E$126,3,FALSE)</f>
        <v>Lower middle income</v>
      </c>
      <c r="E1905" t="s">
        <v>273</v>
      </c>
      <c r="F1905" s="58">
        <v>13.86</v>
      </c>
      <c r="G1905" s="48">
        <v>2024</v>
      </c>
      <c r="H1905" t="s">
        <v>443</v>
      </c>
      <c r="J1905" t="str">
        <f t="shared" si="30"/>
        <v>Kyrgyz RepublicMSM services</v>
      </c>
    </row>
    <row r="1906" spans="1:10" x14ac:dyDescent="0.25">
      <c r="A1906" t="s">
        <v>135</v>
      </c>
      <c r="B1906" t="s">
        <v>136</v>
      </c>
      <c r="C1906" t="str">
        <f>VLOOKUP(B1906,'Country List'!$C$2:$G$126,5,FALSE)</f>
        <v>EECA</v>
      </c>
      <c r="D1906" t="str">
        <f>VLOOKUP(B1906,'Country List'!$C$2:$E$126,3,FALSE)</f>
        <v>Lower middle income</v>
      </c>
      <c r="E1906" t="s">
        <v>445</v>
      </c>
      <c r="F1906" s="57">
        <v>37</v>
      </c>
      <c r="G1906" s="48">
        <v>2024</v>
      </c>
      <c r="H1906" t="s">
        <v>443</v>
      </c>
      <c r="J1906" t="str">
        <f t="shared" si="30"/>
        <v>Kyrgyz RepublicPrisoner services</v>
      </c>
    </row>
    <row r="1907" spans="1:10" x14ac:dyDescent="0.25">
      <c r="A1907" t="s">
        <v>135</v>
      </c>
      <c r="B1907" t="s">
        <v>136</v>
      </c>
      <c r="C1907" t="str">
        <f>VLOOKUP(B1907,'Country List'!$C$2:$G$126,5,FALSE)</f>
        <v>EECA</v>
      </c>
      <c r="D1907" t="str">
        <f>VLOOKUP(B1907,'Country List'!$C$2:$E$126,3,FALSE)</f>
        <v>Lower middle income</v>
      </c>
      <c r="E1907" t="s">
        <v>437</v>
      </c>
      <c r="F1907" s="58">
        <v>21.81</v>
      </c>
      <c r="G1907" s="48">
        <v>2024</v>
      </c>
      <c r="H1907" t="s">
        <v>443</v>
      </c>
      <c r="J1907" t="str">
        <f t="shared" si="30"/>
        <v>Kyrgyz RepublicPWID services</v>
      </c>
    </row>
    <row r="1908" spans="1:10" x14ac:dyDescent="0.25">
      <c r="A1908" t="s">
        <v>16</v>
      </c>
      <c r="B1908" t="s">
        <v>17</v>
      </c>
      <c r="C1908" t="str">
        <f>VLOOKUP(B1908,$B$2:$C$126,2,FALSE)</f>
        <v>ESA</v>
      </c>
      <c r="D1908" t="str">
        <f>VLOOKUP(B1908,$B$2:$D$126,3,FALSE)</f>
        <v>Lower middle income</v>
      </c>
      <c r="E1908" t="s">
        <v>446</v>
      </c>
      <c r="F1908" s="59">
        <f>'[2]PrEP visit costs'!C4</f>
        <v>11.724780819804982</v>
      </c>
      <c r="G1908" s="48">
        <v>2024</v>
      </c>
      <c r="H1908" t="s">
        <v>451</v>
      </c>
      <c r="J1908" t="str">
        <f t="shared" si="30"/>
        <v>AngolaOral PrEP visit</v>
      </c>
    </row>
    <row r="1909" spans="1:10" x14ac:dyDescent="0.25">
      <c r="A1909" t="s">
        <v>33</v>
      </c>
      <c r="B1909" t="str">
        <f>VLOOKUP(A1909,[1]Sheet1!$A$3:$C$249,3,FALSE)</f>
        <v>BEN</v>
      </c>
      <c r="C1909" t="str">
        <f t="shared" ref="C1909:C1972" si="31">VLOOKUP(B1909,$B$2:$C$126,2,FALSE)</f>
        <v>WCA</v>
      </c>
      <c r="D1909" t="str">
        <f t="shared" ref="D1909:D1954" si="32">VLOOKUP(B1909,$B$2:$D$126,3,FALSE)</f>
        <v>Low income</v>
      </c>
      <c r="E1909" t="s">
        <v>446</v>
      </c>
      <c r="F1909" s="59">
        <f>'[2]PrEP visit costs'!C5</f>
        <v>7.367905888263401</v>
      </c>
      <c r="G1909" s="48">
        <v>2024</v>
      </c>
      <c r="H1909" t="s">
        <v>451</v>
      </c>
      <c r="J1909" t="str">
        <f t="shared" si="30"/>
        <v>BeninOral PrEP visit</v>
      </c>
    </row>
    <row r="1910" spans="1:10" x14ac:dyDescent="0.25">
      <c r="A1910" t="s">
        <v>41</v>
      </c>
      <c r="B1910" t="str">
        <f>VLOOKUP(A1910,[1]Sheet1!$A$3:$C$249,3,FALSE)</f>
        <v>BWA</v>
      </c>
      <c r="C1910" t="str">
        <f t="shared" si="31"/>
        <v>ESA</v>
      </c>
      <c r="D1910" t="str">
        <f t="shared" si="32"/>
        <v>Upper middle income</v>
      </c>
      <c r="E1910" t="s">
        <v>446</v>
      </c>
      <c r="F1910" s="59">
        <f>'[2]PrEP visit costs'!C6</f>
        <v>17.295447206957714</v>
      </c>
      <c r="G1910" s="48">
        <v>2024</v>
      </c>
      <c r="H1910" t="s">
        <v>451</v>
      </c>
      <c r="J1910" t="str">
        <f t="shared" si="30"/>
        <v>BotswanaOral PrEP visit</v>
      </c>
    </row>
    <row r="1911" spans="1:10" x14ac:dyDescent="0.25">
      <c r="A1911" t="s">
        <v>47</v>
      </c>
      <c r="B1911" t="str">
        <f>VLOOKUP(A1911,[1]Sheet1!$A$3:$C$249,3,FALSE)</f>
        <v>BFA</v>
      </c>
      <c r="C1911" t="str">
        <f t="shared" si="31"/>
        <v>WCA</v>
      </c>
      <c r="D1911" t="str">
        <f t="shared" si="32"/>
        <v>Low income</v>
      </c>
      <c r="E1911" t="s">
        <v>446</v>
      </c>
      <c r="F1911" s="59">
        <f>'[2]PrEP visit costs'!C7</f>
        <v>6.9646886947279176</v>
      </c>
      <c r="G1911" s="48">
        <v>2024</v>
      </c>
      <c r="H1911" t="s">
        <v>451</v>
      </c>
      <c r="J1911" t="str">
        <f t="shared" si="30"/>
        <v>Burkina FasoOral PrEP visit</v>
      </c>
    </row>
    <row r="1912" spans="1:10" x14ac:dyDescent="0.25">
      <c r="A1912" t="s">
        <v>175</v>
      </c>
      <c r="B1912" t="str">
        <f>VLOOKUP(A1912,[1]Sheet1!$A$3:$C$249,3,FALSE)</f>
        <v>MMR</v>
      </c>
      <c r="C1912" t="str">
        <f t="shared" si="31"/>
        <v>AP</v>
      </c>
      <c r="D1912" t="str">
        <f t="shared" si="32"/>
        <v>Lower middle income</v>
      </c>
      <c r="E1912" t="s">
        <v>446</v>
      </c>
      <c r="F1912" s="59">
        <f>'[2]PrEP visit costs'!C8</f>
        <v>4.2437127697297674</v>
      </c>
      <c r="G1912" s="48">
        <v>2024</v>
      </c>
      <c r="H1912" t="s">
        <v>451</v>
      </c>
      <c r="J1912" t="str">
        <f t="shared" si="30"/>
        <v>MyanmarOral PrEP visit</v>
      </c>
    </row>
    <row r="1913" spans="1:10" x14ac:dyDescent="0.25">
      <c r="A1913" t="s">
        <v>49</v>
      </c>
      <c r="B1913" t="str">
        <f>VLOOKUP(A1913,[1]Sheet1!$A$3:$C$249,3,FALSE)</f>
        <v>BDI</v>
      </c>
      <c r="C1913" t="str">
        <f t="shared" si="31"/>
        <v>WCA</v>
      </c>
      <c r="D1913" t="str">
        <f t="shared" si="32"/>
        <v>Low income</v>
      </c>
      <c r="E1913" t="s">
        <v>446</v>
      </c>
      <c r="F1913" s="59">
        <f>'[2]PrEP visit costs'!C9</f>
        <v>6.2478636580147935</v>
      </c>
      <c r="G1913" s="48">
        <v>2024</v>
      </c>
      <c r="H1913" t="s">
        <v>451</v>
      </c>
      <c r="J1913" t="str">
        <f t="shared" si="30"/>
        <v>BurundiOral PrEP visit</v>
      </c>
    </row>
    <row r="1914" spans="1:10" x14ac:dyDescent="0.25">
      <c r="A1914" t="s">
        <v>53</v>
      </c>
      <c r="B1914" t="str">
        <f>VLOOKUP(A1914,[1]Sheet1!$A$3:$C$249,3,FALSE)</f>
        <v>KHM</v>
      </c>
      <c r="C1914" t="str">
        <f t="shared" si="31"/>
        <v>AP</v>
      </c>
      <c r="D1914" t="str">
        <f t="shared" si="32"/>
        <v>Lower middle income</v>
      </c>
      <c r="E1914" t="s">
        <v>446</v>
      </c>
      <c r="F1914" s="59">
        <f>'[2]PrEP visit costs'!C10</f>
        <v>4.9802366033878975</v>
      </c>
      <c r="G1914" s="48">
        <v>2024</v>
      </c>
      <c r="H1914" t="s">
        <v>451</v>
      </c>
      <c r="J1914" t="str">
        <f t="shared" si="30"/>
        <v>CambodiaOral PrEP visit</v>
      </c>
    </row>
    <row r="1915" spans="1:10" x14ac:dyDescent="0.25">
      <c r="A1915" t="s">
        <v>55</v>
      </c>
      <c r="B1915" t="str">
        <f>VLOOKUP(A1915,[1]Sheet1!$A$3:$C$249,3,FALSE)</f>
        <v>CMR</v>
      </c>
      <c r="C1915" t="str">
        <f t="shared" si="31"/>
        <v>WCA</v>
      </c>
      <c r="D1915" t="str">
        <f t="shared" si="32"/>
        <v>Lower middle income</v>
      </c>
      <c r="E1915" t="s">
        <v>446</v>
      </c>
      <c r="F1915" s="59">
        <f>'[2]PrEP visit costs'!C11</f>
        <v>9.1078802484625374</v>
      </c>
      <c r="G1915" s="48">
        <v>2024</v>
      </c>
      <c r="H1915" t="s">
        <v>451</v>
      </c>
      <c r="J1915" t="str">
        <f t="shared" si="30"/>
        <v>CameroonOral PrEP visit</v>
      </c>
    </row>
    <row r="1916" spans="1:10" x14ac:dyDescent="0.25">
      <c r="A1916" t="s">
        <v>73</v>
      </c>
      <c r="B1916" t="str">
        <f>VLOOKUP(A1916,[1]Sheet1!$A$3:$C$249,3,FALSE)</f>
        <v>CIV</v>
      </c>
      <c r="C1916" t="str">
        <f t="shared" si="31"/>
        <v>WCA</v>
      </c>
      <c r="D1916" t="str">
        <f t="shared" si="32"/>
        <v>Lower middle income</v>
      </c>
      <c r="E1916" t="s">
        <v>446</v>
      </c>
      <c r="F1916" s="59">
        <f>'[2]PrEP visit costs'!C12</f>
        <v>8.9945315622450117</v>
      </c>
      <c r="G1916" s="48">
        <v>2024</v>
      </c>
      <c r="H1916" t="s">
        <v>451</v>
      </c>
      <c r="J1916" t="str">
        <f t="shared" si="30"/>
        <v>Côte d'IvoireOral PrEP visit</v>
      </c>
    </row>
    <row r="1917" spans="1:10" x14ac:dyDescent="0.25">
      <c r="A1917" t="s">
        <v>81</v>
      </c>
      <c r="B1917" t="str">
        <f>VLOOKUP(A1917,[1]Sheet1!$A$3:$C$249,3,FALSE)</f>
        <v>DOM</v>
      </c>
      <c r="C1917" t="str">
        <f t="shared" si="31"/>
        <v>LAC</v>
      </c>
      <c r="D1917" t="str">
        <f t="shared" si="32"/>
        <v>Upper middle income</v>
      </c>
      <c r="E1917" t="s">
        <v>446</v>
      </c>
      <c r="F1917" s="59">
        <f>'[2]PrEP visit costs'!C13</f>
        <v>12.527706308801676</v>
      </c>
      <c r="G1917" s="48">
        <v>2024</v>
      </c>
      <c r="H1917" t="s">
        <v>451</v>
      </c>
      <c r="J1917" t="str">
        <f t="shared" si="30"/>
        <v>Dominican RepublicOral PrEP visit</v>
      </c>
    </row>
    <row r="1918" spans="1:10" x14ac:dyDescent="0.25">
      <c r="A1918" t="s">
        <v>449</v>
      </c>
      <c r="B1918" t="s">
        <v>68</v>
      </c>
      <c r="C1918" t="str">
        <f t="shared" si="31"/>
        <v>WCA</v>
      </c>
      <c r="D1918" t="str">
        <f t="shared" si="32"/>
        <v>Low income</v>
      </c>
      <c r="E1918" t="s">
        <v>446</v>
      </c>
      <c r="F1918" s="59">
        <f>'[2]PrEP visit costs'!C14</f>
        <v>5.2199288842713436</v>
      </c>
      <c r="G1918" s="48">
        <v>2024</v>
      </c>
      <c r="H1918" t="s">
        <v>451</v>
      </c>
      <c r="J1918" t="str">
        <f t="shared" si="30"/>
        <v>Democratic Republic of the CongoOral PrEP visit</v>
      </c>
    </row>
    <row r="1919" spans="1:10" x14ac:dyDescent="0.25">
      <c r="A1919" t="s">
        <v>87</v>
      </c>
      <c r="B1919" t="str">
        <f>VLOOKUP(A1919,[1]Sheet1!$A$3:$C$249,3,FALSE)</f>
        <v>SLV</v>
      </c>
      <c r="C1919" t="str">
        <f t="shared" si="31"/>
        <v>LAC</v>
      </c>
      <c r="D1919" t="str">
        <f t="shared" si="32"/>
        <v>Lower middle income</v>
      </c>
      <c r="E1919" t="s">
        <v>446</v>
      </c>
      <c r="F1919" s="59">
        <f>'[2]PrEP visit costs'!C15</f>
        <v>10.679630024361252</v>
      </c>
      <c r="G1919" s="48">
        <v>2024</v>
      </c>
      <c r="H1919" t="s">
        <v>451</v>
      </c>
      <c r="J1919" t="str">
        <f t="shared" si="30"/>
        <v>El SalvadorOral PrEP visit</v>
      </c>
    </row>
    <row r="1920" spans="1:10" x14ac:dyDescent="0.25">
      <c r="A1920" t="s">
        <v>267</v>
      </c>
      <c r="B1920" t="s">
        <v>228</v>
      </c>
      <c r="C1920" t="str">
        <f t="shared" si="31"/>
        <v>ESA</v>
      </c>
      <c r="D1920" t="str">
        <f t="shared" si="32"/>
        <v>Lower middle income</v>
      </c>
      <c r="E1920" t="s">
        <v>446</v>
      </c>
      <c r="F1920" s="59">
        <f>'[2]PrEP visit costs'!C16</f>
        <v>13.607819345095916</v>
      </c>
      <c r="G1920" s="48">
        <v>2024</v>
      </c>
      <c r="H1920" t="s">
        <v>451</v>
      </c>
      <c r="J1920" t="str">
        <f t="shared" si="30"/>
        <v>EswatiniOral PrEP visit</v>
      </c>
    </row>
    <row r="1921" spans="1:10" x14ac:dyDescent="0.25">
      <c r="A1921" t="s">
        <v>93</v>
      </c>
      <c r="B1921" t="str">
        <f>VLOOKUP(A1921,[1]Sheet1!$A$3:$C$249,3,FALSE)</f>
        <v>ETH</v>
      </c>
      <c r="C1921" t="str">
        <f t="shared" si="31"/>
        <v>ESA</v>
      </c>
      <c r="D1921" t="str">
        <f t="shared" si="32"/>
        <v>Low income</v>
      </c>
      <c r="E1921" t="s">
        <v>446</v>
      </c>
      <c r="F1921" s="59">
        <f>'[2]PrEP visit costs'!C17</f>
        <v>5.1774791486524538</v>
      </c>
      <c r="G1921" s="48">
        <v>2024</v>
      </c>
      <c r="H1921" t="s">
        <v>451</v>
      </c>
      <c r="J1921" t="str">
        <f t="shared" si="30"/>
        <v>EthiopiaOral PrEP visit</v>
      </c>
    </row>
    <row r="1922" spans="1:10" x14ac:dyDescent="0.25">
      <c r="A1922" t="s">
        <v>103</v>
      </c>
      <c r="B1922" t="str">
        <f>VLOOKUP(A1922,[1]Sheet1!$A$3:$C$249,3,FALSE)</f>
        <v>GHA</v>
      </c>
      <c r="C1922" t="str">
        <f t="shared" si="31"/>
        <v>WCA</v>
      </c>
      <c r="D1922" t="str">
        <f t="shared" si="32"/>
        <v>Lower middle income</v>
      </c>
      <c r="E1922" t="s">
        <v>446</v>
      </c>
      <c r="F1922" s="59">
        <f>'[2]PrEP visit costs'!C18</f>
        <v>8.7988859253041802</v>
      </c>
      <c r="G1922" s="48">
        <v>2024</v>
      </c>
      <c r="H1922" t="s">
        <v>451</v>
      </c>
      <c r="J1922" t="str">
        <f t="shared" si="30"/>
        <v>GhanaOral PrEP visit</v>
      </c>
    </row>
    <row r="1923" spans="1:10" x14ac:dyDescent="0.25">
      <c r="A1923" t="s">
        <v>105</v>
      </c>
      <c r="B1923" t="str">
        <f>VLOOKUP(A1923,[1]Sheet1!$A$3:$C$249,3,FALSE)</f>
        <v>GTM</v>
      </c>
      <c r="C1923" t="str">
        <f t="shared" si="31"/>
        <v>LAC</v>
      </c>
      <c r="D1923" t="str">
        <f t="shared" si="32"/>
        <v>Lower middle income</v>
      </c>
      <c r="E1923" t="s">
        <v>446</v>
      </c>
      <c r="F1923" s="59">
        <f>'[2]PrEP visit costs'!C19</f>
        <v>11.373818092808776</v>
      </c>
      <c r="G1923" s="48">
        <v>2024</v>
      </c>
      <c r="H1923" t="s">
        <v>451</v>
      </c>
      <c r="J1923" t="str">
        <f t="shared" si="30"/>
        <v>GuatemalaOral PrEP visit</v>
      </c>
    </row>
    <row r="1924" spans="1:10" x14ac:dyDescent="0.25">
      <c r="A1924" t="s">
        <v>113</v>
      </c>
      <c r="B1924" t="str">
        <f>VLOOKUP(A1924,[1]Sheet1!$A$3:$C$249,3,FALSE)</f>
        <v>HTI</v>
      </c>
      <c r="C1924" t="str">
        <f t="shared" si="31"/>
        <v>LAC</v>
      </c>
      <c r="D1924" t="str">
        <f t="shared" si="32"/>
        <v>Low income</v>
      </c>
      <c r="E1924" t="s">
        <v>446</v>
      </c>
      <c r="F1924" s="59">
        <f>'[2]PrEP visit costs'!C20</f>
        <v>6.2583740039244109</v>
      </c>
      <c r="G1924" s="48">
        <v>2024</v>
      </c>
      <c r="H1924" t="s">
        <v>451</v>
      </c>
      <c r="J1924" t="str">
        <f t="shared" si="30"/>
        <v>HaitiOral PrEP visit</v>
      </c>
    </row>
    <row r="1925" spans="1:10" x14ac:dyDescent="0.25">
      <c r="A1925" t="s">
        <v>115</v>
      </c>
      <c r="B1925" t="str">
        <f>VLOOKUP(A1925,[1]Sheet1!$A$3:$C$249,3,FALSE)</f>
        <v>HND</v>
      </c>
      <c r="C1925" t="str">
        <f t="shared" si="31"/>
        <v>LAC</v>
      </c>
      <c r="D1925" t="str">
        <f t="shared" si="32"/>
        <v>Lower middle income</v>
      </c>
      <c r="E1925" t="s">
        <v>446</v>
      </c>
      <c r="F1925" s="59">
        <f>'[2]PrEP visit costs'!C21</f>
        <v>8.5416860843021425</v>
      </c>
      <c r="G1925" s="48">
        <v>2024</v>
      </c>
      <c r="H1925" t="s">
        <v>451</v>
      </c>
      <c r="J1925" t="str">
        <f t="shared" si="30"/>
        <v>HondurasOral PrEP visit</v>
      </c>
    </row>
    <row r="1926" spans="1:10" x14ac:dyDescent="0.25">
      <c r="A1926" t="s">
        <v>117</v>
      </c>
      <c r="B1926" t="str">
        <f>VLOOKUP(A1926,[1]Sheet1!$A$3:$C$249,3,FALSE)</f>
        <v>IND</v>
      </c>
      <c r="C1926" t="str">
        <f t="shared" si="31"/>
        <v>AP</v>
      </c>
      <c r="D1926" t="str">
        <f t="shared" si="32"/>
        <v>Lower middle income</v>
      </c>
      <c r="E1926" t="s">
        <v>446</v>
      </c>
      <c r="F1926" s="59">
        <f>'[2]PrEP visit costs'!C22</f>
        <v>6.3758746839171936</v>
      </c>
      <c r="G1926" s="48">
        <v>2024</v>
      </c>
      <c r="H1926" t="s">
        <v>451</v>
      </c>
      <c r="J1926" t="str">
        <f t="shared" si="30"/>
        <v>IndiaOral PrEP visit</v>
      </c>
    </row>
    <row r="1927" spans="1:10" x14ac:dyDescent="0.25">
      <c r="A1927" t="s">
        <v>119</v>
      </c>
      <c r="B1927" t="str">
        <f>VLOOKUP(A1927,[1]Sheet1!$A$3:$C$249,3,FALSE)</f>
        <v>IDN</v>
      </c>
      <c r="C1927" t="str">
        <f t="shared" si="31"/>
        <v>AP</v>
      </c>
      <c r="D1927" t="str">
        <f t="shared" si="32"/>
        <v>Lower middle income</v>
      </c>
      <c r="E1927" t="s">
        <v>446</v>
      </c>
      <c r="F1927" s="59">
        <f>'[2]PrEP visit costs'!C23</f>
        <v>6.0384070828538086</v>
      </c>
      <c r="G1927" s="48">
        <v>2024</v>
      </c>
      <c r="H1927" t="s">
        <v>451</v>
      </c>
      <c r="J1927" t="str">
        <f t="shared" si="30"/>
        <v>IndonesiaOral PrEP visit</v>
      </c>
    </row>
    <row r="1928" spans="1:10" x14ac:dyDescent="0.25">
      <c r="A1928" t="s">
        <v>129</v>
      </c>
      <c r="B1928" t="str">
        <f>VLOOKUP(A1928,[1]Sheet1!$A$3:$C$249,3,FALSE)</f>
        <v>KAZ</v>
      </c>
      <c r="C1928" t="str">
        <f t="shared" si="31"/>
        <v>EECA</v>
      </c>
      <c r="D1928" t="str">
        <f t="shared" si="32"/>
        <v>Upper middle income</v>
      </c>
      <c r="E1928" t="s">
        <v>446</v>
      </c>
      <c r="F1928" s="59">
        <f>'[2]PrEP visit costs'!C24</f>
        <v>9.8114354053388393</v>
      </c>
      <c r="G1928" s="48">
        <v>2024</v>
      </c>
      <c r="H1928" t="s">
        <v>451</v>
      </c>
      <c r="J1928" t="str">
        <f t="shared" ref="J1928:J1991" si="33">CONCATENATE(A1928,E1928)</f>
        <v>KazakhstanOral PrEP visit</v>
      </c>
    </row>
    <row r="1929" spans="1:10" x14ac:dyDescent="0.25">
      <c r="A1929" t="s">
        <v>131</v>
      </c>
      <c r="B1929" t="str">
        <f>VLOOKUP(A1929,[1]Sheet1!$A$3:$C$249,3,FALSE)</f>
        <v>KEN</v>
      </c>
      <c r="C1929" t="str">
        <f t="shared" si="31"/>
        <v>ESA</v>
      </c>
      <c r="D1929" t="str">
        <f t="shared" si="32"/>
        <v>Lower middle income</v>
      </c>
      <c r="E1929" t="s">
        <v>446</v>
      </c>
      <c r="F1929" s="59">
        <f>'[2]PrEP visit costs'!C25</f>
        <v>9.0866897201882502</v>
      </c>
      <c r="G1929" s="48">
        <v>2024</v>
      </c>
      <c r="H1929" t="s">
        <v>451</v>
      </c>
      <c r="J1929" t="str">
        <f t="shared" si="33"/>
        <v>KenyaOral PrEP visit</v>
      </c>
    </row>
    <row r="1930" spans="1:10" x14ac:dyDescent="0.25">
      <c r="A1930" t="s">
        <v>384</v>
      </c>
      <c r="B1930" t="str">
        <f>VLOOKUP(A1930,[1]Sheet1!$A$3:$C$249,3,FALSE)</f>
        <v>KGZ</v>
      </c>
      <c r="C1930" t="str">
        <f t="shared" si="31"/>
        <v>EECA</v>
      </c>
      <c r="D1930" t="str">
        <f t="shared" si="32"/>
        <v>Lower middle income</v>
      </c>
      <c r="E1930" t="s">
        <v>446</v>
      </c>
      <c r="F1930" s="59">
        <f>'[2]PrEP visit costs'!C26</f>
        <v>3.9989268164506253</v>
      </c>
      <c r="G1930" s="48">
        <v>2024</v>
      </c>
      <c r="H1930" t="s">
        <v>451</v>
      </c>
      <c r="J1930" t="str">
        <f t="shared" si="33"/>
        <v>KyrgyzstanOral PrEP visit</v>
      </c>
    </row>
    <row r="1931" spans="1:10" x14ac:dyDescent="0.25">
      <c r="A1931" t="s">
        <v>450</v>
      </c>
      <c r="B1931" t="s">
        <v>138</v>
      </c>
      <c r="C1931" t="str">
        <f t="shared" si="31"/>
        <v>AP</v>
      </c>
      <c r="D1931" t="str">
        <f t="shared" si="32"/>
        <v>Lower middle income</v>
      </c>
      <c r="E1931" t="s">
        <v>446</v>
      </c>
      <c r="F1931" s="59">
        <f>'[2]PrEP visit costs'!C27</f>
        <v>5.1922363858190952</v>
      </c>
      <c r="G1931" s="48">
        <v>2024</v>
      </c>
      <c r="H1931" t="s">
        <v>451</v>
      </c>
      <c r="J1931" t="str">
        <f t="shared" si="33"/>
        <v>Lao People's  Democratic RepublicOral PrEP visit</v>
      </c>
    </row>
    <row r="1932" spans="1:10" x14ac:dyDescent="0.25">
      <c r="A1932" t="s">
        <v>141</v>
      </c>
      <c r="B1932" t="str">
        <f>VLOOKUP(A1932,[1]Sheet1!$A$3:$C$249,3,FALSE)</f>
        <v>LSO</v>
      </c>
      <c r="C1932" t="str">
        <f t="shared" si="31"/>
        <v>ESA</v>
      </c>
      <c r="D1932" t="str">
        <f t="shared" si="32"/>
        <v>Lower middle income</v>
      </c>
      <c r="E1932" t="s">
        <v>446</v>
      </c>
      <c r="F1932" s="59">
        <f>'[2]PrEP visit costs'!C28</f>
        <v>9.6122016176388172</v>
      </c>
      <c r="G1932" s="48">
        <v>2024</v>
      </c>
      <c r="H1932" t="s">
        <v>451</v>
      </c>
      <c r="J1932" t="str">
        <f t="shared" si="33"/>
        <v>LesothoOral PrEP visit</v>
      </c>
    </row>
    <row r="1933" spans="1:10" x14ac:dyDescent="0.25">
      <c r="A1933" t="s">
        <v>143</v>
      </c>
      <c r="B1933" t="str">
        <f>VLOOKUP(A1933,[1]Sheet1!$A$3:$C$249,3,FALSE)</f>
        <v>LBR</v>
      </c>
      <c r="C1933" t="str">
        <f t="shared" si="31"/>
        <v>WCA</v>
      </c>
      <c r="D1933" t="str">
        <f t="shared" si="32"/>
        <v>Low income</v>
      </c>
      <c r="E1933" t="s">
        <v>446</v>
      </c>
      <c r="F1933" s="59">
        <f>'[2]PrEP visit costs'!C29</f>
        <v>5.3828052495409358</v>
      </c>
      <c r="G1933" s="48">
        <v>2024</v>
      </c>
      <c r="H1933" t="s">
        <v>451</v>
      </c>
      <c r="J1933" t="str">
        <f t="shared" si="33"/>
        <v>LiberiaOral PrEP visit</v>
      </c>
    </row>
    <row r="1934" spans="1:10" x14ac:dyDescent="0.25">
      <c r="A1934" t="s">
        <v>151</v>
      </c>
      <c r="B1934" t="str">
        <f>VLOOKUP(A1934,[1]Sheet1!$A$3:$C$249,3,FALSE)</f>
        <v>MWI</v>
      </c>
      <c r="C1934" t="str">
        <f t="shared" si="31"/>
        <v>ESA</v>
      </c>
      <c r="D1934" t="str">
        <f t="shared" si="32"/>
        <v>Low income</v>
      </c>
      <c r="E1934" t="s">
        <v>446</v>
      </c>
      <c r="F1934" s="59">
        <f>'[2]PrEP visit costs'!C30</f>
        <v>6.7233097710019081</v>
      </c>
      <c r="G1934" s="48">
        <v>2024</v>
      </c>
      <c r="H1934" t="s">
        <v>451</v>
      </c>
      <c r="J1934" t="str">
        <f t="shared" si="33"/>
        <v>MalawiOral PrEP visit</v>
      </c>
    </row>
    <row r="1935" spans="1:10" x14ac:dyDescent="0.25">
      <c r="A1935" t="s">
        <v>157</v>
      </c>
      <c r="B1935" t="str">
        <f>VLOOKUP(A1935,[1]Sheet1!$A$3:$C$249,3,FALSE)</f>
        <v>MLI</v>
      </c>
      <c r="C1935" t="str">
        <f t="shared" si="31"/>
        <v>WCA</v>
      </c>
      <c r="D1935" t="str">
        <f t="shared" si="32"/>
        <v>Low income</v>
      </c>
      <c r="E1935" t="s">
        <v>446</v>
      </c>
      <c r="F1935" s="59">
        <f>'[2]PrEP visit costs'!C31</f>
        <v>7.4050843899228518</v>
      </c>
      <c r="G1935" s="48">
        <v>2024</v>
      </c>
      <c r="H1935" t="s">
        <v>451</v>
      </c>
      <c r="J1935" t="str">
        <f t="shared" si="33"/>
        <v>MaliOral PrEP visit</v>
      </c>
    </row>
    <row r="1936" spans="1:10" x14ac:dyDescent="0.25">
      <c r="A1936" t="s">
        <v>173</v>
      </c>
      <c r="B1936" t="str">
        <f>VLOOKUP(A1936,[1]Sheet1!$A$3:$C$249,3,FALSE)</f>
        <v>MOZ</v>
      </c>
      <c r="C1936" t="str">
        <f t="shared" si="31"/>
        <v>ESA</v>
      </c>
      <c r="D1936" t="str">
        <f t="shared" si="32"/>
        <v>Low income</v>
      </c>
      <c r="E1936" t="s">
        <v>446</v>
      </c>
      <c r="F1936" s="59">
        <f>'[2]PrEP visit costs'!C32</f>
        <v>6.4912555596058095</v>
      </c>
      <c r="G1936" s="48">
        <v>2024</v>
      </c>
      <c r="H1936" t="s">
        <v>451</v>
      </c>
      <c r="J1936" t="str">
        <f t="shared" si="33"/>
        <v>MozambiqueOral PrEP visit</v>
      </c>
    </row>
    <row r="1937" spans="1:10" x14ac:dyDescent="0.25">
      <c r="A1937" t="s">
        <v>177</v>
      </c>
      <c r="B1937" t="str">
        <f>VLOOKUP(A1937,[1]Sheet1!$A$3:$C$249,3,FALSE)</f>
        <v>NAM</v>
      </c>
      <c r="C1937" t="str">
        <f t="shared" si="31"/>
        <v>ESA</v>
      </c>
      <c r="D1937" t="str">
        <f t="shared" si="32"/>
        <v>Upper middle income</v>
      </c>
      <c r="E1937" t="s">
        <v>446</v>
      </c>
      <c r="F1937" s="59">
        <f>'[2]PrEP visit costs'!C33</f>
        <v>14.811646550789693</v>
      </c>
      <c r="G1937" s="48">
        <v>2024</v>
      </c>
      <c r="H1937" t="s">
        <v>451</v>
      </c>
      <c r="J1937" t="str">
        <f t="shared" si="33"/>
        <v>NamibiaOral PrEP visit</v>
      </c>
    </row>
    <row r="1938" spans="1:10" x14ac:dyDescent="0.25">
      <c r="A1938" t="s">
        <v>179</v>
      </c>
      <c r="B1938" t="str">
        <f>VLOOKUP(A1938,[1]Sheet1!$A$3:$C$249,3,FALSE)</f>
        <v>NPL</v>
      </c>
      <c r="C1938" t="str">
        <f t="shared" si="31"/>
        <v>AP</v>
      </c>
      <c r="D1938" t="str">
        <f t="shared" si="32"/>
        <v>Low income</v>
      </c>
      <c r="E1938" t="s">
        <v>446</v>
      </c>
      <c r="F1938" s="59">
        <f>'[2]PrEP visit costs'!C34</f>
        <v>5.3035083371578411</v>
      </c>
      <c r="G1938" s="48">
        <v>2024</v>
      </c>
      <c r="H1938" t="s">
        <v>451</v>
      </c>
      <c r="J1938" t="str">
        <f t="shared" si="33"/>
        <v>NepalOral PrEP visit</v>
      </c>
    </row>
    <row r="1939" spans="1:10" x14ac:dyDescent="0.25">
      <c r="A1939" t="s">
        <v>185</v>
      </c>
      <c r="B1939" t="str">
        <f>VLOOKUP(A1939,[1]Sheet1!$A$3:$C$249,3,FALSE)</f>
        <v>NGA</v>
      </c>
      <c r="C1939" t="str">
        <f t="shared" si="31"/>
        <v>WCA</v>
      </c>
      <c r="D1939" t="str">
        <f t="shared" si="32"/>
        <v>Lower middle income</v>
      </c>
      <c r="E1939" t="s">
        <v>446</v>
      </c>
      <c r="F1939" s="59">
        <f>'[2]PrEP visit costs'!C35</f>
        <v>10.05124726617402</v>
      </c>
      <c r="G1939" s="48">
        <v>2024</v>
      </c>
      <c r="H1939" t="s">
        <v>451</v>
      </c>
      <c r="J1939" t="str">
        <f t="shared" si="33"/>
        <v>NigeriaOral PrEP visit</v>
      </c>
    </row>
    <row r="1940" spans="1:10" x14ac:dyDescent="0.25">
      <c r="A1940" t="s">
        <v>191</v>
      </c>
      <c r="B1940" t="str">
        <f>VLOOKUP(A1940,[1]Sheet1!$A$3:$C$249,3,FALSE)</f>
        <v>PNG</v>
      </c>
      <c r="C1940" t="str">
        <f t="shared" si="31"/>
        <v>AP</v>
      </c>
      <c r="D1940" t="str">
        <f t="shared" si="32"/>
        <v>Lower middle income</v>
      </c>
      <c r="E1940" t="s">
        <v>446</v>
      </c>
      <c r="F1940" s="59">
        <f>'[2]PrEP visit costs'!C36</f>
        <v>5.5347805378332255</v>
      </c>
      <c r="G1940" s="48">
        <v>2024</v>
      </c>
      <c r="H1940" t="s">
        <v>451</v>
      </c>
      <c r="J1940" t="str">
        <f t="shared" si="33"/>
        <v>Papua New GuineaOral PrEP visit</v>
      </c>
    </row>
    <row r="1941" spans="1:10" x14ac:dyDescent="0.25">
      <c r="A1941" t="s">
        <v>197</v>
      </c>
      <c r="B1941" t="str">
        <f>VLOOKUP(A1941,[1]Sheet1!$A$3:$C$249,3,FALSE)</f>
        <v>PHL</v>
      </c>
      <c r="C1941" t="str">
        <f t="shared" si="31"/>
        <v>AP</v>
      </c>
      <c r="D1941" t="str">
        <f t="shared" si="32"/>
        <v>Lower middle income</v>
      </c>
      <c r="E1941" t="s">
        <v>446</v>
      </c>
      <c r="F1941" s="59">
        <f>653/55.63</f>
        <v>11.738270717238899</v>
      </c>
      <c r="G1941" s="48">
        <v>2024</v>
      </c>
      <c r="H1941" t="s">
        <v>451</v>
      </c>
      <c r="J1941" t="str">
        <f t="shared" si="33"/>
        <v>PhilippinesOral PrEP visit</v>
      </c>
    </row>
    <row r="1942" spans="1:10" x14ac:dyDescent="0.25">
      <c r="A1942" t="s">
        <v>203</v>
      </c>
      <c r="B1942" t="str">
        <f>VLOOKUP(A1942,[1]Sheet1!$A$3:$C$249,3,FALSE)</f>
        <v>RWA</v>
      </c>
      <c r="C1942" t="str">
        <f t="shared" si="31"/>
        <v>ESA</v>
      </c>
      <c r="D1942" t="str">
        <f t="shared" si="32"/>
        <v>Low income</v>
      </c>
      <c r="E1942" t="s">
        <v>446</v>
      </c>
      <c r="F1942" s="59">
        <f>'[2]PrEP visit costs'!C38</f>
        <v>7.4834113344103557</v>
      </c>
      <c r="G1942" s="48">
        <v>2024</v>
      </c>
      <c r="H1942" t="s">
        <v>451</v>
      </c>
      <c r="J1942" t="str">
        <f t="shared" si="33"/>
        <v>RwandaOral PrEP visit</v>
      </c>
    </row>
    <row r="1943" spans="1:10" x14ac:dyDescent="0.25">
      <c r="A1943" t="s">
        <v>207</v>
      </c>
      <c r="B1943" t="str">
        <f>VLOOKUP(A1943,[1]Sheet1!$A$3:$C$249,3,FALSE)</f>
        <v>SEN</v>
      </c>
      <c r="C1943" t="str">
        <f t="shared" si="31"/>
        <v>WCA</v>
      </c>
      <c r="D1943" t="str">
        <f t="shared" si="32"/>
        <v>Low income</v>
      </c>
      <c r="E1943" t="s">
        <v>446</v>
      </c>
      <c r="F1943" s="59">
        <f>'[2]PrEP visit costs'!C39</f>
        <v>8.274227847631721</v>
      </c>
      <c r="G1943" s="48">
        <v>2024</v>
      </c>
      <c r="H1943" t="s">
        <v>451</v>
      </c>
      <c r="J1943" t="str">
        <f t="shared" si="33"/>
        <v>SenegalOral PrEP visit</v>
      </c>
    </row>
    <row r="1944" spans="1:10" x14ac:dyDescent="0.25">
      <c r="A1944" t="s">
        <v>211</v>
      </c>
      <c r="B1944" t="str">
        <f>VLOOKUP(A1944,[1]Sheet1!$A$3:$C$249,3,FALSE)</f>
        <v>SLE</v>
      </c>
      <c r="C1944" t="str">
        <f t="shared" si="31"/>
        <v>WCA</v>
      </c>
      <c r="D1944" t="str">
        <f t="shared" si="32"/>
        <v>Low income</v>
      </c>
      <c r="E1944" t="s">
        <v>446</v>
      </c>
      <c r="F1944" s="59">
        <f>'[2]PrEP visit costs'!C40</f>
        <v>5.8177261254059749</v>
      </c>
      <c r="G1944" s="48">
        <v>2024</v>
      </c>
      <c r="H1944" t="s">
        <v>451</v>
      </c>
      <c r="J1944" t="str">
        <f t="shared" si="33"/>
        <v>Sierra LeoneOral PrEP visit</v>
      </c>
    </row>
    <row r="1945" spans="1:10" x14ac:dyDescent="0.25">
      <c r="A1945" t="s">
        <v>215</v>
      </c>
      <c r="B1945" t="str">
        <f>VLOOKUP(A1945,[1]Sheet1!$A$3:$C$249,3,FALSE)</f>
        <v>ZAF</v>
      </c>
      <c r="C1945" t="str">
        <f t="shared" si="31"/>
        <v>ESA</v>
      </c>
      <c r="D1945" t="str">
        <f t="shared" si="32"/>
        <v>Upper middle income</v>
      </c>
      <c r="E1945" t="s">
        <v>446</v>
      </c>
      <c r="F1945" s="59">
        <f>'[2]PrEP visit costs'!C41</f>
        <v>17.281001786058575</v>
      </c>
      <c r="G1945" s="48">
        <v>2024</v>
      </c>
      <c r="H1945" t="s">
        <v>451</v>
      </c>
      <c r="J1945" t="str">
        <f t="shared" si="33"/>
        <v>South AfricaOral PrEP visit</v>
      </c>
    </row>
    <row r="1946" spans="1:10" x14ac:dyDescent="0.25">
      <c r="A1946" t="s">
        <v>231</v>
      </c>
      <c r="B1946" t="str">
        <f>VLOOKUP(A1946,[1]Sheet1!$A$3:$C$249,3,FALSE)</f>
        <v>TJK</v>
      </c>
      <c r="C1946" t="str">
        <f t="shared" si="31"/>
        <v>AP</v>
      </c>
      <c r="D1946" t="str">
        <f t="shared" si="32"/>
        <v>Lower middle income</v>
      </c>
      <c r="E1946" t="s">
        <v>446</v>
      </c>
      <c r="F1946" s="59">
        <f>'[2]PrEP visit costs'!C42</f>
        <v>3.8623722793311872</v>
      </c>
      <c r="G1946" s="48">
        <v>2024</v>
      </c>
      <c r="H1946" t="s">
        <v>451</v>
      </c>
      <c r="J1946" t="str">
        <f t="shared" si="33"/>
        <v>TajikistanOral PrEP visit</v>
      </c>
    </row>
    <row r="1947" spans="1:10" x14ac:dyDescent="0.25">
      <c r="A1947" t="s">
        <v>233</v>
      </c>
      <c r="B1947" t="s">
        <v>234</v>
      </c>
      <c r="C1947" t="str">
        <f t="shared" si="31"/>
        <v>ESA</v>
      </c>
      <c r="D1947" t="str">
        <f t="shared" si="32"/>
        <v>Low income</v>
      </c>
      <c r="E1947" t="s">
        <v>446</v>
      </c>
      <c r="F1947" s="59">
        <f>'[2]PrEP visit costs'!C43</f>
        <v>7.9871655377154784</v>
      </c>
      <c r="G1947" s="48">
        <v>2024</v>
      </c>
      <c r="H1947" t="s">
        <v>451</v>
      </c>
      <c r="J1947" t="str">
        <f t="shared" si="33"/>
        <v>TanzaniaOral PrEP visit</v>
      </c>
    </row>
    <row r="1948" spans="1:10" x14ac:dyDescent="0.25">
      <c r="A1948" t="s">
        <v>235</v>
      </c>
      <c r="B1948" t="str">
        <f>VLOOKUP(A1948,[1]Sheet1!$A$3:$C$249,3,FALSE)</f>
        <v>THA</v>
      </c>
      <c r="C1948" t="str">
        <f t="shared" si="31"/>
        <v>AP</v>
      </c>
      <c r="D1948" t="str">
        <f t="shared" si="32"/>
        <v>Upper middle income</v>
      </c>
      <c r="E1948" t="s">
        <v>446</v>
      </c>
      <c r="F1948" s="59">
        <f>'[2]PrEP visit costs'!C44</f>
        <v>7.3472188151728179</v>
      </c>
      <c r="G1948" s="48">
        <v>2024</v>
      </c>
      <c r="H1948" t="s">
        <v>451</v>
      </c>
      <c r="J1948" t="str">
        <f t="shared" si="33"/>
        <v>ThailandOral PrEP visit</v>
      </c>
    </row>
    <row r="1949" spans="1:10" x14ac:dyDescent="0.25">
      <c r="A1949" t="s">
        <v>239</v>
      </c>
      <c r="B1949" t="str">
        <f>VLOOKUP(A1949,[1]Sheet1!$A$3:$C$249,3,FALSE)</f>
        <v>TGO</v>
      </c>
      <c r="C1949" t="str">
        <f t="shared" si="31"/>
        <v>WCA</v>
      </c>
      <c r="D1949" t="str">
        <f t="shared" si="32"/>
        <v>Low income</v>
      </c>
      <c r="E1949" t="s">
        <v>446</v>
      </c>
      <c r="F1949" s="59">
        <f>'[2]PrEP visit costs'!C45</f>
        <v>6.6990038064622972</v>
      </c>
      <c r="G1949" s="48">
        <v>2024</v>
      </c>
      <c r="H1949" t="s">
        <v>451</v>
      </c>
      <c r="J1949" t="str">
        <f t="shared" si="33"/>
        <v>TogoOral PrEP visit</v>
      </c>
    </row>
    <row r="1950" spans="1:10" x14ac:dyDescent="0.25">
      <c r="A1950" t="s">
        <v>247</v>
      </c>
      <c r="B1950" t="str">
        <f>VLOOKUP(A1950,[1]Sheet1!$A$3:$C$249,3,FALSE)</f>
        <v>UGA</v>
      </c>
      <c r="C1950" t="str">
        <f t="shared" si="31"/>
        <v>ESA</v>
      </c>
      <c r="D1950" t="str">
        <f t="shared" si="32"/>
        <v>Low income</v>
      </c>
      <c r="E1950" t="s">
        <v>446</v>
      </c>
      <c r="F1950" s="59">
        <f>'[2]PrEP visit costs'!C46</f>
        <v>8.3306902831538068</v>
      </c>
      <c r="G1950" s="48">
        <v>2024</v>
      </c>
      <c r="H1950" t="s">
        <v>451</v>
      </c>
      <c r="J1950" t="str">
        <f t="shared" si="33"/>
        <v>UgandaOral PrEP visit</v>
      </c>
    </row>
    <row r="1951" spans="1:10" x14ac:dyDescent="0.25">
      <c r="A1951" t="s">
        <v>249</v>
      </c>
      <c r="B1951" t="str">
        <f>VLOOKUP(A1951,[1]Sheet1!$A$3:$C$249,3,FALSE)</f>
        <v>UKR</v>
      </c>
      <c r="C1951" t="str">
        <f t="shared" si="31"/>
        <v>EECA</v>
      </c>
      <c r="D1951" t="str">
        <f t="shared" si="32"/>
        <v>Lower middle income</v>
      </c>
      <c r="E1951" t="s">
        <v>446</v>
      </c>
      <c r="F1951" s="59">
        <f>'[2]PrEP visit costs'!C47</f>
        <v>6.3848703683489259</v>
      </c>
      <c r="G1951" s="48">
        <v>2024</v>
      </c>
      <c r="H1951" t="s">
        <v>451</v>
      </c>
      <c r="J1951" t="str">
        <f t="shared" si="33"/>
        <v>UkraineOral PrEP visit</v>
      </c>
    </row>
    <row r="1952" spans="1:10" x14ac:dyDescent="0.25">
      <c r="A1952" t="s">
        <v>370</v>
      </c>
      <c r="B1952" t="str">
        <f>VLOOKUP(A1952,[1]Sheet1!$A$3:$C$249,3,FALSE)</f>
        <v>VNM</v>
      </c>
      <c r="C1952" t="str">
        <f t="shared" si="31"/>
        <v>AP</v>
      </c>
      <c r="D1952" t="str">
        <f t="shared" si="32"/>
        <v>Lower middle income</v>
      </c>
      <c r="E1952" t="s">
        <v>446</v>
      </c>
      <c r="F1952" s="59">
        <f>'[2]PrEP visit costs'!C48</f>
        <v>5.2392428552851733</v>
      </c>
      <c r="G1952" s="48">
        <v>2024</v>
      </c>
      <c r="H1952" t="s">
        <v>451</v>
      </c>
      <c r="J1952" t="str">
        <f t="shared" si="33"/>
        <v>Viet NamOral PrEP visit</v>
      </c>
    </row>
    <row r="1953" spans="1:10" x14ac:dyDescent="0.25">
      <c r="A1953" t="s">
        <v>259</v>
      </c>
      <c r="B1953" t="str">
        <f>VLOOKUP(A1953,[1]Sheet1!$A$3:$C$249,3,FALSE)</f>
        <v>ZMB</v>
      </c>
      <c r="C1953" t="str">
        <f t="shared" si="31"/>
        <v>ESA</v>
      </c>
      <c r="D1953" t="str">
        <f t="shared" si="32"/>
        <v>Lower middle income</v>
      </c>
      <c r="E1953" t="s">
        <v>446</v>
      </c>
      <c r="F1953" s="59">
        <f>'[2]PrEP visit costs'!C49</f>
        <v>9.6513358496826918</v>
      </c>
      <c r="G1953" s="48">
        <v>2024</v>
      </c>
      <c r="H1953" t="s">
        <v>451</v>
      </c>
      <c r="J1953" t="str">
        <f t="shared" si="33"/>
        <v>ZambiaOral PrEP visit</v>
      </c>
    </row>
    <row r="1954" spans="1:10" x14ac:dyDescent="0.25">
      <c r="A1954" t="s">
        <v>261</v>
      </c>
      <c r="B1954" t="str">
        <f>VLOOKUP(A1954,[1]Sheet1!$A$3:$C$249,3,FALSE)</f>
        <v>ZWE</v>
      </c>
      <c r="C1954" t="str">
        <f t="shared" si="31"/>
        <v>ESA</v>
      </c>
      <c r="D1954" t="str">
        <f t="shared" si="32"/>
        <v>Low income</v>
      </c>
      <c r="E1954" t="s">
        <v>446</v>
      </c>
      <c r="F1954" s="59">
        <f>'[2]PrEP visit costs'!C50</f>
        <v>7.4142692239353556</v>
      </c>
      <c r="G1954" s="48">
        <v>2024</v>
      </c>
      <c r="H1954" t="s">
        <v>451</v>
      </c>
      <c r="J1954" t="str">
        <f t="shared" si="33"/>
        <v>ZimbabweOral PrEP visit</v>
      </c>
    </row>
    <row r="1955" spans="1:10" x14ac:dyDescent="0.25">
      <c r="A1955" t="s">
        <v>16</v>
      </c>
      <c r="B1955" t="s">
        <v>17</v>
      </c>
      <c r="C1955" t="str">
        <f>VLOOKUP(B1955,$B$2:$C$126,2,FALSE)</f>
        <v>ESA</v>
      </c>
      <c r="D1955" t="str">
        <f>VLOOKUP(B1955,$B$2:$D$126,3,FALSE)</f>
        <v>Lower middle income</v>
      </c>
      <c r="E1955" t="s">
        <v>448</v>
      </c>
      <c r="F1955" s="59">
        <f>'[2]PrEP visit costs'!$D$4</f>
        <v>11.986942792650085</v>
      </c>
      <c r="G1955" s="48">
        <v>2024</v>
      </c>
      <c r="H1955" t="s">
        <v>451</v>
      </c>
      <c r="J1955" t="str">
        <f t="shared" si="33"/>
        <v>AngolaRing PrEP visit</v>
      </c>
    </row>
    <row r="1956" spans="1:10" x14ac:dyDescent="0.25">
      <c r="A1956" t="s">
        <v>33</v>
      </c>
      <c r="B1956" t="str">
        <f>VLOOKUP(A1956,[1]Sheet1!$A$3:$C$249,3,FALSE)</f>
        <v>BEN</v>
      </c>
      <c r="C1956" t="str">
        <f t="shared" si="31"/>
        <v>WCA</v>
      </c>
      <c r="D1956" t="str">
        <f t="shared" ref="D1956:D2001" si="34">VLOOKUP(B1956,$B$2:$D$126,3,FALSE)</f>
        <v>Low income</v>
      </c>
      <c r="E1956" t="s">
        <v>448</v>
      </c>
      <c r="F1956" s="59">
        <f>'[2]PrEP visit costs'!D4</f>
        <v>11.986942792650085</v>
      </c>
      <c r="G1956" s="48">
        <v>2024</v>
      </c>
      <c r="H1956" t="s">
        <v>451</v>
      </c>
      <c r="J1956" t="str">
        <f t="shared" si="33"/>
        <v>BeninRing PrEP visit</v>
      </c>
    </row>
    <row r="1957" spans="1:10" x14ac:dyDescent="0.25">
      <c r="A1957" t="s">
        <v>41</v>
      </c>
      <c r="B1957" t="str">
        <f>VLOOKUP(A1957,[1]Sheet1!$A$3:$C$249,3,FALSE)</f>
        <v>BWA</v>
      </c>
      <c r="C1957" t="str">
        <f t="shared" si="31"/>
        <v>ESA</v>
      </c>
      <c r="D1957" t="str">
        <f t="shared" si="34"/>
        <v>Upper middle income</v>
      </c>
      <c r="E1957" t="s">
        <v>448</v>
      </c>
      <c r="F1957" s="59">
        <f>'[2]PrEP visit costs'!D5</f>
        <v>7.6279180706076541</v>
      </c>
      <c r="G1957" s="48">
        <v>2024</v>
      </c>
      <c r="H1957" t="s">
        <v>451</v>
      </c>
      <c r="J1957" t="str">
        <f t="shared" si="33"/>
        <v>BotswanaRing PrEP visit</v>
      </c>
    </row>
    <row r="1958" spans="1:10" x14ac:dyDescent="0.25">
      <c r="A1958" t="s">
        <v>47</v>
      </c>
      <c r="B1958" t="str">
        <f>VLOOKUP(A1958,[1]Sheet1!$A$3:$C$249,3,FALSE)</f>
        <v>BFA</v>
      </c>
      <c r="C1958" t="str">
        <f t="shared" si="31"/>
        <v>WCA</v>
      </c>
      <c r="D1958" t="str">
        <f t="shared" si="34"/>
        <v>Low income</v>
      </c>
      <c r="E1958" t="s">
        <v>448</v>
      </c>
      <c r="F1958" s="59">
        <f>'[2]PrEP visit costs'!D6</f>
        <v>17.560357885209942</v>
      </c>
      <c r="G1958" s="48">
        <v>2024</v>
      </c>
      <c r="H1958" t="s">
        <v>451</v>
      </c>
      <c r="J1958" t="str">
        <f t="shared" si="33"/>
        <v>Burkina FasoRing PrEP visit</v>
      </c>
    </row>
    <row r="1959" spans="1:10" x14ac:dyDescent="0.25">
      <c r="A1959" t="s">
        <v>175</v>
      </c>
      <c r="B1959" t="str">
        <f>VLOOKUP(A1959,[1]Sheet1!$A$3:$C$249,3,FALSE)</f>
        <v>MMR</v>
      </c>
      <c r="C1959" t="str">
        <f t="shared" si="31"/>
        <v>AP</v>
      </c>
      <c r="D1959" t="str">
        <f t="shared" si="34"/>
        <v>Lower middle income</v>
      </c>
      <c r="E1959" t="s">
        <v>448</v>
      </c>
      <c r="F1959" s="59">
        <f>'[2]PrEP visit costs'!D7</f>
        <v>7.2245019196758582</v>
      </c>
      <c r="G1959" s="48">
        <v>2024</v>
      </c>
      <c r="H1959" t="s">
        <v>451</v>
      </c>
      <c r="J1959" t="str">
        <f t="shared" si="33"/>
        <v>MyanmarRing PrEP visit</v>
      </c>
    </row>
    <row r="1960" spans="1:10" x14ac:dyDescent="0.25">
      <c r="A1960" t="s">
        <v>49</v>
      </c>
      <c r="B1960" t="str">
        <f>VLOOKUP(A1960,[1]Sheet1!$A$3:$C$249,3,FALSE)</f>
        <v>BDI</v>
      </c>
      <c r="C1960" t="str">
        <f t="shared" si="31"/>
        <v>WCA</v>
      </c>
      <c r="D1960" t="str">
        <f t="shared" si="34"/>
        <v>Low income</v>
      </c>
      <c r="E1960" t="s">
        <v>448</v>
      </c>
      <c r="F1960" s="59">
        <f>'[2]PrEP visit costs'!D8</f>
        <v>4.5021833974518275</v>
      </c>
      <c r="G1960" s="48">
        <v>2024</v>
      </c>
      <c r="H1960" t="s">
        <v>451</v>
      </c>
      <c r="J1960" t="str">
        <f t="shared" si="33"/>
        <v>BurundiRing PrEP visit</v>
      </c>
    </row>
    <row r="1961" spans="1:10" x14ac:dyDescent="0.25">
      <c r="A1961" t="s">
        <v>53</v>
      </c>
      <c r="B1961" t="str">
        <f>VLOOKUP(A1961,[1]Sheet1!$A$3:$C$249,3,FALSE)</f>
        <v>KHM</v>
      </c>
      <c r="C1961" t="str">
        <f t="shared" si="31"/>
        <v>AP</v>
      </c>
      <c r="D1961" t="str">
        <f t="shared" si="34"/>
        <v>Lower middle income</v>
      </c>
      <c r="E1961" t="s">
        <v>448</v>
      </c>
      <c r="F1961" s="59">
        <f>'[2]PrEP visit costs'!D9</f>
        <v>6.5073231836532717</v>
      </c>
      <c r="G1961" s="48">
        <v>2024</v>
      </c>
      <c r="H1961" t="s">
        <v>451</v>
      </c>
      <c r="J1961" t="str">
        <f t="shared" si="33"/>
        <v>CambodiaRing PrEP visit</v>
      </c>
    </row>
    <row r="1962" spans="1:10" x14ac:dyDescent="0.25">
      <c r="A1962" t="s">
        <v>55</v>
      </c>
      <c r="B1962" t="str">
        <f>VLOOKUP(A1962,[1]Sheet1!$A$3:$C$249,3,FALSE)</f>
        <v>CMR</v>
      </c>
      <c r="C1962" t="str">
        <f t="shared" si="31"/>
        <v>WCA</v>
      </c>
      <c r="D1962" t="str">
        <f t="shared" si="34"/>
        <v>Lower middle income</v>
      </c>
      <c r="E1962" t="s">
        <v>448</v>
      </c>
      <c r="F1962" s="59">
        <f>'[2]PrEP visit costs'!D10</f>
        <v>5.2390706502959841</v>
      </c>
      <c r="G1962" s="48">
        <v>2024</v>
      </c>
      <c r="H1962" t="s">
        <v>451</v>
      </c>
      <c r="J1962" t="str">
        <f t="shared" si="33"/>
        <v>CameroonRing PrEP visit</v>
      </c>
    </row>
    <row r="1963" spans="1:10" x14ac:dyDescent="0.25">
      <c r="A1963" t="s">
        <v>73</v>
      </c>
      <c r="B1963" t="str">
        <f>VLOOKUP(A1963,[1]Sheet1!$A$3:$C$249,3,FALSE)</f>
        <v>CIV</v>
      </c>
      <c r="C1963" t="str">
        <f t="shared" si="31"/>
        <v>WCA</v>
      </c>
      <c r="D1963" t="str">
        <f t="shared" si="34"/>
        <v>Lower middle income</v>
      </c>
      <c r="E1963" t="s">
        <v>448</v>
      </c>
      <c r="F1963" s="59">
        <f>'[2]PrEP visit costs'!D11</f>
        <v>9.3687509774508992</v>
      </c>
      <c r="G1963" s="48">
        <v>2024</v>
      </c>
      <c r="H1963" t="s">
        <v>451</v>
      </c>
      <c r="J1963" t="str">
        <f t="shared" si="33"/>
        <v>Côte d'IvoireRing PrEP visit</v>
      </c>
    </row>
    <row r="1964" spans="1:10" x14ac:dyDescent="0.25">
      <c r="A1964" t="s">
        <v>81</v>
      </c>
      <c r="B1964" t="str">
        <f>VLOOKUP(A1964,[1]Sheet1!$A$3:$C$249,3,FALSE)</f>
        <v>DOM</v>
      </c>
      <c r="C1964" t="str">
        <f t="shared" si="31"/>
        <v>LAC</v>
      </c>
      <c r="D1964" t="str">
        <f t="shared" si="34"/>
        <v>Upper middle income</v>
      </c>
      <c r="E1964" t="s">
        <v>448</v>
      </c>
      <c r="F1964" s="59">
        <f>'[2]PrEP visit costs'!D12</f>
        <v>9.2553463621712044</v>
      </c>
      <c r="G1964" s="48">
        <v>2024</v>
      </c>
      <c r="H1964" t="s">
        <v>451</v>
      </c>
      <c r="J1964" t="str">
        <f t="shared" si="33"/>
        <v>Dominican RepublicRing PrEP visit</v>
      </c>
    </row>
    <row r="1965" spans="1:10" x14ac:dyDescent="0.25">
      <c r="A1965" t="s">
        <v>449</v>
      </c>
      <c r="B1965" t="s">
        <v>68</v>
      </c>
      <c r="C1965" t="str">
        <f t="shared" si="31"/>
        <v>WCA</v>
      </c>
      <c r="D1965" t="str">
        <f t="shared" si="34"/>
        <v>Low income</v>
      </c>
      <c r="E1965" t="s">
        <v>448</v>
      </c>
      <c r="F1965" s="59">
        <f>'[2]PrEP visit costs'!D13</f>
        <v>12.790264465061785</v>
      </c>
      <c r="G1965" s="48">
        <v>2024</v>
      </c>
      <c r="H1965" t="s">
        <v>451</v>
      </c>
      <c r="J1965" t="str">
        <f t="shared" si="33"/>
        <v>Democratic Republic of the CongoRing PrEP visit</v>
      </c>
    </row>
    <row r="1966" spans="1:10" x14ac:dyDescent="0.25">
      <c r="A1966" t="s">
        <v>87</v>
      </c>
      <c r="B1966" t="str">
        <f>VLOOKUP(A1966,[1]Sheet1!$A$3:$C$249,3,FALSE)</f>
        <v>SLV</v>
      </c>
      <c r="C1966" t="str">
        <f t="shared" si="31"/>
        <v>LAC</v>
      </c>
      <c r="D1966" t="str">
        <f t="shared" si="34"/>
        <v>Lower middle income</v>
      </c>
      <c r="E1966" t="s">
        <v>448</v>
      </c>
      <c r="F1966" s="59">
        <f>'[2]PrEP visit costs'!D14</f>
        <v>5.4788812013149446</v>
      </c>
      <c r="G1966" s="48">
        <v>2024</v>
      </c>
      <c r="H1966" t="s">
        <v>451</v>
      </c>
      <c r="J1966" t="str">
        <f t="shared" si="33"/>
        <v>El SalvadorRing PrEP visit</v>
      </c>
    </row>
    <row r="1967" spans="1:10" x14ac:dyDescent="0.25">
      <c r="A1967" t="s">
        <v>267</v>
      </c>
      <c r="B1967" t="s">
        <v>228</v>
      </c>
      <c r="C1967" t="str">
        <f t="shared" si="31"/>
        <v>ESA</v>
      </c>
      <c r="D1967" t="str">
        <f t="shared" si="34"/>
        <v>Lower middle income</v>
      </c>
      <c r="E1967" t="s">
        <v>448</v>
      </c>
      <c r="F1967" s="59">
        <f>'[2]PrEP visit costs'!D15</f>
        <v>10.941276293797996</v>
      </c>
      <c r="G1967" s="48">
        <v>2024</v>
      </c>
      <c r="H1967" t="s">
        <v>451</v>
      </c>
      <c r="J1967" t="str">
        <f t="shared" si="33"/>
        <v>EswatiniRing PrEP visit</v>
      </c>
    </row>
    <row r="1968" spans="1:10" x14ac:dyDescent="0.25">
      <c r="A1968" t="s">
        <v>93</v>
      </c>
      <c r="B1968" t="str">
        <f>VLOOKUP(A1968,[1]Sheet1!$A$3:$C$249,3,FALSE)</f>
        <v>ETH</v>
      </c>
      <c r="C1968" t="str">
        <f t="shared" si="31"/>
        <v>ESA</v>
      </c>
      <c r="D1968" t="str">
        <f t="shared" si="34"/>
        <v>Low income</v>
      </c>
      <c r="E1968" t="s">
        <v>448</v>
      </c>
      <c r="F1968" s="59">
        <f>'[2]PrEP visit costs'!D16</f>
        <v>13.870910456003966</v>
      </c>
      <c r="G1968" s="48">
        <v>2024</v>
      </c>
      <c r="H1968" t="s">
        <v>451</v>
      </c>
      <c r="J1968" t="str">
        <f t="shared" si="33"/>
        <v>EthiopiaRing PrEP visit</v>
      </c>
    </row>
    <row r="1969" spans="1:10" x14ac:dyDescent="0.25">
      <c r="A1969" t="s">
        <v>103</v>
      </c>
      <c r="B1969" t="str">
        <f>VLOOKUP(A1969,[1]Sheet1!$A$3:$C$249,3,FALSE)</f>
        <v>GHA</v>
      </c>
      <c r="C1969" t="str">
        <f t="shared" si="31"/>
        <v>WCA</v>
      </c>
      <c r="D1969" t="str">
        <f t="shared" si="34"/>
        <v>Lower middle income</v>
      </c>
      <c r="E1969" t="s">
        <v>448</v>
      </c>
      <c r="F1969" s="59">
        <f>'[2]PrEP visit costs'!D17</f>
        <v>5.4364105199402477</v>
      </c>
      <c r="G1969" s="48">
        <v>2024</v>
      </c>
      <c r="H1969" t="s">
        <v>451</v>
      </c>
      <c r="J1969" t="str">
        <f t="shared" si="33"/>
        <v>GhanaRing PrEP visit</v>
      </c>
    </row>
    <row r="1970" spans="1:10" x14ac:dyDescent="0.25">
      <c r="A1970" t="s">
        <v>105</v>
      </c>
      <c r="B1970" t="str">
        <f>VLOOKUP(A1970,[1]Sheet1!$A$3:$C$249,3,FALSE)</f>
        <v>GTM</v>
      </c>
      <c r="C1970" t="str">
        <f t="shared" si="31"/>
        <v>LAC</v>
      </c>
      <c r="D1970" t="str">
        <f t="shared" si="34"/>
        <v>Lower middle income</v>
      </c>
      <c r="E1970" t="s">
        <v>448</v>
      </c>
      <c r="F1970" s="59">
        <f>'[2]PrEP visit costs'!D18</f>
        <v>9.0596041888049648</v>
      </c>
      <c r="G1970" s="48">
        <v>2024</v>
      </c>
      <c r="H1970" t="s">
        <v>451</v>
      </c>
      <c r="J1970" t="str">
        <f t="shared" si="33"/>
        <v>GuatemalaRing PrEP visit</v>
      </c>
    </row>
    <row r="1971" spans="1:10" x14ac:dyDescent="0.25">
      <c r="A1971" t="s">
        <v>113</v>
      </c>
      <c r="B1971" t="str">
        <f>VLOOKUP(A1971,[1]Sheet1!$A$3:$C$249,3,FALSE)</f>
        <v>HTI</v>
      </c>
      <c r="C1971" t="str">
        <f t="shared" si="31"/>
        <v>LAC</v>
      </c>
      <c r="D1971" t="str">
        <f t="shared" si="34"/>
        <v>Low income</v>
      </c>
      <c r="E1971" t="s">
        <v>448</v>
      </c>
      <c r="F1971" s="59">
        <f>'[2]PrEP visit costs'!D19</f>
        <v>11.635806891911574</v>
      </c>
      <c r="G1971" s="48">
        <v>2024</v>
      </c>
      <c r="H1971" t="s">
        <v>451</v>
      </c>
      <c r="J1971" t="str">
        <f t="shared" si="33"/>
        <v>HaitiRing PrEP visit</v>
      </c>
    </row>
    <row r="1972" spans="1:10" x14ac:dyDescent="0.25">
      <c r="A1972" t="s">
        <v>115</v>
      </c>
      <c r="B1972" t="str">
        <f>VLOOKUP(A1972,[1]Sheet1!$A$3:$C$249,3,FALSE)</f>
        <v>HND</v>
      </c>
      <c r="C1972" t="str">
        <f t="shared" si="31"/>
        <v>LAC</v>
      </c>
      <c r="D1972" t="str">
        <f t="shared" si="34"/>
        <v>Lower middle income</v>
      </c>
      <c r="E1972" t="s">
        <v>448</v>
      </c>
      <c r="F1972" s="59">
        <f>'[2]PrEP visit costs'!D20</f>
        <v>6.5178387156290851</v>
      </c>
      <c r="G1972" s="48">
        <v>2024</v>
      </c>
      <c r="H1972" t="s">
        <v>451</v>
      </c>
      <c r="J1972" t="str">
        <f t="shared" si="33"/>
        <v>HondurasRing PrEP visit</v>
      </c>
    </row>
    <row r="1973" spans="1:10" x14ac:dyDescent="0.25">
      <c r="A1973" t="s">
        <v>117</v>
      </c>
      <c r="B1973" t="str">
        <f>VLOOKUP(A1973,[1]Sheet1!$A$3:$C$249,3,FALSE)</f>
        <v>IND</v>
      </c>
      <c r="C1973" t="str">
        <f t="shared" ref="C1973:C2001" si="35">VLOOKUP(B1973,$B$2:$C$126,2,FALSE)</f>
        <v>AP</v>
      </c>
      <c r="D1973" t="str">
        <f t="shared" si="34"/>
        <v>Lower middle income</v>
      </c>
      <c r="E1973" t="s">
        <v>448</v>
      </c>
      <c r="F1973" s="59">
        <f>'[2]PrEP visit costs'!D21</f>
        <v>8.8022774390016245</v>
      </c>
      <c r="G1973" s="48">
        <v>2024</v>
      </c>
      <c r="H1973" t="s">
        <v>451</v>
      </c>
      <c r="J1973" t="str">
        <f t="shared" si="33"/>
        <v>IndiaRing PrEP visit</v>
      </c>
    </row>
    <row r="1974" spans="1:10" x14ac:dyDescent="0.25">
      <c r="A1974" t="s">
        <v>119</v>
      </c>
      <c r="B1974" t="str">
        <f>VLOOKUP(A1974,[1]Sheet1!$A$3:$C$249,3,FALSE)</f>
        <v>IDN</v>
      </c>
      <c r="C1974" t="str">
        <f t="shared" si="35"/>
        <v>AP</v>
      </c>
      <c r="D1974" t="str">
        <f t="shared" si="34"/>
        <v>Lower middle income</v>
      </c>
      <c r="E1974" t="s">
        <v>448</v>
      </c>
      <c r="F1974" s="59">
        <f>'[2]PrEP visit costs'!D22</f>
        <v>6.6353973733810783</v>
      </c>
      <c r="G1974" s="48">
        <v>2024</v>
      </c>
      <c r="H1974" t="s">
        <v>451</v>
      </c>
      <c r="J1974" t="str">
        <f t="shared" si="33"/>
        <v>IndonesiaRing PrEP visit</v>
      </c>
    </row>
    <row r="1975" spans="1:10" x14ac:dyDescent="0.25">
      <c r="A1975" t="s">
        <v>129</v>
      </c>
      <c r="B1975" t="str">
        <f>VLOOKUP(A1975,[1]Sheet1!$A$3:$C$249,3,FALSE)</f>
        <v>KAZ</v>
      </c>
      <c r="C1975" t="str">
        <f t="shared" si="35"/>
        <v>EECA</v>
      </c>
      <c r="D1975" t="str">
        <f t="shared" si="34"/>
        <v>Upper middle income</v>
      </c>
      <c r="E1975" t="s">
        <v>448</v>
      </c>
      <c r="F1975" s="59">
        <f>'[2]PrEP visit costs'!D23</f>
        <v>6.2977632574063156</v>
      </c>
      <c r="G1975" s="48">
        <v>2024</v>
      </c>
      <c r="H1975" t="s">
        <v>451</v>
      </c>
      <c r="J1975" t="str">
        <f t="shared" si="33"/>
        <v>KazakhstanRing PrEP visit</v>
      </c>
    </row>
    <row r="1976" spans="1:10" x14ac:dyDescent="0.25">
      <c r="A1976" t="s">
        <v>131</v>
      </c>
      <c r="B1976" t="str">
        <f>VLOOKUP(A1976,[1]Sheet1!$A$3:$C$249,3,FALSE)</f>
        <v>KEN</v>
      </c>
      <c r="C1976" t="str">
        <f t="shared" si="35"/>
        <v>ESA</v>
      </c>
      <c r="D1976" t="str">
        <f t="shared" si="34"/>
        <v>Lower middle income</v>
      </c>
      <c r="E1976" t="s">
        <v>448</v>
      </c>
      <c r="F1976" s="59">
        <f>'[2]PrEP visit costs'!D24</f>
        <v>10.072653285947764</v>
      </c>
      <c r="G1976" s="48">
        <v>2024</v>
      </c>
      <c r="H1976" t="s">
        <v>451</v>
      </c>
      <c r="J1976" t="str">
        <f t="shared" si="33"/>
        <v>KenyaRing PrEP visit</v>
      </c>
    </row>
    <row r="1977" spans="1:10" x14ac:dyDescent="0.25">
      <c r="A1977" t="s">
        <v>384</v>
      </c>
      <c r="B1977" t="str">
        <f>VLOOKUP(A1977,[1]Sheet1!$A$3:$C$249,3,FALSE)</f>
        <v>KGZ</v>
      </c>
      <c r="C1977" t="str">
        <f t="shared" si="35"/>
        <v>EECA</v>
      </c>
      <c r="D1977" t="str">
        <f t="shared" si="34"/>
        <v>Lower middle income</v>
      </c>
      <c r="E1977" t="s">
        <v>448</v>
      </c>
      <c r="F1977" s="59">
        <f>'[2]PrEP visit costs'!D25</f>
        <v>9.3475499932426906</v>
      </c>
      <c r="G1977" s="48">
        <v>2024</v>
      </c>
      <c r="H1977" t="s">
        <v>451</v>
      </c>
      <c r="J1977" t="str">
        <f t="shared" si="33"/>
        <v>KyrgyzstanRing PrEP visit</v>
      </c>
    </row>
    <row r="1978" spans="1:10" x14ac:dyDescent="0.25">
      <c r="A1978" t="s">
        <v>450</v>
      </c>
      <c r="B1978" t="s">
        <v>138</v>
      </c>
      <c r="C1978" t="str">
        <f t="shared" si="35"/>
        <v>AP</v>
      </c>
      <c r="D1978" t="str">
        <f t="shared" si="34"/>
        <v>Lower middle income</v>
      </c>
      <c r="E1978" t="s">
        <v>448</v>
      </c>
      <c r="F1978" s="59">
        <f>'[2]PrEP visit costs'!D26</f>
        <v>4.2572766606924679</v>
      </c>
      <c r="G1978" s="48">
        <v>2024</v>
      </c>
      <c r="H1978" t="s">
        <v>451</v>
      </c>
      <c r="J1978" t="str">
        <f t="shared" si="33"/>
        <v>Lao People's  Democratic RepublicRing PrEP visit</v>
      </c>
    </row>
    <row r="1979" spans="1:10" x14ac:dyDescent="0.25">
      <c r="A1979" t="s">
        <v>141</v>
      </c>
      <c r="B1979" t="str">
        <f>VLOOKUP(A1979,[1]Sheet1!$A$3:$C$249,3,FALSE)</f>
        <v>LSO</v>
      </c>
      <c r="C1979" t="str">
        <f t="shared" si="35"/>
        <v>ESA</v>
      </c>
      <c r="D1979" t="str">
        <f t="shared" si="34"/>
        <v>Lower middle income</v>
      </c>
      <c r="E1979" t="s">
        <v>448</v>
      </c>
      <c r="F1979" s="59">
        <f>'[2]PrEP visit costs'!D27</f>
        <v>5.4511750386949034</v>
      </c>
      <c r="G1979" s="48">
        <v>2024</v>
      </c>
      <c r="H1979" t="s">
        <v>451</v>
      </c>
      <c r="J1979" t="str">
        <f t="shared" si="33"/>
        <v>LesothoRing PrEP visit</v>
      </c>
    </row>
    <row r="1980" spans="1:10" x14ac:dyDescent="0.25">
      <c r="A1980" t="s">
        <v>143</v>
      </c>
      <c r="B1980" t="str">
        <f>VLOOKUP(A1980,[1]Sheet1!$A$3:$C$249,3,FALSE)</f>
        <v>LBR</v>
      </c>
      <c r="C1980" t="str">
        <f t="shared" si="35"/>
        <v>WCA</v>
      </c>
      <c r="D1980" t="str">
        <f t="shared" si="34"/>
        <v>Low income</v>
      </c>
      <c r="E1980" t="s">
        <v>448</v>
      </c>
      <c r="F1980" s="59">
        <f>'[2]PrEP visit costs'!D28</f>
        <v>9.8733211913394694</v>
      </c>
      <c r="G1980" s="48">
        <v>2024</v>
      </c>
      <c r="H1980" t="s">
        <v>451</v>
      </c>
      <c r="J1980" t="str">
        <f t="shared" si="33"/>
        <v>LiberiaRing PrEP visit</v>
      </c>
    </row>
    <row r="1981" spans="1:10" x14ac:dyDescent="0.25">
      <c r="A1981" t="s">
        <v>151</v>
      </c>
      <c r="B1981" t="str">
        <f>VLOOKUP(A1981,[1]Sheet1!$A$3:$C$249,3,FALSE)</f>
        <v>MWI</v>
      </c>
      <c r="C1981" t="str">
        <f t="shared" si="35"/>
        <v>ESA</v>
      </c>
      <c r="D1981" t="str">
        <f t="shared" si="34"/>
        <v>Low income</v>
      </c>
      <c r="E1981" t="s">
        <v>448</v>
      </c>
      <c r="F1981" s="59">
        <f>'[2]PrEP visit costs'!D29</f>
        <v>5.6418379338359204</v>
      </c>
      <c r="G1981" s="48">
        <v>2024</v>
      </c>
      <c r="H1981" t="s">
        <v>451</v>
      </c>
      <c r="J1981" t="str">
        <f t="shared" si="33"/>
        <v>MalawiRing PrEP visit</v>
      </c>
    </row>
    <row r="1982" spans="1:10" x14ac:dyDescent="0.25">
      <c r="A1982" t="s">
        <v>157</v>
      </c>
      <c r="B1982" t="str">
        <f>VLOOKUP(A1982,[1]Sheet1!$A$3:$C$249,3,FALSE)</f>
        <v>MLI</v>
      </c>
      <c r="C1982" t="str">
        <f t="shared" si="35"/>
        <v>WCA</v>
      </c>
      <c r="D1982" t="str">
        <f t="shared" si="34"/>
        <v>Low income</v>
      </c>
      <c r="E1982" t="s">
        <v>448</v>
      </c>
      <c r="F1982" s="59">
        <f>'[2]PrEP visit costs'!D30</f>
        <v>6.9830038935827901</v>
      </c>
      <c r="G1982" s="48">
        <v>2024</v>
      </c>
      <c r="H1982" t="s">
        <v>451</v>
      </c>
      <c r="J1982" t="str">
        <f t="shared" si="33"/>
        <v>MaliRing PrEP visit</v>
      </c>
    </row>
    <row r="1983" spans="1:10" x14ac:dyDescent="0.25">
      <c r="A1983" t="s">
        <v>173</v>
      </c>
      <c r="B1983" t="str">
        <f>VLOOKUP(A1983,[1]Sheet1!$A$3:$C$249,3,FALSE)</f>
        <v>MOZ</v>
      </c>
      <c r="C1983" t="str">
        <f t="shared" si="35"/>
        <v>ESA</v>
      </c>
      <c r="D1983" t="str">
        <f t="shared" si="34"/>
        <v>Low income</v>
      </c>
      <c r="E1983" t="s">
        <v>448</v>
      </c>
      <c r="F1983" s="59">
        <f>'[2]PrEP visit costs'!D31</f>
        <v>7.6651149170649155</v>
      </c>
      <c r="G1983" s="48">
        <v>2024</v>
      </c>
      <c r="H1983" t="s">
        <v>451</v>
      </c>
      <c r="J1983" t="str">
        <f t="shared" si="33"/>
        <v>MozambiqueRing PrEP visit</v>
      </c>
    </row>
    <row r="1984" spans="1:10" x14ac:dyDescent="0.25">
      <c r="A1984" t="s">
        <v>177</v>
      </c>
      <c r="B1984" t="str">
        <f>VLOOKUP(A1984,[1]Sheet1!$A$3:$C$249,3,FALSE)</f>
        <v>NAM</v>
      </c>
      <c r="C1984" t="str">
        <f t="shared" si="35"/>
        <v>ESA</v>
      </c>
      <c r="D1984" t="str">
        <f t="shared" si="34"/>
        <v>Upper middle income</v>
      </c>
      <c r="E1984" t="s">
        <v>448</v>
      </c>
      <c r="F1984" s="59">
        <f>'[2]PrEP visit costs'!D32</f>
        <v>6.7508351808647147</v>
      </c>
      <c r="G1984" s="48">
        <v>2024</v>
      </c>
      <c r="H1984" t="s">
        <v>451</v>
      </c>
      <c r="J1984" t="str">
        <f t="shared" si="33"/>
        <v>NamibiaRing PrEP visit</v>
      </c>
    </row>
    <row r="1985" spans="1:10" x14ac:dyDescent="0.25">
      <c r="A1985" t="s">
        <v>179</v>
      </c>
      <c r="B1985" t="str">
        <f>VLOOKUP(A1985,[1]Sheet1!$A$3:$C$249,3,FALSE)</f>
        <v>NPL</v>
      </c>
      <c r="C1985" t="str">
        <f t="shared" si="35"/>
        <v>AP</v>
      </c>
      <c r="D1985" t="str">
        <f t="shared" si="34"/>
        <v>Low income</v>
      </c>
      <c r="E1985" t="s">
        <v>448</v>
      </c>
      <c r="F1985" s="59">
        <f>'[2]PrEP visit costs'!D33</f>
        <v>15.075331659995173</v>
      </c>
      <c r="G1985" s="48">
        <v>2024</v>
      </c>
      <c r="H1985" t="s">
        <v>451</v>
      </c>
      <c r="J1985" t="str">
        <f t="shared" si="33"/>
        <v>NepalRing PrEP visit</v>
      </c>
    </row>
    <row r="1986" spans="1:10" x14ac:dyDescent="0.25">
      <c r="A1986" t="s">
        <v>185</v>
      </c>
      <c r="B1986" t="str">
        <f>VLOOKUP(A1986,[1]Sheet1!$A$3:$C$249,3,FALSE)</f>
        <v>NGA</v>
      </c>
      <c r="C1986" t="str">
        <f t="shared" si="35"/>
        <v>WCA</v>
      </c>
      <c r="D1986" t="str">
        <f t="shared" si="34"/>
        <v>Lower middle income</v>
      </c>
      <c r="E1986" t="s">
        <v>448</v>
      </c>
      <c r="F1986" s="59">
        <f>'[2]PrEP visit costs'!D34</f>
        <v>5.5625018943831552</v>
      </c>
      <c r="G1986" s="48">
        <v>2024</v>
      </c>
      <c r="H1986" t="s">
        <v>451</v>
      </c>
      <c r="J1986" t="str">
        <f t="shared" si="33"/>
        <v>NigeriaRing PrEP visit</v>
      </c>
    </row>
    <row r="1987" spans="1:10" x14ac:dyDescent="0.25">
      <c r="A1987" t="s">
        <v>191</v>
      </c>
      <c r="B1987" t="str">
        <f>VLOOKUP(A1987,[1]Sheet1!$A$3:$C$249,3,FALSE)</f>
        <v>PNG</v>
      </c>
      <c r="C1987" t="str">
        <f t="shared" si="35"/>
        <v>AP</v>
      </c>
      <c r="D1987" t="str">
        <f t="shared" si="34"/>
        <v>Lower middle income</v>
      </c>
      <c r="E1987" t="s">
        <v>448</v>
      </c>
      <c r="F1987" s="59">
        <f>'[2]PrEP visit costs'!D35</f>
        <v>10.312583475922183</v>
      </c>
      <c r="G1987" s="48">
        <v>2024</v>
      </c>
      <c r="H1987" t="s">
        <v>451</v>
      </c>
      <c r="J1987" t="str">
        <f t="shared" si="33"/>
        <v>Papua New GuineaRing PrEP visit</v>
      </c>
    </row>
    <row r="1988" spans="1:10" x14ac:dyDescent="0.25">
      <c r="A1988" t="s">
        <v>197</v>
      </c>
      <c r="B1988" t="str">
        <f>VLOOKUP(A1988,[1]Sheet1!$A$3:$C$249,3,FALSE)</f>
        <v>PHL</v>
      </c>
      <c r="C1988" t="str">
        <f t="shared" si="35"/>
        <v>AP</v>
      </c>
      <c r="D1988" t="str">
        <f t="shared" si="34"/>
        <v>Lower middle income</v>
      </c>
      <c r="E1988" t="s">
        <v>448</v>
      </c>
      <c r="F1988" s="59">
        <f>'[2]PrEP visit costs'!D36</f>
        <v>5.7938882105169665</v>
      </c>
      <c r="G1988" s="48">
        <v>2024</v>
      </c>
      <c r="H1988" t="s">
        <v>451</v>
      </c>
      <c r="J1988" t="str">
        <f t="shared" si="33"/>
        <v>PhilippinesRing PrEP visit</v>
      </c>
    </row>
    <row r="1989" spans="1:10" x14ac:dyDescent="0.25">
      <c r="A1989" t="s">
        <v>203</v>
      </c>
      <c r="B1989" t="str">
        <f>VLOOKUP(A1989,[1]Sheet1!$A$3:$C$249,3,FALSE)</f>
        <v>RWA</v>
      </c>
      <c r="C1989" t="str">
        <f t="shared" si="35"/>
        <v>ESA</v>
      </c>
      <c r="D1989" t="str">
        <f t="shared" si="34"/>
        <v>Low income</v>
      </c>
      <c r="E1989" t="s">
        <v>448</v>
      </c>
      <c r="F1989" s="59">
        <f>'[2]PrEP visit costs'!D37</f>
        <v>7.2611690789915846</v>
      </c>
      <c r="G1989" s="48">
        <v>2024</v>
      </c>
      <c r="H1989" t="s">
        <v>451</v>
      </c>
      <c r="J1989" t="str">
        <f t="shared" si="33"/>
        <v>RwandaRing PrEP visit</v>
      </c>
    </row>
    <row r="1990" spans="1:10" x14ac:dyDescent="0.25">
      <c r="A1990" t="s">
        <v>207</v>
      </c>
      <c r="B1990" t="str">
        <f>VLOOKUP(A1990,[1]Sheet1!$A$3:$C$249,3,FALSE)</f>
        <v>SEN</v>
      </c>
      <c r="C1990" t="str">
        <f t="shared" si="35"/>
        <v>WCA</v>
      </c>
      <c r="D1990" t="str">
        <f t="shared" si="34"/>
        <v>Low income</v>
      </c>
      <c r="E1990" t="s">
        <v>448</v>
      </c>
      <c r="F1990" s="59">
        <f>'[2]PrEP visit costs'!D38</f>
        <v>7.7434805100157948</v>
      </c>
      <c r="G1990" s="48">
        <v>2024</v>
      </c>
      <c r="H1990" t="s">
        <v>451</v>
      </c>
      <c r="J1990" t="str">
        <f t="shared" si="33"/>
        <v>SenegalRing PrEP visit</v>
      </c>
    </row>
    <row r="1991" spans="1:10" x14ac:dyDescent="0.25">
      <c r="A1991" t="s">
        <v>211</v>
      </c>
      <c r="B1991" t="str">
        <f>VLOOKUP(A1991,[1]Sheet1!$A$3:$C$249,3,FALSE)</f>
        <v>SLE</v>
      </c>
      <c r="C1991" t="str">
        <f t="shared" si="35"/>
        <v>WCA</v>
      </c>
      <c r="D1991" t="str">
        <f t="shared" si="34"/>
        <v>Low income</v>
      </c>
      <c r="E1991" t="s">
        <v>448</v>
      </c>
      <c r="F1991" s="59">
        <f>'[2]PrEP visit costs'!D39</f>
        <v>8.5346872317822182</v>
      </c>
      <c r="G1991" s="48">
        <v>2024</v>
      </c>
      <c r="H1991" t="s">
        <v>451</v>
      </c>
      <c r="J1991" t="str">
        <f t="shared" si="33"/>
        <v>Sierra LeoneRing PrEP visit</v>
      </c>
    </row>
    <row r="1992" spans="1:10" x14ac:dyDescent="0.25">
      <c r="A1992" t="s">
        <v>215</v>
      </c>
      <c r="B1992" t="str">
        <f>VLOOKUP(A1992,[1]Sheet1!$A$3:$C$249,3,FALSE)</f>
        <v>ZAF</v>
      </c>
      <c r="C1992" t="str">
        <f t="shared" si="35"/>
        <v>ESA</v>
      </c>
      <c r="D1992" t="str">
        <f t="shared" si="34"/>
        <v>Upper middle income</v>
      </c>
      <c r="E1992" t="s">
        <v>448</v>
      </c>
      <c r="F1992" s="59">
        <f>'[2]PrEP visit costs'!D40</f>
        <v>6.0769734104829984</v>
      </c>
      <c r="G1992" s="48">
        <v>2024</v>
      </c>
      <c r="H1992" t="s">
        <v>451</v>
      </c>
      <c r="J1992" t="str">
        <f t="shared" ref="J1992:J2055" si="36">CONCATENATE(A1992,E1992)</f>
        <v>South AfricaRing PrEP visit</v>
      </c>
    </row>
    <row r="1993" spans="1:10" x14ac:dyDescent="0.25">
      <c r="A1993" t="s">
        <v>231</v>
      </c>
      <c r="B1993" t="str">
        <f>VLOOKUP(A1993,[1]Sheet1!$A$3:$C$249,3,FALSE)</f>
        <v>TJK</v>
      </c>
      <c r="C1993" t="str">
        <f t="shared" si="35"/>
        <v>AP</v>
      </c>
      <c r="D1993" t="str">
        <f t="shared" si="34"/>
        <v>Lower middle income</v>
      </c>
      <c r="E1993" t="s">
        <v>448</v>
      </c>
      <c r="F1993" s="59">
        <f>'[2]PrEP visit costs'!D41</f>
        <v>17.545905336580695</v>
      </c>
      <c r="G1993" s="48">
        <v>2024</v>
      </c>
      <c r="H1993" t="s">
        <v>451</v>
      </c>
      <c r="J1993" t="str">
        <f t="shared" si="36"/>
        <v>TajikistanRing PrEP visit</v>
      </c>
    </row>
    <row r="1994" spans="1:10" x14ac:dyDescent="0.25">
      <c r="A1994" t="s">
        <v>233</v>
      </c>
      <c r="B1994" t="s">
        <v>234</v>
      </c>
      <c r="C1994" t="str">
        <f t="shared" si="35"/>
        <v>ESA</v>
      </c>
      <c r="D1994" t="str">
        <f t="shared" si="34"/>
        <v>Low income</v>
      </c>
      <c r="E1994" t="s">
        <v>448</v>
      </c>
      <c r="F1994" s="59">
        <f>'[2]PrEP visit costs'!D42</f>
        <v>4.1206547441666066</v>
      </c>
      <c r="G1994" s="48">
        <v>2024</v>
      </c>
      <c r="H1994" t="s">
        <v>451</v>
      </c>
      <c r="J1994" t="str">
        <f t="shared" si="36"/>
        <v>TanzaniaRing PrEP visit</v>
      </c>
    </row>
    <row r="1995" spans="1:10" x14ac:dyDescent="0.25">
      <c r="A1995" t="s">
        <v>235</v>
      </c>
      <c r="B1995" t="str">
        <f>VLOOKUP(A1995,[1]Sheet1!$A$3:$C$249,3,FALSE)</f>
        <v>THA</v>
      </c>
      <c r="C1995" t="str">
        <f t="shared" si="35"/>
        <v>AP</v>
      </c>
      <c r="D1995" t="str">
        <f t="shared" si="34"/>
        <v>Upper middle income</v>
      </c>
      <c r="E1995" t="s">
        <v>448</v>
      </c>
      <c r="F1995" s="59">
        <f>'[2]PrEP visit costs'!D43</f>
        <v>8.2474832781794536</v>
      </c>
      <c r="G1995" s="48">
        <v>2024</v>
      </c>
      <c r="H1995" t="s">
        <v>451</v>
      </c>
      <c r="J1995" t="str">
        <f t="shared" si="36"/>
        <v>ThailandRing PrEP visit</v>
      </c>
    </row>
    <row r="1996" spans="1:10" x14ac:dyDescent="0.25">
      <c r="A1996" t="s">
        <v>239</v>
      </c>
      <c r="B1996" t="str">
        <f>VLOOKUP(A1996,[1]Sheet1!$A$3:$C$249,3,FALSE)</f>
        <v>TGO</v>
      </c>
      <c r="C1996" t="str">
        <f t="shared" si="35"/>
        <v>WCA</v>
      </c>
      <c r="D1996" t="str">
        <f t="shared" si="34"/>
        <v>Low income</v>
      </c>
      <c r="E1996" t="s">
        <v>448</v>
      </c>
      <c r="F1996" s="59">
        <f>'[2]PrEP visit costs'!D44</f>
        <v>7.607220790000464</v>
      </c>
      <c r="G1996" s="48">
        <v>2024</v>
      </c>
      <c r="H1996" t="s">
        <v>451</v>
      </c>
      <c r="J1996" t="str">
        <f t="shared" si="36"/>
        <v>TogoRing PrEP visit</v>
      </c>
    </row>
    <row r="1997" spans="1:10" x14ac:dyDescent="0.25">
      <c r="A1997" t="s">
        <v>247</v>
      </c>
      <c r="B1997" t="str">
        <f>VLOOKUP(A1997,[1]Sheet1!$A$3:$C$249,3,FALSE)</f>
        <v>UGA</v>
      </c>
      <c r="C1997" t="str">
        <f t="shared" si="35"/>
        <v>ESA</v>
      </c>
      <c r="D1997" t="str">
        <f t="shared" si="34"/>
        <v>Low income</v>
      </c>
      <c r="E1997" t="s">
        <v>448</v>
      </c>
      <c r="F1997" s="59">
        <f>'[2]PrEP visit costs'!D45</f>
        <v>6.9586859358754829</v>
      </c>
      <c r="G1997" s="48">
        <v>2024</v>
      </c>
      <c r="H1997" t="s">
        <v>451</v>
      </c>
      <c r="J1997" t="str">
        <f t="shared" si="36"/>
        <v>UgandaRing PrEP visit</v>
      </c>
    </row>
    <row r="1998" spans="1:10" x14ac:dyDescent="0.25">
      <c r="A1998" t="s">
        <v>249</v>
      </c>
      <c r="B1998" t="str">
        <f>VLOOKUP(A1998,[1]Sheet1!$A$3:$C$249,3,FALSE)</f>
        <v>UKR</v>
      </c>
      <c r="C1998" t="str">
        <f t="shared" si="35"/>
        <v>EECA</v>
      </c>
      <c r="D1998" t="str">
        <f t="shared" si="34"/>
        <v>Lower middle income</v>
      </c>
      <c r="E1998" t="s">
        <v>448</v>
      </c>
      <c r="F1998" s="59">
        <f>'[2]PrEP visit costs'!D46</f>
        <v>8.5911775272749136</v>
      </c>
      <c r="G1998" s="48">
        <v>2024</v>
      </c>
      <c r="H1998" t="s">
        <v>451</v>
      </c>
      <c r="J1998" t="str">
        <f t="shared" si="36"/>
        <v>UkraineRing PrEP visit</v>
      </c>
    </row>
    <row r="1999" spans="1:10" x14ac:dyDescent="0.25">
      <c r="A1999" t="s">
        <v>370</v>
      </c>
      <c r="B1999" t="str">
        <f>VLOOKUP(A1999,[1]Sheet1!$A$3:$C$249,3,FALSE)</f>
        <v>VNM</v>
      </c>
      <c r="C1999" t="str">
        <f t="shared" si="35"/>
        <v>AP</v>
      </c>
      <c r="D1999" t="str">
        <f t="shared" si="34"/>
        <v>Lower middle income</v>
      </c>
      <c r="E1999" t="s">
        <v>448</v>
      </c>
      <c r="F1999" s="59">
        <f>'[2]PrEP visit costs'!D47</f>
        <v>6.6443974965073433</v>
      </c>
      <c r="G1999" s="48">
        <v>2024</v>
      </c>
      <c r="H1999" t="s">
        <v>451</v>
      </c>
      <c r="J1999" t="str">
        <f t="shared" si="36"/>
        <v>Viet NamRing PrEP visit</v>
      </c>
    </row>
    <row r="2000" spans="1:10" x14ac:dyDescent="0.25">
      <c r="A2000" t="s">
        <v>259</v>
      </c>
      <c r="B2000" t="str">
        <f>VLOOKUP(A2000,[1]Sheet1!$A$3:$C$249,3,FALSE)</f>
        <v>ZMB</v>
      </c>
      <c r="C2000" t="str">
        <f t="shared" si="35"/>
        <v>ESA</v>
      </c>
      <c r="D2000" t="str">
        <f t="shared" si="34"/>
        <v>Lower middle income</v>
      </c>
      <c r="E2000" t="s">
        <v>448</v>
      </c>
      <c r="F2000" s="59">
        <f>'[2]PrEP visit costs'!D48</f>
        <v>5.498204702322651</v>
      </c>
      <c r="G2000" s="48">
        <v>2024</v>
      </c>
      <c r="H2000" t="s">
        <v>451</v>
      </c>
      <c r="J2000" t="str">
        <f t="shared" si="36"/>
        <v>ZambiaRing PrEP visit</v>
      </c>
    </row>
    <row r="2001" spans="1:10" x14ac:dyDescent="0.25">
      <c r="A2001" t="s">
        <v>261</v>
      </c>
      <c r="B2001" t="str">
        <f>VLOOKUP(A2001,[1]Sheet1!$A$3:$C$249,3,FALSE)</f>
        <v>ZWE</v>
      </c>
      <c r="C2001" t="str">
        <f t="shared" si="35"/>
        <v>ESA</v>
      </c>
      <c r="D2001" t="str">
        <f t="shared" si="34"/>
        <v>Low income</v>
      </c>
      <c r="E2001" t="s">
        <v>448</v>
      </c>
      <c r="F2001" s="59">
        <f>'[2]PrEP visit costs'!D49</f>
        <v>9.9124747331871923</v>
      </c>
      <c r="G2001" s="48">
        <v>2024</v>
      </c>
      <c r="H2001" t="s">
        <v>451</v>
      </c>
      <c r="J2001" t="str">
        <f t="shared" si="36"/>
        <v>ZimbabweRing PrEP visit</v>
      </c>
    </row>
    <row r="2002" spans="1:10" x14ac:dyDescent="0.25">
      <c r="A2002" t="s">
        <v>16</v>
      </c>
      <c r="B2002" t="s">
        <v>17</v>
      </c>
      <c r="C2002" t="str">
        <f>VLOOKUP(B2002,$B$2:$C$126,2,FALSE)</f>
        <v>ESA</v>
      </c>
      <c r="D2002" t="str">
        <f>VLOOKUP(B2002,$B$2:$D$126,3,FALSE)</f>
        <v>Lower middle income</v>
      </c>
      <c r="E2002" t="s">
        <v>447</v>
      </c>
      <c r="F2002" s="59">
        <f>'[2]PrEP visit costs'!E4</f>
        <v>8.5203267490311223</v>
      </c>
      <c r="G2002" s="48">
        <v>2024</v>
      </c>
      <c r="H2002" t="s">
        <v>451</v>
      </c>
      <c r="J2002" t="str">
        <f t="shared" si="36"/>
        <v>AngolaLA PrEP visit</v>
      </c>
    </row>
    <row r="2003" spans="1:10" x14ac:dyDescent="0.25">
      <c r="A2003" t="s">
        <v>33</v>
      </c>
      <c r="B2003" t="str">
        <f>VLOOKUP(A2003,[1]Sheet1!$A$3:$C$249,3,FALSE)</f>
        <v>BEN</v>
      </c>
      <c r="C2003" t="str">
        <f t="shared" ref="C2003:C2048" si="37">VLOOKUP(B2003,$B$2:$C$126,2,FALSE)</f>
        <v>WCA</v>
      </c>
      <c r="D2003" t="str">
        <f t="shared" ref="D2003:D2048" si="38">VLOOKUP(B2003,$B$2:$D$126,3,FALSE)</f>
        <v>Low income</v>
      </c>
      <c r="E2003" t="s">
        <v>448</v>
      </c>
      <c r="F2003" s="59">
        <f>'[2]PrEP visit costs'!E5</f>
        <v>5.7324640951528902</v>
      </c>
      <c r="G2003" s="48">
        <v>2024</v>
      </c>
      <c r="H2003" t="s">
        <v>451</v>
      </c>
      <c r="J2003" t="str">
        <f t="shared" si="36"/>
        <v>BeninRing PrEP visit</v>
      </c>
    </row>
    <row r="2004" spans="1:10" x14ac:dyDescent="0.25">
      <c r="A2004" t="s">
        <v>41</v>
      </c>
      <c r="B2004" t="str">
        <f>VLOOKUP(A2004,[1]Sheet1!$A$3:$C$249,3,FALSE)</f>
        <v>BWA</v>
      </c>
      <c r="C2004" t="str">
        <f t="shared" si="37"/>
        <v>ESA</v>
      </c>
      <c r="D2004" t="str">
        <f t="shared" si="38"/>
        <v>Upper middle income</v>
      </c>
      <c r="E2004" t="s">
        <v>448</v>
      </c>
      <c r="F2004" s="59">
        <f>'[2]PrEP visit costs'!E6</f>
        <v>12.084866246258059</v>
      </c>
      <c r="G2004" s="48">
        <v>2024</v>
      </c>
      <c r="H2004" t="s">
        <v>451</v>
      </c>
      <c r="J2004" t="str">
        <f t="shared" si="36"/>
        <v>BotswanaRing PrEP visit</v>
      </c>
    </row>
    <row r="2005" spans="1:10" x14ac:dyDescent="0.25">
      <c r="A2005" t="s">
        <v>47</v>
      </c>
      <c r="B2005" t="str">
        <f>VLOOKUP(A2005,[1]Sheet1!$A$3:$C$249,3,FALSE)</f>
        <v>BFA</v>
      </c>
      <c r="C2005" t="str">
        <f t="shared" si="37"/>
        <v>WCA</v>
      </c>
      <c r="D2005" t="str">
        <f t="shared" si="38"/>
        <v>Low income</v>
      </c>
      <c r="E2005" t="s">
        <v>448</v>
      </c>
      <c r="F2005" s="59">
        <f>'[2]PrEP visit costs'!E7</f>
        <v>5.4744548171905736</v>
      </c>
      <c r="G2005" s="48">
        <v>2024</v>
      </c>
      <c r="H2005" t="s">
        <v>451</v>
      </c>
      <c r="J2005" t="str">
        <f t="shared" si="36"/>
        <v>Burkina FasoRing PrEP visit</v>
      </c>
    </row>
    <row r="2006" spans="1:10" x14ac:dyDescent="0.25">
      <c r="A2006" t="s">
        <v>175</v>
      </c>
      <c r="B2006" t="str">
        <f>VLOOKUP(A2006,[1]Sheet1!$A$3:$C$249,3,FALSE)</f>
        <v>MMR</v>
      </c>
      <c r="C2006" t="str">
        <f t="shared" si="37"/>
        <v>AP</v>
      </c>
      <c r="D2006" t="str">
        <f t="shared" si="38"/>
        <v>Lower middle income</v>
      </c>
      <c r="E2006" t="s">
        <v>448</v>
      </c>
      <c r="F2006" s="59">
        <f>'[2]PrEP visit costs'!E8</f>
        <v>3.7333657837442806</v>
      </c>
      <c r="G2006" s="48">
        <v>2024</v>
      </c>
      <c r="H2006" t="s">
        <v>451</v>
      </c>
      <c r="J2006" t="str">
        <f t="shared" si="36"/>
        <v>MyanmarRing PrEP visit</v>
      </c>
    </row>
    <row r="2007" spans="1:10" x14ac:dyDescent="0.25">
      <c r="A2007" t="s">
        <v>49</v>
      </c>
      <c r="B2007" t="str">
        <f>VLOOKUP(A2007,[1]Sheet1!$A$3:$C$249,3,FALSE)</f>
        <v>BDI</v>
      </c>
      <c r="C2007" t="str">
        <f t="shared" si="37"/>
        <v>WCA</v>
      </c>
      <c r="D2007" t="str">
        <f t="shared" si="38"/>
        <v>Low income</v>
      </c>
      <c r="E2007" t="s">
        <v>448</v>
      </c>
      <c r="F2007" s="59">
        <f>'[2]PrEP visit costs'!E9</f>
        <v>5.0157751946129467</v>
      </c>
      <c r="G2007" s="48">
        <v>2024</v>
      </c>
      <c r="H2007" t="s">
        <v>451</v>
      </c>
      <c r="J2007" t="str">
        <f t="shared" si="36"/>
        <v>BurundiRing PrEP visit</v>
      </c>
    </row>
    <row r="2008" spans="1:10" x14ac:dyDescent="0.25">
      <c r="A2008" t="s">
        <v>53</v>
      </c>
      <c r="B2008" t="str">
        <f>VLOOKUP(A2008,[1]Sheet1!$A$3:$C$249,3,FALSE)</f>
        <v>KHM</v>
      </c>
      <c r="C2008" t="str">
        <f t="shared" si="37"/>
        <v>AP</v>
      </c>
      <c r="D2008" t="str">
        <f t="shared" si="38"/>
        <v>Lower middle income</v>
      </c>
      <c r="E2008" t="s">
        <v>448</v>
      </c>
      <c r="F2008" s="59">
        <f>'[2]PrEP visit costs'!E10</f>
        <v>4.2046502070545895</v>
      </c>
      <c r="G2008" s="48">
        <v>2024</v>
      </c>
      <c r="H2008" t="s">
        <v>451</v>
      </c>
      <c r="J2008" t="str">
        <f t="shared" si="36"/>
        <v>CambodiaRing PrEP visit</v>
      </c>
    </row>
    <row r="2009" spans="1:10" x14ac:dyDescent="0.25">
      <c r="A2009" t="s">
        <v>55</v>
      </c>
      <c r="B2009" t="str">
        <f>VLOOKUP(A2009,[1]Sheet1!$A$3:$C$249,3,FALSE)</f>
        <v>CMR</v>
      </c>
      <c r="C2009" t="str">
        <f t="shared" si="37"/>
        <v>WCA</v>
      </c>
      <c r="D2009" t="str">
        <f t="shared" si="38"/>
        <v>Lower middle income</v>
      </c>
      <c r="E2009" t="s">
        <v>448</v>
      </c>
      <c r="F2009" s="59">
        <f>'[2]PrEP visit costs'!E11</f>
        <v>6.8458331070534673</v>
      </c>
      <c r="G2009" s="48">
        <v>2024</v>
      </c>
      <c r="H2009" t="s">
        <v>451</v>
      </c>
      <c r="J2009" t="str">
        <f t="shared" si="36"/>
        <v>CameroonRing PrEP visit</v>
      </c>
    </row>
    <row r="2010" spans="1:10" x14ac:dyDescent="0.25">
      <c r="A2010" t="s">
        <v>73</v>
      </c>
      <c r="B2010" t="str">
        <f>VLOOKUP(A2010,[1]Sheet1!$A$3:$C$249,3,FALSE)</f>
        <v>CIV</v>
      </c>
      <c r="C2010" t="str">
        <f t="shared" si="37"/>
        <v>WCA</v>
      </c>
      <c r="D2010" t="str">
        <f t="shared" si="38"/>
        <v>Lower middle income</v>
      </c>
      <c r="E2010" t="s">
        <v>448</v>
      </c>
      <c r="F2010" s="59">
        <f>'[2]PrEP visit costs'!E12</f>
        <v>6.7733039263592243</v>
      </c>
      <c r="G2010" s="48">
        <v>2024</v>
      </c>
      <c r="H2010" t="s">
        <v>451</v>
      </c>
      <c r="J2010" t="str">
        <f t="shared" si="36"/>
        <v>Côte d'IvoireRing PrEP visit</v>
      </c>
    </row>
    <row r="2011" spans="1:10" x14ac:dyDescent="0.25">
      <c r="A2011" t="s">
        <v>81</v>
      </c>
      <c r="B2011" t="str">
        <f>VLOOKUP(A2011,[1]Sheet1!$A$3:$C$249,3,FALSE)</f>
        <v>DOM</v>
      </c>
      <c r="C2011" t="str">
        <f t="shared" si="37"/>
        <v>LAC</v>
      </c>
      <c r="D2011" t="str">
        <f t="shared" si="38"/>
        <v>Upper middle income</v>
      </c>
      <c r="E2011" t="s">
        <v>448</v>
      </c>
      <c r="F2011" s="59">
        <f>'[2]PrEP visit costs'!E13</f>
        <v>9.0341000429155951</v>
      </c>
      <c r="G2011" s="48">
        <v>2024</v>
      </c>
      <c r="H2011" t="s">
        <v>451</v>
      </c>
      <c r="J2011" t="str">
        <f t="shared" si="36"/>
        <v>Dominican RepublicRing PrEP visit</v>
      </c>
    </row>
    <row r="2012" spans="1:10" x14ac:dyDescent="0.25">
      <c r="A2012" t="s">
        <v>449</v>
      </c>
      <c r="B2012" t="s">
        <v>68</v>
      </c>
      <c r="C2012" t="str">
        <f t="shared" si="37"/>
        <v>WCA</v>
      </c>
      <c r="D2012" t="str">
        <f t="shared" si="38"/>
        <v>Low income</v>
      </c>
      <c r="E2012" t="s">
        <v>448</v>
      </c>
      <c r="F2012" s="59">
        <f>'[2]PrEP visit costs'!E14</f>
        <v>4.3580237072806831</v>
      </c>
      <c r="G2012" s="48">
        <v>2024</v>
      </c>
      <c r="H2012" t="s">
        <v>451</v>
      </c>
      <c r="J2012" t="str">
        <f t="shared" si="36"/>
        <v>Democratic Republic of the CongoRing PrEP visit</v>
      </c>
    </row>
    <row r="2013" spans="1:10" x14ac:dyDescent="0.25">
      <c r="A2013" t="s">
        <v>87</v>
      </c>
      <c r="B2013" t="str">
        <f>VLOOKUP(A2013,[1]Sheet1!$A$3:$C$249,3,FALSE)</f>
        <v>SLV</v>
      </c>
      <c r="C2013" t="str">
        <f t="shared" si="37"/>
        <v>LAC</v>
      </c>
      <c r="D2013" t="str">
        <f t="shared" si="38"/>
        <v>Lower middle income</v>
      </c>
      <c r="E2013" t="s">
        <v>448</v>
      </c>
      <c r="F2013" s="59">
        <f>'[2]PrEP visit costs'!E15</f>
        <v>7.8515591309398376</v>
      </c>
      <c r="G2013" s="48">
        <v>2024</v>
      </c>
      <c r="H2013" t="s">
        <v>451</v>
      </c>
      <c r="J2013" t="str">
        <f t="shared" si="36"/>
        <v>El SalvadorRing PrEP visit</v>
      </c>
    </row>
    <row r="2014" spans="1:10" x14ac:dyDescent="0.25">
      <c r="A2014" t="s">
        <v>267</v>
      </c>
      <c r="B2014" t="s">
        <v>228</v>
      </c>
      <c r="C2014" t="str">
        <f t="shared" si="37"/>
        <v>ESA</v>
      </c>
      <c r="D2014" t="str">
        <f t="shared" si="38"/>
        <v>Lower middle income</v>
      </c>
      <c r="E2014" t="s">
        <v>448</v>
      </c>
      <c r="F2014" s="59">
        <f>'[2]PrEP visit costs'!E16</f>
        <v>9.725239183507421</v>
      </c>
      <c r="G2014" s="48">
        <v>2024</v>
      </c>
      <c r="H2014" t="s">
        <v>451</v>
      </c>
      <c r="J2014" t="str">
        <f t="shared" si="36"/>
        <v>EswatiniRing PrEP visit</v>
      </c>
    </row>
    <row r="2015" spans="1:10" x14ac:dyDescent="0.25">
      <c r="A2015" t="s">
        <v>93</v>
      </c>
      <c r="B2015" t="str">
        <f>VLOOKUP(A2015,[1]Sheet1!$A$3:$C$249,3,FALSE)</f>
        <v>ETH</v>
      </c>
      <c r="C2015" t="str">
        <f t="shared" si="37"/>
        <v>ESA</v>
      </c>
      <c r="D2015" t="str">
        <f t="shared" si="38"/>
        <v>Low income</v>
      </c>
      <c r="E2015" t="s">
        <v>448</v>
      </c>
      <c r="F2015" s="59">
        <f>'[2]PrEP visit costs'!E17</f>
        <v>4.3308611115077005</v>
      </c>
      <c r="G2015" s="48">
        <v>2024</v>
      </c>
      <c r="H2015" t="s">
        <v>451</v>
      </c>
      <c r="J2015" t="str">
        <f t="shared" si="36"/>
        <v>EthiopiaRing PrEP visit</v>
      </c>
    </row>
    <row r="2016" spans="1:10" x14ac:dyDescent="0.25">
      <c r="A2016" t="s">
        <v>103</v>
      </c>
      <c r="B2016" t="str">
        <f>VLOOKUP(A2016,[1]Sheet1!$A$3:$C$249,3,FALSE)</f>
        <v>GHA</v>
      </c>
      <c r="C2016" t="str">
        <f t="shared" si="37"/>
        <v>WCA</v>
      </c>
      <c r="D2016" t="str">
        <f t="shared" si="38"/>
        <v>Lower middle income</v>
      </c>
      <c r="E2016" t="s">
        <v>448</v>
      </c>
      <c r="F2016" s="59">
        <f>'[2]PrEP visit costs'!E18</f>
        <v>6.6481148462979842</v>
      </c>
      <c r="G2016" s="48">
        <v>2024</v>
      </c>
      <c r="H2016" t="s">
        <v>451</v>
      </c>
      <c r="J2016" t="str">
        <f t="shared" si="36"/>
        <v>GhanaRing PrEP visit</v>
      </c>
    </row>
    <row r="2017" spans="1:10" x14ac:dyDescent="0.25">
      <c r="A2017" t="s">
        <v>105</v>
      </c>
      <c r="B2017" t="str">
        <f>VLOOKUP(A2017,[1]Sheet1!$A$3:$C$249,3,FALSE)</f>
        <v>GTM</v>
      </c>
      <c r="C2017" t="str">
        <f t="shared" si="37"/>
        <v>LAC</v>
      </c>
      <c r="D2017" t="str">
        <f t="shared" si="38"/>
        <v>Lower middle income</v>
      </c>
      <c r="E2017" t="s">
        <v>448</v>
      </c>
      <c r="F2017" s="59">
        <f>'[2]PrEP visit costs'!E19</f>
        <v>8.2957538854833057</v>
      </c>
      <c r="G2017" s="48">
        <v>2024</v>
      </c>
      <c r="H2017" t="s">
        <v>451</v>
      </c>
      <c r="J2017" t="str">
        <f t="shared" si="36"/>
        <v>GuatemalaRing PrEP visit</v>
      </c>
    </row>
    <row r="2018" spans="1:10" x14ac:dyDescent="0.25">
      <c r="A2018" t="s">
        <v>113</v>
      </c>
      <c r="B2018" t="str">
        <f>VLOOKUP(A2018,[1]Sheet1!$A$3:$C$249,3,FALSE)</f>
        <v>HTI</v>
      </c>
      <c r="C2018" t="str">
        <f t="shared" si="37"/>
        <v>LAC</v>
      </c>
      <c r="D2018" t="str">
        <f t="shared" si="38"/>
        <v>Low income</v>
      </c>
      <c r="E2018" t="s">
        <v>448</v>
      </c>
      <c r="F2018" s="59">
        <f>'[2]PrEP visit costs'!E20</f>
        <v>5.0225005198291113</v>
      </c>
      <c r="G2018" s="48">
        <v>2024</v>
      </c>
      <c r="H2018" t="s">
        <v>451</v>
      </c>
      <c r="J2018" t="str">
        <f t="shared" si="36"/>
        <v>HaitiRing PrEP visit</v>
      </c>
    </row>
    <row r="2019" spans="1:10" x14ac:dyDescent="0.25">
      <c r="A2019" t="s">
        <v>115</v>
      </c>
      <c r="B2019" t="str">
        <f>VLOOKUP(A2019,[1]Sheet1!$A$3:$C$249,3,FALSE)</f>
        <v>HND</v>
      </c>
      <c r="C2019" t="str">
        <f t="shared" si="37"/>
        <v>LAC</v>
      </c>
      <c r="D2019" t="str">
        <f t="shared" si="38"/>
        <v>Lower middle income</v>
      </c>
      <c r="E2019" t="s">
        <v>448</v>
      </c>
      <c r="F2019" s="59">
        <f>'[2]PrEP visit costs'!E21</f>
        <v>6.4835386666785038</v>
      </c>
      <c r="G2019" s="48">
        <v>2024</v>
      </c>
      <c r="H2019" t="s">
        <v>451</v>
      </c>
      <c r="J2019" t="str">
        <f t="shared" si="36"/>
        <v>HondurasRing PrEP visit</v>
      </c>
    </row>
    <row r="2020" spans="1:10" x14ac:dyDescent="0.25">
      <c r="A2020" t="s">
        <v>117</v>
      </c>
      <c r="B2020" t="str">
        <f>VLOOKUP(A2020,[1]Sheet1!$A$3:$C$249,3,FALSE)</f>
        <v>IND</v>
      </c>
      <c r="C2020" t="str">
        <f t="shared" si="37"/>
        <v>AP</v>
      </c>
      <c r="D2020" t="str">
        <f t="shared" si="38"/>
        <v>Lower middle income</v>
      </c>
      <c r="E2020" t="s">
        <v>448</v>
      </c>
      <c r="F2020" s="59">
        <f>'[2]PrEP visit costs'!E22</f>
        <v>5.0976864645037434</v>
      </c>
      <c r="G2020" s="48">
        <v>2024</v>
      </c>
      <c r="H2020" t="s">
        <v>451</v>
      </c>
      <c r="J2020" t="str">
        <f t="shared" si="36"/>
        <v>IndiaRing PrEP visit</v>
      </c>
    </row>
    <row r="2021" spans="1:10" x14ac:dyDescent="0.25">
      <c r="A2021" t="s">
        <v>119</v>
      </c>
      <c r="B2021" t="str">
        <f>VLOOKUP(A2021,[1]Sheet1!$A$3:$C$249,3,FALSE)</f>
        <v>IDN</v>
      </c>
      <c r="C2021" t="str">
        <f t="shared" si="37"/>
        <v>AP</v>
      </c>
      <c r="D2021" t="str">
        <f t="shared" si="38"/>
        <v>Lower middle income</v>
      </c>
      <c r="E2021" t="s">
        <v>448</v>
      </c>
      <c r="F2021" s="59">
        <f>'[2]PrEP visit costs'!E23</f>
        <v>4.8817488172953114</v>
      </c>
      <c r="G2021" s="48">
        <v>2024</v>
      </c>
      <c r="H2021" t="s">
        <v>451</v>
      </c>
      <c r="J2021" t="str">
        <f t="shared" si="36"/>
        <v>IndonesiaRing PrEP visit</v>
      </c>
    </row>
    <row r="2022" spans="1:10" x14ac:dyDescent="0.25">
      <c r="A2022" t="s">
        <v>129</v>
      </c>
      <c r="B2022" t="str">
        <f>VLOOKUP(A2022,[1]Sheet1!$A$3:$C$249,3,FALSE)</f>
        <v>KAZ</v>
      </c>
      <c r="C2022" t="str">
        <f t="shared" si="37"/>
        <v>EECA</v>
      </c>
      <c r="D2022" t="str">
        <f t="shared" si="38"/>
        <v>Upper middle income</v>
      </c>
      <c r="E2022" t="s">
        <v>448</v>
      </c>
      <c r="F2022" s="59">
        <f>'[2]PrEP visit costs'!E24</f>
        <v>7.2960216430151545</v>
      </c>
      <c r="G2022" s="48">
        <v>2024</v>
      </c>
      <c r="H2022" t="s">
        <v>451</v>
      </c>
      <c r="J2022" t="str">
        <f t="shared" si="36"/>
        <v>KazakhstanRing PrEP visit</v>
      </c>
    </row>
    <row r="2023" spans="1:10" x14ac:dyDescent="0.25">
      <c r="A2023" t="s">
        <v>131</v>
      </c>
      <c r="B2023" t="str">
        <f>VLOOKUP(A2023,[1]Sheet1!$A$3:$C$249,3,FALSE)</f>
        <v>KEN</v>
      </c>
      <c r="C2023" t="str">
        <f t="shared" si="37"/>
        <v>ESA</v>
      </c>
      <c r="D2023" t="str">
        <f t="shared" si="38"/>
        <v>Lower middle income</v>
      </c>
      <c r="E2023" t="s">
        <v>448</v>
      </c>
      <c r="F2023" s="59">
        <f>'[2]PrEP visit costs'!E25</f>
        <v>6.8322737822346271</v>
      </c>
      <c r="G2023" s="48">
        <v>2024</v>
      </c>
      <c r="H2023" t="s">
        <v>451</v>
      </c>
      <c r="J2023" t="str">
        <f t="shared" si="36"/>
        <v>KenyaRing PrEP visit</v>
      </c>
    </row>
    <row r="2024" spans="1:10" x14ac:dyDescent="0.25">
      <c r="A2024" t="s">
        <v>384</v>
      </c>
      <c r="B2024" t="str">
        <f>VLOOKUP(A2024,[1]Sheet1!$A$3:$C$249,3,FALSE)</f>
        <v>KGZ</v>
      </c>
      <c r="C2024" t="str">
        <f t="shared" si="37"/>
        <v>EECA</v>
      </c>
      <c r="D2024" t="str">
        <f t="shared" si="38"/>
        <v>Lower middle income</v>
      </c>
      <c r="E2024" t="s">
        <v>448</v>
      </c>
      <c r="F2024" s="59">
        <f>'[2]PrEP visit costs'!E26</f>
        <v>3.5767329613512255</v>
      </c>
      <c r="G2024" s="48">
        <v>2024</v>
      </c>
      <c r="H2024" t="s">
        <v>451</v>
      </c>
      <c r="J2024" t="str">
        <f t="shared" si="36"/>
        <v>KyrgyzstanRing PrEP visit</v>
      </c>
    </row>
    <row r="2025" spans="1:10" x14ac:dyDescent="0.25">
      <c r="A2025" t="s">
        <v>450</v>
      </c>
      <c r="B2025" t="s">
        <v>138</v>
      </c>
      <c r="C2025" t="str">
        <f t="shared" si="37"/>
        <v>AP</v>
      </c>
      <c r="D2025" t="str">
        <f t="shared" si="38"/>
        <v>Lower middle income</v>
      </c>
      <c r="E2025" t="s">
        <v>448</v>
      </c>
      <c r="F2025" s="59">
        <f>'[2]PrEP visit costs'!E27</f>
        <v>4.340303923389552</v>
      </c>
      <c r="G2025" s="48">
        <v>2024</v>
      </c>
      <c r="H2025" t="s">
        <v>451</v>
      </c>
      <c r="J2025" t="str">
        <f t="shared" si="36"/>
        <v>Lao People's  Democratic RepublicRing PrEP visit</v>
      </c>
    </row>
    <row r="2026" spans="1:10" x14ac:dyDescent="0.25">
      <c r="A2026" t="s">
        <v>141</v>
      </c>
      <c r="B2026" t="str">
        <f>VLOOKUP(A2026,[1]Sheet1!$A$3:$C$249,3,FALSE)</f>
        <v>LSO</v>
      </c>
      <c r="C2026" t="str">
        <f t="shared" si="37"/>
        <v>ESA</v>
      </c>
      <c r="D2026" t="str">
        <f t="shared" si="38"/>
        <v>Lower middle income</v>
      </c>
      <c r="E2026" t="s">
        <v>448</v>
      </c>
      <c r="F2026" s="59">
        <f>'[2]PrEP visit costs'!E28</f>
        <v>7.1685365889690731</v>
      </c>
      <c r="G2026" s="48">
        <v>2024</v>
      </c>
      <c r="H2026" t="s">
        <v>451</v>
      </c>
      <c r="J2026" t="str">
        <f t="shared" si="36"/>
        <v>LesothoRing PrEP visit</v>
      </c>
    </row>
    <row r="2027" spans="1:10" x14ac:dyDescent="0.25">
      <c r="A2027" t="s">
        <v>143</v>
      </c>
      <c r="B2027" t="str">
        <f>VLOOKUP(A2027,[1]Sheet1!$A$3:$C$249,3,FALSE)</f>
        <v>LBR</v>
      </c>
      <c r="C2027" t="str">
        <f t="shared" si="37"/>
        <v>WCA</v>
      </c>
      <c r="D2027" t="str">
        <f t="shared" si="38"/>
        <v>Low income</v>
      </c>
      <c r="E2027" t="s">
        <v>448</v>
      </c>
      <c r="F2027" s="59">
        <f>'[2]PrEP visit costs'!E29</f>
        <v>4.4622444946728663</v>
      </c>
      <c r="G2027" s="48">
        <v>2024</v>
      </c>
      <c r="H2027" t="s">
        <v>451</v>
      </c>
      <c r="J2027" t="str">
        <f t="shared" si="36"/>
        <v>LiberiaRing PrEP visit</v>
      </c>
    </row>
    <row r="2028" spans="1:10" x14ac:dyDescent="0.25">
      <c r="A2028" t="s">
        <v>151</v>
      </c>
      <c r="B2028" t="str">
        <f>VLOOKUP(A2028,[1]Sheet1!$A$3:$C$249,3,FALSE)</f>
        <v>MWI</v>
      </c>
      <c r="C2028" t="str">
        <f t="shared" si="37"/>
        <v>ESA</v>
      </c>
      <c r="D2028" t="str">
        <f t="shared" si="38"/>
        <v>Low income</v>
      </c>
      <c r="E2028" t="s">
        <v>448</v>
      </c>
      <c r="F2028" s="59">
        <f>'[2]PrEP visit costs'!E30</f>
        <v>5.3200020735468705</v>
      </c>
      <c r="G2028" s="48">
        <v>2024</v>
      </c>
      <c r="H2028" t="s">
        <v>451</v>
      </c>
      <c r="J2028" t="str">
        <f t="shared" si="36"/>
        <v>MalawiRing PrEP visit</v>
      </c>
    </row>
    <row r="2029" spans="1:10" x14ac:dyDescent="0.25">
      <c r="A2029" t="s">
        <v>157</v>
      </c>
      <c r="B2029" t="str">
        <f>VLOOKUP(A2029,[1]Sheet1!$A$3:$C$249,3,FALSE)</f>
        <v>MLI</v>
      </c>
      <c r="C2029" t="str">
        <f t="shared" si="37"/>
        <v>WCA</v>
      </c>
      <c r="D2029" t="str">
        <f t="shared" si="38"/>
        <v>Low income</v>
      </c>
      <c r="E2029" t="s">
        <v>448</v>
      </c>
      <c r="F2029" s="59">
        <f>'[2]PrEP visit costs'!E31</f>
        <v>5.7562537512555174</v>
      </c>
      <c r="G2029" s="48">
        <v>2024</v>
      </c>
      <c r="H2029" t="s">
        <v>451</v>
      </c>
      <c r="J2029" t="str">
        <f t="shared" si="36"/>
        <v>MaliRing PrEP visit</v>
      </c>
    </row>
    <row r="2030" spans="1:10" x14ac:dyDescent="0.25">
      <c r="A2030" t="s">
        <v>173</v>
      </c>
      <c r="B2030" t="str">
        <f>VLOOKUP(A2030,[1]Sheet1!$A$3:$C$249,3,FALSE)</f>
        <v>MOZ</v>
      </c>
      <c r="C2030" t="str">
        <f t="shared" si="37"/>
        <v>ESA</v>
      </c>
      <c r="D2030" t="str">
        <f t="shared" si="38"/>
        <v>Low income</v>
      </c>
      <c r="E2030" t="s">
        <v>448</v>
      </c>
      <c r="F2030" s="59">
        <f>'[2]PrEP visit costs'!E32</f>
        <v>5.1715159958440529</v>
      </c>
      <c r="G2030" s="48">
        <v>2024</v>
      </c>
      <c r="H2030" t="s">
        <v>451</v>
      </c>
      <c r="J2030" t="str">
        <f t="shared" si="36"/>
        <v>MozambiqueRing PrEP visit</v>
      </c>
    </row>
    <row r="2031" spans="1:10" x14ac:dyDescent="0.25">
      <c r="A2031" t="s">
        <v>177</v>
      </c>
      <c r="B2031" t="str">
        <f>VLOOKUP(A2031,[1]Sheet1!$A$3:$C$249,3,FALSE)</f>
        <v>NAM</v>
      </c>
      <c r="C2031" t="str">
        <f t="shared" si="37"/>
        <v>ESA</v>
      </c>
      <c r="D2031" t="str">
        <f t="shared" si="38"/>
        <v>Upper middle income</v>
      </c>
      <c r="E2031" t="s">
        <v>448</v>
      </c>
      <c r="F2031" s="59">
        <f>'[2]PrEP visit costs'!E33</f>
        <v>10.495540135728877</v>
      </c>
      <c r="G2031" s="48">
        <v>2024</v>
      </c>
      <c r="H2031" t="s">
        <v>451</v>
      </c>
      <c r="J2031" t="str">
        <f t="shared" si="36"/>
        <v>NamibiaRing PrEP visit</v>
      </c>
    </row>
    <row r="2032" spans="1:10" x14ac:dyDescent="0.25">
      <c r="A2032" t="s">
        <v>179</v>
      </c>
      <c r="B2032" t="str">
        <f>VLOOKUP(A2032,[1]Sheet1!$A$3:$C$249,3,FALSE)</f>
        <v>NPL</v>
      </c>
      <c r="C2032" t="str">
        <f t="shared" si="37"/>
        <v>AP</v>
      </c>
      <c r="D2032" t="str">
        <f t="shared" si="38"/>
        <v>Low income</v>
      </c>
      <c r="E2032" t="s">
        <v>448</v>
      </c>
      <c r="F2032" s="59">
        <f>'[2]PrEP visit costs'!E34</f>
        <v>4.4115042498702763</v>
      </c>
      <c r="G2032" s="48">
        <v>2024</v>
      </c>
      <c r="H2032" t="s">
        <v>451</v>
      </c>
      <c r="J2032" t="str">
        <f t="shared" si="36"/>
        <v>NepalRing PrEP visit</v>
      </c>
    </row>
    <row r="2033" spans="1:10" x14ac:dyDescent="0.25">
      <c r="A2033" t="s">
        <v>185</v>
      </c>
      <c r="B2033" t="str">
        <f>VLOOKUP(A2033,[1]Sheet1!$A$3:$C$249,3,FALSE)</f>
        <v>NGA</v>
      </c>
      <c r="C2033" t="str">
        <f t="shared" si="37"/>
        <v>WCA</v>
      </c>
      <c r="D2033" t="str">
        <f t="shared" si="38"/>
        <v>Lower middle income</v>
      </c>
      <c r="E2033" t="s">
        <v>448</v>
      </c>
      <c r="F2033" s="59">
        <f>'[2]PrEP visit costs'!E35</f>
        <v>7.4494716596634145</v>
      </c>
      <c r="G2033" s="48">
        <v>2024</v>
      </c>
      <c r="H2033" t="s">
        <v>451</v>
      </c>
      <c r="J2033" t="str">
        <f t="shared" si="36"/>
        <v>NigeriaRing PrEP visit</v>
      </c>
    </row>
    <row r="2034" spans="1:10" x14ac:dyDescent="0.25">
      <c r="A2034" t="s">
        <v>191</v>
      </c>
      <c r="B2034" t="str">
        <f>VLOOKUP(A2034,[1]Sheet1!$A$3:$C$249,3,FALSE)</f>
        <v>PNG</v>
      </c>
      <c r="C2034" t="str">
        <f t="shared" si="37"/>
        <v>AP</v>
      </c>
      <c r="D2034" t="str">
        <f t="shared" si="38"/>
        <v>Lower middle income</v>
      </c>
      <c r="E2034" t="s">
        <v>448</v>
      </c>
      <c r="F2034" s="59">
        <f>'[2]PrEP visit costs'!E36</f>
        <v>4.5594899371516417</v>
      </c>
      <c r="G2034" s="48">
        <v>2024</v>
      </c>
      <c r="H2034" t="s">
        <v>451</v>
      </c>
      <c r="J2034" t="str">
        <f t="shared" si="36"/>
        <v>Papua New GuineaRing PrEP visit</v>
      </c>
    </row>
    <row r="2035" spans="1:10" x14ac:dyDescent="0.25">
      <c r="A2035" t="s">
        <v>197</v>
      </c>
      <c r="B2035" t="str">
        <f>VLOOKUP(A2035,[1]Sheet1!$A$3:$C$249,3,FALSE)</f>
        <v>PHL</v>
      </c>
      <c r="C2035" t="str">
        <f t="shared" si="37"/>
        <v>AP</v>
      </c>
      <c r="D2035" t="str">
        <f t="shared" si="38"/>
        <v>Lower middle income</v>
      </c>
      <c r="E2035" t="s">
        <v>448</v>
      </c>
      <c r="F2035" s="59">
        <f>'[2]PrEP visit costs'!E37</f>
        <v>5.4979057060013679</v>
      </c>
      <c r="G2035" s="48">
        <v>2024</v>
      </c>
      <c r="H2035" t="s">
        <v>451</v>
      </c>
      <c r="J2035" t="str">
        <f t="shared" si="36"/>
        <v>PhilippinesRing PrEP visit</v>
      </c>
    </row>
    <row r="2036" spans="1:10" x14ac:dyDescent="0.25">
      <c r="A2036" t="s">
        <v>203</v>
      </c>
      <c r="B2036" t="str">
        <f>VLOOKUP(A2036,[1]Sheet1!$A$3:$C$249,3,FALSE)</f>
        <v>RWA</v>
      </c>
      <c r="C2036" t="str">
        <f t="shared" si="37"/>
        <v>ESA</v>
      </c>
      <c r="D2036" t="str">
        <f t="shared" si="38"/>
        <v>Low income</v>
      </c>
      <c r="E2036" t="s">
        <v>448</v>
      </c>
      <c r="F2036" s="59">
        <f>'[2]PrEP visit costs'!E38</f>
        <v>5.8063733362241514</v>
      </c>
      <c r="G2036" s="48">
        <v>2024</v>
      </c>
      <c r="H2036" t="s">
        <v>451</v>
      </c>
      <c r="J2036" t="str">
        <f t="shared" si="36"/>
        <v>RwandaRing PrEP visit</v>
      </c>
    </row>
    <row r="2037" spans="1:10" x14ac:dyDescent="0.25">
      <c r="A2037" t="s">
        <v>207</v>
      </c>
      <c r="B2037" t="str">
        <f>VLOOKUP(A2037,[1]Sheet1!$A$3:$C$249,3,FALSE)</f>
        <v>SEN</v>
      </c>
      <c r="C2037" t="str">
        <f t="shared" si="37"/>
        <v>WCA</v>
      </c>
      <c r="D2037" t="str">
        <f t="shared" si="38"/>
        <v>Low income</v>
      </c>
      <c r="E2037" t="s">
        <v>448</v>
      </c>
      <c r="F2037" s="59">
        <f>'[2]PrEP visit costs'!E39</f>
        <v>6.3123983789260247</v>
      </c>
      <c r="G2037" s="48">
        <v>2024</v>
      </c>
      <c r="H2037" t="s">
        <v>451</v>
      </c>
      <c r="J2037" t="str">
        <f t="shared" si="36"/>
        <v>SenegalRing PrEP visit</v>
      </c>
    </row>
    <row r="2038" spans="1:10" x14ac:dyDescent="0.25">
      <c r="A2038" t="s">
        <v>211</v>
      </c>
      <c r="B2038" t="str">
        <f>VLOOKUP(A2038,[1]Sheet1!$A$3:$C$249,3,FALSE)</f>
        <v>SLE</v>
      </c>
      <c r="C2038" t="str">
        <f t="shared" si="37"/>
        <v>WCA</v>
      </c>
      <c r="D2038" t="str">
        <f t="shared" si="38"/>
        <v>Low income</v>
      </c>
      <c r="E2038" t="s">
        <v>448</v>
      </c>
      <c r="F2038" s="59">
        <f>'[2]PrEP visit costs'!E40</f>
        <v>4.7405402195370954</v>
      </c>
      <c r="G2038" s="48">
        <v>2024</v>
      </c>
      <c r="H2038" t="s">
        <v>451</v>
      </c>
      <c r="J2038" t="str">
        <f t="shared" si="36"/>
        <v>Sierra LeoneRing PrEP visit</v>
      </c>
    </row>
    <row r="2039" spans="1:10" x14ac:dyDescent="0.25">
      <c r="A2039" t="s">
        <v>215</v>
      </c>
      <c r="B2039" t="str">
        <f>VLOOKUP(A2039,[1]Sheet1!$A$3:$C$249,3,FALSE)</f>
        <v>ZAF</v>
      </c>
      <c r="C2039" t="str">
        <f t="shared" si="37"/>
        <v>ESA</v>
      </c>
      <c r="D2039" t="str">
        <f t="shared" si="38"/>
        <v>Upper middle income</v>
      </c>
      <c r="E2039" t="s">
        <v>448</v>
      </c>
      <c r="F2039" s="59">
        <f>'[2]PrEP visit costs'!E41</f>
        <v>12.075622958333334</v>
      </c>
      <c r="G2039" s="48">
        <v>2024</v>
      </c>
      <c r="H2039" t="s">
        <v>451</v>
      </c>
      <c r="J2039" t="str">
        <f t="shared" si="36"/>
        <v>South AfricaRing PrEP visit</v>
      </c>
    </row>
    <row r="2040" spans="1:10" x14ac:dyDescent="0.25">
      <c r="A2040" t="s">
        <v>231</v>
      </c>
      <c r="B2040" t="str">
        <f>VLOOKUP(A2040,[1]Sheet1!$A$3:$C$249,3,FALSE)</f>
        <v>TJK</v>
      </c>
      <c r="C2040" t="str">
        <f t="shared" si="37"/>
        <v>AP</v>
      </c>
      <c r="D2040" t="str">
        <f t="shared" si="38"/>
        <v>Lower middle income</v>
      </c>
      <c r="E2040" t="s">
        <v>448</v>
      </c>
      <c r="F2040" s="59">
        <f>'[2]PrEP visit costs'!E42</f>
        <v>3.4893548978918254</v>
      </c>
      <c r="G2040" s="48">
        <v>2024</v>
      </c>
      <c r="H2040" t="s">
        <v>451</v>
      </c>
      <c r="J2040" t="str">
        <f t="shared" si="36"/>
        <v>TajikistanRing PrEP visit</v>
      </c>
    </row>
    <row r="2041" spans="1:10" x14ac:dyDescent="0.25">
      <c r="A2041" t="s">
        <v>233</v>
      </c>
      <c r="B2041" t="s">
        <v>234</v>
      </c>
      <c r="C2041" t="str">
        <f t="shared" si="37"/>
        <v>ESA</v>
      </c>
      <c r="D2041" t="str">
        <f t="shared" si="38"/>
        <v>Low income</v>
      </c>
      <c r="E2041" t="s">
        <v>448</v>
      </c>
      <c r="F2041" s="59">
        <f>'[2]PrEP visit costs'!E43</f>
        <v>6.1287139019267372</v>
      </c>
      <c r="G2041" s="48">
        <v>2024</v>
      </c>
      <c r="H2041" t="s">
        <v>451</v>
      </c>
      <c r="J2041" t="str">
        <f t="shared" si="36"/>
        <v>TanzaniaRing PrEP visit</v>
      </c>
    </row>
    <row r="2042" spans="1:10" x14ac:dyDescent="0.25">
      <c r="A2042" t="s">
        <v>235</v>
      </c>
      <c r="B2042" t="str">
        <f>VLOOKUP(A2042,[1]Sheet1!$A$3:$C$249,3,FALSE)</f>
        <v>THA</v>
      </c>
      <c r="C2042" t="str">
        <f t="shared" si="37"/>
        <v>AP</v>
      </c>
      <c r="D2042" t="str">
        <f t="shared" si="38"/>
        <v>Upper middle income</v>
      </c>
      <c r="E2042" t="s">
        <v>448</v>
      </c>
      <c r="F2042" s="59">
        <f>'[2]PrEP visit costs'!E44</f>
        <v>5.7192269195640835</v>
      </c>
      <c r="G2042" s="48">
        <v>2024</v>
      </c>
      <c r="H2042" t="s">
        <v>451</v>
      </c>
      <c r="J2042" t="str">
        <f t="shared" si="36"/>
        <v>ThailandRing PrEP visit</v>
      </c>
    </row>
    <row r="2043" spans="1:10" x14ac:dyDescent="0.25">
      <c r="A2043" t="s">
        <v>239</v>
      </c>
      <c r="B2043" t="str">
        <f>VLOOKUP(A2043,[1]Sheet1!$A$3:$C$249,3,FALSE)</f>
        <v>TGO</v>
      </c>
      <c r="C2043" t="str">
        <f t="shared" si="37"/>
        <v>WCA</v>
      </c>
      <c r="D2043" t="str">
        <f t="shared" si="38"/>
        <v>Low income</v>
      </c>
      <c r="E2043" t="s">
        <v>448</v>
      </c>
      <c r="F2043" s="59">
        <f>'[2]PrEP visit costs'!E45</f>
        <v>5.3044492537227566</v>
      </c>
      <c r="G2043" s="48">
        <v>2024</v>
      </c>
      <c r="H2043" t="s">
        <v>451</v>
      </c>
      <c r="J2043" t="str">
        <f t="shared" si="36"/>
        <v>TogoRing PrEP visit</v>
      </c>
    </row>
    <row r="2044" spans="1:10" x14ac:dyDescent="0.25">
      <c r="A2044" t="s">
        <v>247</v>
      </c>
      <c r="B2044" t="str">
        <f>VLOOKUP(A2044,[1]Sheet1!$A$3:$C$249,3,FALSE)</f>
        <v>UGA</v>
      </c>
      <c r="C2044" t="str">
        <f t="shared" si="37"/>
        <v>ESA</v>
      </c>
      <c r="D2044" t="str">
        <f t="shared" si="38"/>
        <v>Low income</v>
      </c>
      <c r="E2044" t="s">
        <v>448</v>
      </c>
      <c r="F2044" s="59">
        <f>'[2]PrEP visit costs'!E46</f>
        <v>6.3485273745507236</v>
      </c>
      <c r="G2044" s="48">
        <v>2024</v>
      </c>
      <c r="H2044" t="s">
        <v>451</v>
      </c>
      <c r="J2044" t="str">
        <f t="shared" si="36"/>
        <v>UgandaRing PrEP visit</v>
      </c>
    </row>
    <row r="2045" spans="1:10" x14ac:dyDescent="0.25">
      <c r="A2045" t="s">
        <v>249</v>
      </c>
      <c r="B2045" t="str">
        <f>VLOOKUP(A2045,[1]Sheet1!$A$3:$C$249,3,FALSE)</f>
        <v>UKR</v>
      </c>
      <c r="C2045" t="str">
        <f t="shared" si="37"/>
        <v>EECA</v>
      </c>
      <c r="D2045" t="str">
        <f t="shared" si="38"/>
        <v>Lower middle income</v>
      </c>
      <c r="E2045" t="s">
        <v>448</v>
      </c>
      <c r="F2045" s="59">
        <f>'[2]PrEP visit costs'!E47</f>
        <v>5.1034425931664558</v>
      </c>
      <c r="G2045" s="48">
        <v>2024</v>
      </c>
      <c r="H2045" t="s">
        <v>451</v>
      </c>
      <c r="J2045" t="str">
        <f t="shared" si="36"/>
        <v>UkraineRing PrEP visit</v>
      </c>
    </row>
    <row r="2046" spans="1:10" x14ac:dyDescent="0.25">
      <c r="A2046" t="s">
        <v>370</v>
      </c>
      <c r="B2046" t="str">
        <f>VLOOKUP(A2046,[1]Sheet1!$A$3:$C$249,3,FALSE)</f>
        <v>VNM</v>
      </c>
      <c r="C2046" t="str">
        <f t="shared" si="37"/>
        <v>AP</v>
      </c>
      <c r="D2046" t="str">
        <f t="shared" si="38"/>
        <v>Lower middle income</v>
      </c>
      <c r="E2046" t="s">
        <v>448</v>
      </c>
      <c r="F2046" s="59">
        <f>'[2]PrEP visit costs'!E48</f>
        <v>4.3703822668752537</v>
      </c>
      <c r="G2046" s="48">
        <v>2024</v>
      </c>
      <c r="H2046" t="s">
        <v>451</v>
      </c>
      <c r="J2046" t="str">
        <f t="shared" si="36"/>
        <v>Viet NamRing PrEP visit</v>
      </c>
    </row>
    <row r="2047" spans="1:10" x14ac:dyDescent="0.25">
      <c r="A2047" t="s">
        <v>259</v>
      </c>
      <c r="B2047" t="str">
        <f>VLOOKUP(A2047,[1]Sheet1!$A$3:$C$249,3,FALSE)</f>
        <v>ZMB</v>
      </c>
      <c r="C2047" t="str">
        <f t="shared" si="37"/>
        <v>ESA</v>
      </c>
      <c r="D2047" t="str">
        <f t="shared" si="38"/>
        <v>Lower middle income</v>
      </c>
      <c r="E2047" t="s">
        <v>448</v>
      </c>
      <c r="F2047" s="59">
        <f>'[2]PrEP visit costs'!E49</f>
        <v>7.1935776713314539</v>
      </c>
      <c r="G2047" s="48">
        <v>2024</v>
      </c>
      <c r="H2047" t="s">
        <v>451</v>
      </c>
      <c r="J2047" t="str">
        <f t="shared" si="36"/>
        <v>ZambiaRing PrEP visit</v>
      </c>
    </row>
    <row r="2048" spans="1:10" x14ac:dyDescent="0.25">
      <c r="A2048" t="s">
        <v>261</v>
      </c>
      <c r="B2048" t="str">
        <f>VLOOKUP(A2048,[1]Sheet1!$A$3:$C$249,3,FALSE)</f>
        <v>ZWE</v>
      </c>
      <c r="C2048" t="str">
        <f t="shared" si="37"/>
        <v>ESA</v>
      </c>
      <c r="D2048" t="str">
        <f t="shared" si="38"/>
        <v>Low income</v>
      </c>
      <c r="E2048" t="s">
        <v>448</v>
      </c>
      <c r="F2048" s="59">
        <f>'[2]PrEP visit costs'!E50</f>
        <v>5.762130912323455</v>
      </c>
      <c r="G2048" s="48">
        <v>2024</v>
      </c>
      <c r="H2048" t="s">
        <v>451</v>
      </c>
      <c r="J2048" t="str">
        <f t="shared" si="36"/>
        <v>ZimbabweRing PrEP visit</v>
      </c>
    </row>
    <row r="2049" spans="1:10" x14ac:dyDescent="0.25">
      <c r="A2049" t="s">
        <v>4</v>
      </c>
      <c r="B2049" t="s">
        <v>5</v>
      </c>
      <c r="C2049" t="str">
        <f>VLOOKUP(B2049,'Country List'!$C$2:$G$126,5,FALSE)</f>
        <v>AP</v>
      </c>
      <c r="D2049" t="str">
        <f>VLOOKUP(B2049,'Country List'!$C$2:$E$126,3,FALSE)</f>
        <v>Low income</v>
      </c>
      <c r="E2049" t="s">
        <v>452</v>
      </c>
      <c r="F2049" s="59">
        <f>VLOOKUP(B2049,[3]Sheet1!$C$2:$E$133,3,FALSE)</f>
        <v>1.006508017097945</v>
      </c>
      <c r="G2049" s="48">
        <v>2024</v>
      </c>
      <c r="H2049" t="s">
        <v>453</v>
      </c>
      <c r="J2049" t="str">
        <f t="shared" si="36"/>
        <v>AfghanistanRoutine visit cost</v>
      </c>
    </row>
    <row r="2050" spans="1:10" x14ac:dyDescent="0.25">
      <c r="A2050" t="s">
        <v>8</v>
      </c>
      <c r="B2050" t="s">
        <v>9</v>
      </c>
      <c r="C2050" t="str">
        <f>VLOOKUP(B2050,'Country List'!$C$2:$G$126,5,FALSE)</f>
        <v>EECA</v>
      </c>
      <c r="D2050" t="str">
        <f>VLOOKUP(B2050,'Country List'!$C$2:$E$126,3,FALSE)</f>
        <v>Upper middle income</v>
      </c>
      <c r="E2050" t="s">
        <v>452</v>
      </c>
      <c r="F2050" s="59">
        <f>VLOOKUP(B2050,[3]Sheet1!$C$2:$E$133,3,FALSE)</f>
        <v>5.9399773068603734</v>
      </c>
      <c r="G2050" s="48">
        <v>2024</v>
      </c>
      <c r="H2050" t="s">
        <v>453</v>
      </c>
      <c r="J2050" t="str">
        <f t="shared" si="36"/>
        <v>AlbaniaRoutine visit cost</v>
      </c>
    </row>
    <row r="2051" spans="1:10" x14ac:dyDescent="0.25">
      <c r="A2051" t="s">
        <v>12</v>
      </c>
      <c r="B2051" t="s">
        <v>13</v>
      </c>
      <c r="C2051" t="str">
        <f>VLOOKUP(B2051,'Country List'!$C$2:$G$126,5,FALSE)</f>
        <v>NAME</v>
      </c>
      <c r="D2051" t="str">
        <f>VLOOKUP(B2051,'Country List'!$C$2:$E$126,3,FALSE)</f>
        <v>Upper middle income</v>
      </c>
      <c r="E2051" t="s">
        <v>452</v>
      </c>
      <c r="F2051" s="59">
        <f>VLOOKUP(B2051,[3]Sheet1!$C$2:$E$133,3,FALSE)</f>
        <v>7.5702145700117924</v>
      </c>
      <c r="G2051" s="48">
        <v>2024</v>
      </c>
      <c r="H2051" t="s">
        <v>453</v>
      </c>
      <c r="J2051" t="str">
        <f t="shared" si="36"/>
        <v>AlgeriaRoutine visit cost</v>
      </c>
    </row>
    <row r="2052" spans="1:10" x14ac:dyDescent="0.25">
      <c r="A2052" t="s">
        <v>16</v>
      </c>
      <c r="B2052" t="s">
        <v>17</v>
      </c>
      <c r="C2052" t="str">
        <f>VLOOKUP(B2052,'Country List'!$C$2:$G$126,5,FALSE)</f>
        <v>ESA</v>
      </c>
      <c r="D2052" t="str">
        <f>VLOOKUP(B2052,'Country List'!$C$2:$E$126,3,FALSE)</f>
        <v>Lower middle income</v>
      </c>
      <c r="E2052" t="s">
        <v>452</v>
      </c>
      <c r="F2052" s="59">
        <f>VLOOKUP(B2052,[3]Sheet1!$C$2:$E$133,3,FALSE)</f>
        <v>5.0583907617603137</v>
      </c>
      <c r="G2052" s="48">
        <v>2024</v>
      </c>
      <c r="H2052" t="s">
        <v>453</v>
      </c>
      <c r="J2052" t="str">
        <f t="shared" si="36"/>
        <v>AngolaRoutine visit cost</v>
      </c>
    </row>
    <row r="2053" spans="1:10" x14ac:dyDescent="0.25">
      <c r="A2053" t="s">
        <v>21</v>
      </c>
      <c r="B2053" t="s">
        <v>22</v>
      </c>
      <c r="C2053" t="str">
        <f>VLOOKUP(B2053,'Country List'!$C$2:$G$126,5,FALSE)</f>
        <v>LAC</v>
      </c>
      <c r="D2053" t="str">
        <f>VLOOKUP(B2053,'Country List'!$C$2:$E$126,3,FALSE)</f>
        <v>Upper middle income</v>
      </c>
      <c r="E2053" t="s">
        <v>452</v>
      </c>
      <c r="F2053" s="59">
        <f>VLOOKUP(B2053,[3]Sheet1!$C$2:$E$133,3,FALSE)</f>
        <v>17.02923887728582</v>
      </c>
      <c r="G2053" s="48">
        <v>2024</v>
      </c>
      <c r="H2053" t="s">
        <v>453</v>
      </c>
      <c r="J2053" t="str">
        <f t="shared" si="36"/>
        <v>ArgentinaRoutine visit cost</v>
      </c>
    </row>
    <row r="2054" spans="1:10" x14ac:dyDescent="0.25">
      <c r="A2054" t="s">
        <v>23</v>
      </c>
      <c r="B2054" t="s">
        <v>24</v>
      </c>
      <c r="C2054" t="str">
        <f>VLOOKUP(B2054,'Country List'!$C$2:$G$126,5,FALSE)</f>
        <v>EECA</v>
      </c>
      <c r="D2054" t="str">
        <f>VLOOKUP(B2054,'Country List'!$C$2:$E$126,3,FALSE)</f>
        <v>Lower middle income</v>
      </c>
      <c r="E2054" t="s">
        <v>452</v>
      </c>
      <c r="F2054" s="59">
        <f>VLOOKUP(B2054,[3]Sheet1!$C$2:$E$133,3,FALSE)</f>
        <v>8.5958290979925831</v>
      </c>
      <c r="G2054" s="48">
        <v>2024</v>
      </c>
      <c r="H2054" t="s">
        <v>453</v>
      </c>
      <c r="J2054" t="str">
        <f t="shared" si="36"/>
        <v>ArmeniaRoutine visit cost</v>
      </c>
    </row>
    <row r="2055" spans="1:10" x14ac:dyDescent="0.25">
      <c r="A2055" t="s">
        <v>25</v>
      </c>
      <c r="B2055" t="s">
        <v>26</v>
      </c>
      <c r="C2055" t="str">
        <f>VLOOKUP(B2055,'Country List'!$C$2:$G$126,5,FALSE)</f>
        <v>EECA</v>
      </c>
      <c r="D2055" t="str">
        <f>VLOOKUP(B2055,'Country List'!$C$2:$E$126,3,FALSE)</f>
        <v>Upper middle income</v>
      </c>
      <c r="E2055" t="s">
        <v>452</v>
      </c>
      <c r="F2055" s="59">
        <f>VLOOKUP(B2055,[3]Sheet1!$C$2:$E$133,3,FALSE)</f>
        <v>7.725188325818424</v>
      </c>
      <c r="G2055" s="48">
        <v>2024</v>
      </c>
      <c r="H2055" t="s">
        <v>453</v>
      </c>
      <c r="J2055" t="str">
        <f t="shared" si="36"/>
        <v>AzerbaijanRoutine visit cost</v>
      </c>
    </row>
    <row r="2056" spans="1:10" x14ac:dyDescent="0.25">
      <c r="A2056" t="s">
        <v>27</v>
      </c>
      <c r="B2056" t="s">
        <v>28</v>
      </c>
      <c r="C2056" t="str">
        <f>VLOOKUP(B2056,'Country List'!$C$2:$G$126,5,FALSE)</f>
        <v>AP</v>
      </c>
      <c r="D2056" t="str">
        <f>VLOOKUP(B2056,'Country List'!$C$2:$E$126,3,FALSE)</f>
        <v>Lower middle income</v>
      </c>
      <c r="E2056" t="s">
        <v>452</v>
      </c>
      <c r="F2056" s="59">
        <f>VLOOKUP(B2056,[3]Sheet1!$C$2:$E$133,3,FALSE)</f>
        <v>2.7665394332783082</v>
      </c>
      <c r="G2056" s="48">
        <v>2024</v>
      </c>
      <c r="H2056" t="s">
        <v>453</v>
      </c>
      <c r="J2056" t="str">
        <f t="shared" ref="J2056:J2119" si="39">CONCATENATE(A2056,E2056)</f>
        <v>BangladeshRoutine visit cost</v>
      </c>
    </row>
    <row r="2057" spans="1:10" x14ac:dyDescent="0.25">
      <c r="A2057" t="s">
        <v>29</v>
      </c>
      <c r="B2057" t="s">
        <v>30</v>
      </c>
      <c r="C2057" t="str">
        <f>VLOOKUP(B2057,'Country List'!$C$2:$G$126,5,FALSE)</f>
        <v>EECA</v>
      </c>
      <c r="D2057" t="str">
        <f>VLOOKUP(B2057,'Country List'!$C$2:$E$126,3,FALSE)</f>
        <v>Upper middle income</v>
      </c>
      <c r="E2057" t="s">
        <v>452</v>
      </c>
      <c r="F2057" s="59">
        <f>VLOOKUP(B2057,[3]Sheet1!$C$2:$E$133,3,FALSE)</f>
        <v>9.8676916141465441</v>
      </c>
      <c r="G2057" s="48">
        <v>2024</v>
      </c>
      <c r="H2057" t="s">
        <v>453</v>
      </c>
      <c r="J2057" t="str">
        <f t="shared" si="39"/>
        <v>BelarusRoutine visit cost</v>
      </c>
    </row>
    <row r="2058" spans="1:10" x14ac:dyDescent="0.25">
      <c r="A2058" t="s">
        <v>31</v>
      </c>
      <c r="B2058" t="s">
        <v>32</v>
      </c>
      <c r="C2058" t="str">
        <f>VLOOKUP(B2058,'Country List'!$C$2:$G$126,5,FALSE)</f>
        <v>LAC</v>
      </c>
      <c r="D2058" t="str">
        <f>VLOOKUP(B2058,'Country List'!$C$2:$E$126,3,FALSE)</f>
        <v>Upper middle income</v>
      </c>
      <c r="E2058" t="s">
        <v>452</v>
      </c>
      <c r="F2058" s="59">
        <f>VLOOKUP(B2058,[3]Sheet1!$C$2:$E$133,3,FALSE)</f>
        <v>9.150848295766485</v>
      </c>
      <c r="G2058" s="48">
        <v>2024</v>
      </c>
      <c r="H2058" t="s">
        <v>453</v>
      </c>
      <c r="J2058" t="str">
        <f t="shared" si="39"/>
        <v>BelizeRoutine visit cost</v>
      </c>
    </row>
    <row r="2059" spans="1:10" x14ac:dyDescent="0.25">
      <c r="A2059" t="s">
        <v>33</v>
      </c>
      <c r="B2059" t="s">
        <v>34</v>
      </c>
      <c r="C2059" t="str">
        <f>VLOOKUP(B2059,'Country List'!$C$2:$G$126,5,FALSE)</f>
        <v>WCA</v>
      </c>
      <c r="D2059" t="str">
        <f>VLOOKUP(B2059,'Country List'!$C$2:$E$126,3,FALSE)</f>
        <v>Low income</v>
      </c>
      <c r="E2059" t="s">
        <v>452</v>
      </c>
      <c r="F2059" s="59">
        <f>VLOOKUP(B2059,[3]Sheet1!$C$2:$E$133,3,FALSE)</f>
        <v>2.1746259950353202</v>
      </c>
      <c r="G2059" s="48">
        <v>2024</v>
      </c>
      <c r="H2059" t="s">
        <v>453</v>
      </c>
      <c r="J2059" t="str">
        <f t="shared" si="39"/>
        <v>BeninRoutine visit cost</v>
      </c>
    </row>
    <row r="2060" spans="1:10" x14ac:dyDescent="0.25">
      <c r="A2060" t="s">
        <v>35</v>
      </c>
      <c r="B2060" t="s">
        <v>36</v>
      </c>
      <c r="C2060" t="str">
        <f>VLOOKUP(B2060,'Country List'!$C$2:$G$126,5,FALSE)</f>
        <v>AP</v>
      </c>
      <c r="D2060" t="str">
        <f>VLOOKUP(B2060,'Country List'!$C$2:$E$126,3,FALSE)</f>
        <v>Lower middle income</v>
      </c>
      <c r="E2060" t="s">
        <v>452</v>
      </c>
      <c r="F2060" s="59">
        <f>VLOOKUP(B2060,[3]Sheet1!$C$2:$E$133,3,FALSE)</f>
        <v>5.8803248184342358</v>
      </c>
      <c r="G2060" s="48">
        <v>2024</v>
      </c>
      <c r="H2060" t="s">
        <v>453</v>
      </c>
      <c r="J2060" t="str">
        <f t="shared" si="39"/>
        <v>BhutanRoutine visit cost</v>
      </c>
    </row>
    <row r="2061" spans="1:10" x14ac:dyDescent="0.25">
      <c r="A2061" t="s">
        <v>37</v>
      </c>
      <c r="B2061" t="s">
        <v>38</v>
      </c>
      <c r="C2061" t="str">
        <f>VLOOKUP(B2061,'Country List'!$C$2:$G$126,5,FALSE)</f>
        <v>LAC</v>
      </c>
      <c r="D2061" t="str">
        <f>VLOOKUP(B2061,'Country List'!$C$2:$E$126,3,FALSE)</f>
        <v>Lower middle income</v>
      </c>
      <c r="E2061" t="s">
        <v>452</v>
      </c>
      <c r="F2061" s="59">
        <f>VLOOKUP(B2061,[3]Sheet1!$C$2:$E$133,3,FALSE)</f>
        <v>4.8589948621680303</v>
      </c>
      <c r="G2061" s="48">
        <v>2024</v>
      </c>
      <c r="H2061" t="s">
        <v>453</v>
      </c>
      <c r="J2061" t="str">
        <f t="shared" si="39"/>
        <v>BoliviaRoutine visit cost</v>
      </c>
    </row>
    <row r="2062" spans="1:10" x14ac:dyDescent="0.25">
      <c r="A2062" t="s">
        <v>39</v>
      </c>
      <c r="B2062" t="s">
        <v>40</v>
      </c>
      <c r="C2062" t="str">
        <f>VLOOKUP(B2062,'Country List'!$C$2:$G$126,5,FALSE)</f>
        <v>EECA</v>
      </c>
      <c r="D2062" t="str">
        <f>VLOOKUP(B2062,'Country List'!$C$2:$E$126,3,FALSE)</f>
        <v>Upper middle income</v>
      </c>
      <c r="E2062" t="s">
        <v>452</v>
      </c>
      <c r="F2062" s="59">
        <f>VLOOKUP(B2062,[3]Sheet1!$C$2:$E$133,3,FALSE)</f>
        <v>7.3483545299291668</v>
      </c>
      <c r="G2062" s="48">
        <v>2024</v>
      </c>
      <c r="H2062" t="s">
        <v>453</v>
      </c>
      <c r="J2062" t="str">
        <f t="shared" si="39"/>
        <v>Bosnia and HerzegovinaRoutine visit cost</v>
      </c>
    </row>
    <row r="2063" spans="1:10" x14ac:dyDescent="0.25">
      <c r="A2063" t="s">
        <v>41</v>
      </c>
      <c r="B2063" t="s">
        <v>42</v>
      </c>
      <c r="C2063" t="str">
        <f>VLOOKUP(B2063,'Country List'!$C$2:$G$126,5,FALSE)</f>
        <v>ESA</v>
      </c>
      <c r="D2063" t="str">
        <f>VLOOKUP(B2063,'Country List'!$C$2:$E$126,3,FALSE)</f>
        <v>Upper middle income</v>
      </c>
      <c r="E2063" t="s">
        <v>452</v>
      </c>
      <c r="F2063" s="59">
        <f>VLOOKUP(B2063,[3]Sheet1!$C$2:$E$133,3,FALSE)</f>
        <v>9.6024846089870781</v>
      </c>
      <c r="G2063" s="48">
        <v>2024</v>
      </c>
      <c r="H2063" t="s">
        <v>453</v>
      </c>
      <c r="J2063" t="str">
        <f t="shared" si="39"/>
        <v>BotswanaRoutine visit cost</v>
      </c>
    </row>
    <row r="2064" spans="1:10" x14ac:dyDescent="0.25">
      <c r="A2064" t="s">
        <v>43</v>
      </c>
      <c r="B2064" t="s">
        <v>44</v>
      </c>
      <c r="C2064" t="str">
        <f>VLOOKUP(B2064,'Country List'!$C$2:$G$126,5,FALSE)</f>
        <v>LAC</v>
      </c>
      <c r="D2064" t="str">
        <f>VLOOKUP(B2064,'Country List'!$C$2:$E$126,3,FALSE)</f>
        <v>Upper middle income</v>
      </c>
      <c r="E2064" t="s">
        <v>452</v>
      </c>
      <c r="F2064" s="59">
        <f>VLOOKUP(B2064,[3]Sheet1!$C$2:$E$133,3,FALSE)</f>
        <v>2.9840380183763942</v>
      </c>
      <c r="G2064" s="48">
        <v>2024</v>
      </c>
      <c r="H2064" t="s">
        <v>453</v>
      </c>
      <c r="J2064" t="str">
        <f t="shared" si="39"/>
        <v>BrazilRoutine visit cost</v>
      </c>
    </row>
    <row r="2065" spans="1:10" x14ac:dyDescent="0.25">
      <c r="A2065" t="s">
        <v>47</v>
      </c>
      <c r="B2065" t="s">
        <v>48</v>
      </c>
      <c r="C2065" t="str">
        <f>VLOOKUP(B2065,'Country List'!$C$2:$G$126,5,FALSE)</f>
        <v>WCA</v>
      </c>
      <c r="D2065" t="str">
        <f>VLOOKUP(B2065,'Country List'!$C$2:$E$126,3,FALSE)</f>
        <v>Low income</v>
      </c>
      <c r="E2065" t="s">
        <v>452</v>
      </c>
      <c r="F2065" s="59">
        <f>VLOOKUP(B2065,[3]Sheet1!$C$2:$E$133,3,FALSE)</f>
        <v>1.362639724926205</v>
      </c>
      <c r="G2065" s="48">
        <v>2024</v>
      </c>
      <c r="H2065" t="s">
        <v>453</v>
      </c>
      <c r="J2065" t="str">
        <f t="shared" si="39"/>
        <v>Burkina FasoRoutine visit cost</v>
      </c>
    </row>
    <row r="2066" spans="1:10" x14ac:dyDescent="0.25">
      <c r="A2066" t="s">
        <v>49</v>
      </c>
      <c r="B2066" t="s">
        <v>50</v>
      </c>
      <c r="C2066" t="str">
        <f>VLOOKUP(B2066,'Country List'!$C$2:$G$126,5,FALSE)</f>
        <v>WCA</v>
      </c>
      <c r="D2066" t="str">
        <f>VLOOKUP(B2066,'Country List'!$C$2:$E$126,3,FALSE)</f>
        <v>Low income</v>
      </c>
      <c r="E2066" t="s">
        <v>452</v>
      </c>
      <c r="F2066" s="59">
        <f>VLOOKUP(B2066,[3]Sheet1!$C$2:$E$133,3,FALSE)</f>
        <v>0.48461831962958329</v>
      </c>
      <c r="G2066" s="48">
        <v>2024</v>
      </c>
      <c r="H2066" t="s">
        <v>453</v>
      </c>
      <c r="J2066" t="str">
        <f t="shared" si="39"/>
        <v>BurundiRoutine visit cost</v>
      </c>
    </row>
    <row r="2067" spans="1:10" x14ac:dyDescent="0.25">
      <c r="A2067" t="s">
        <v>51</v>
      </c>
      <c r="B2067" t="s">
        <v>52</v>
      </c>
      <c r="C2067" t="str">
        <f>VLOOKUP(B2067,'Country List'!$C$2:$G$126,5,FALSE)</f>
        <v>WCA</v>
      </c>
      <c r="D2067" t="str">
        <f>VLOOKUP(B2067,'Country List'!$C$2:$E$126,3,FALSE)</f>
        <v>Lower middle income</v>
      </c>
      <c r="E2067" t="s">
        <v>452</v>
      </c>
      <c r="F2067" s="59">
        <f>VLOOKUP(B2067,[3]Sheet1!$C$2:$E$133,3,FALSE)</f>
        <v>5.5719128906695872</v>
      </c>
      <c r="G2067" s="48">
        <v>2024</v>
      </c>
      <c r="H2067" t="s">
        <v>453</v>
      </c>
      <c r="J2067" t="str">
        <f t="shared" si="39"/>
        <v>Cabo VerdeRoutine visit cost</v>
      </c>
    </row>
    <row r="2068" spans="1:10" x14ac:dyDescent="0.25">
      <c r="A2068" t="s">
        <v>53</v>
      </c>
      <c r="B2068" t="s">
        <v>54</v>
      </c>
      <c r="C2068" t="str">
        <f>VLOOKUP(B2068,'Country List'!$C$2:$G$126,5,FALSE)</f>
        <v>AP</v>
      </c>
      <c r="D2068" t="str">
        <f>VLOOKUP(B2068,'Country List'!$C$2:$E$126,3,FALSE)</f>
        <v>Lower middle income</v>
      </c>
      <c r="E2068" t="s">
        <v>452</v>
      </c>
      <c r="F2068" s="59">
        <f>VLOOKUP(B2068,[3]Sheet1!$C$2:$E$133,3,FALSE)</f>
        <v>1.710811477642723</v>
      </c>
      <c r="G2068" s="48">
        <v>2024</v>
      </c>
      <c r="H2068" t="s">
        <v>453</v>
      </c>
      <c r="J2068" t="str">
        <f t="shared" si="39"/>
        <v>CambodiaRoutine visit cost</v>
      </c>
    </row>
    <row r="2069" spans="1:10" x14ac:dyDescent="0.25">
      <c r="A2069" t="s">
        <v>55</v>
      </c>
      <c r="B2069" t="s">
        <v>56</v>
      </c>
      <c r="C2069" t="str">
        <f>VLOOKUP(B2069,'Country List'!$C$2:$G$126,5,FALSE)</f>
        <v>WCA</v>
      </c>
      <c r="D2069" t="str">
        <f>VLOOKUP(B2069,'Country List'!$C$2:$E$126,3,FALSE)</f>
        <v>Lower middle income</v>
      </c>
      <c r="E2069" t="s">
        <v>452</v>
      </c>
      <c r="F2069" s="59">
        <f>VLOOKUP(B2069,[3]Sheet1!$C$2:$E$133,3,FALSE)</f>
        <v>2.549793826142893</v>
      </c>
      <c r="G2069" s="48">
        <v>2024</v>
      </c>
      <c r="H2069" t="s">
        <v>453</v>
      </c>
      <c r="J2069" t="str">
        <f t="shared" si="39"/>
        <v>CameroonRoutine visit cost</v>
      </c>
    </row>
    <row r="2070" spans="1:10" x14ac:dyDescent="0.25">
      <c r="A2070" t="s">
        <v>57</v>
      </c>
      <c r="B2070" t="s">
        <v>58</v>
      </c>
      <c r="C2070" t="str">
        <f>VLOOKUP(B2070,'Country List'!$C$2:$G$126,5,FALSE)</f>
        <v>WCA</v>
      </c>
      <c r="D2070" t="str">
        <f>VLOOKUP(B2070,'Country List'!$C$2:$E$126,3,FALSE)</f>
        <v>Low income</v>
      </c>
      <c r="E2070" t="s">
        <v>452</v>
      </c>
      <c r="F2070" s="59">
        <f>VLOOKUP(B2070,[3]Sheet1!$C$2:$E$133,3,FALSE)</f>
        <v>0.79229387641980131</v>
      </c>
      <c r="G2070" s="48">
        <v>2024</v>
      </c>
      <c r="H2070" t="s">
        <v>453</v>
      </c>
      <c r="J2070" t="str">
        <f t="shared" si="39"/>
        <v>Central African RepublicRoutine visit cost</v>
      </c>
    </row>
    <row r="2071" spans="1:10" x14ac:dyDescent="0.25">
      <c r="A2071" t="s">
        <v>59</v>
      </c>
      <c r="B2071" t="s">
        <v>60</v>
      </c>
      <c r="C2071" t="str">
        <f>VLOOKUP(B2071,'Country List'!$C$2:$G$126,5,FALSE)</f>
        <v>WCA</v>
      </c>
      <c r="D2071" t="str">
        <f>VLOOKUP(B2071,'Country List'!$C$2:$E$126,3,FALSE)</f>
        <v>Low income</v>
      </c>
      <c r="E2071" t="s">
        <v>452</v>
      </c>
      <c r="F2071" s="59">
        <f>VLOOKUP(B2071,[3]Sheet1!$C$2:$E$133,3,FALSE)</f>
        <v>1.1954697164660011</v>
      </c>
      <c r="G2071" s="48">
        <v>2024</v>
      </c>
      <c r="H2071" t="s">
        <v>453</v>
      </c>
      <c r="J2071" t="str">
        <f t="shared" si="39"/>
        <v>ChadRoutine visit cost</v>
      </c>
    </row>
    <row r="2072" spans="1:10" x14ac:dyDescent="0.25">
      <c r="A2072" t="s">
        <v>61</v>
      </c>
      <c r="B2072" t="s">
        <v>62</v>
      </c>
      <c r="C2072" t="str">
        <f>VLOOKUP(B2072,'Country List'!$C$2:$G$126,5,FALSE)</f>
        <v>AP</v>
      </c>
      <c r="D2072" t="str">
        <f>VLOOKUP(B2072,'Country List'!$C$2:$E$126,3,FALSE)</f>
        <v>Upper middle income</v>
      </c>
      <c r="E2072" t="s">
        <v>452</v>
      </c>
      <c r="F2072" s="59">
        <f>VLOOKUP(B2072,[3]Sheet1!$C$2:$E$133,3,FALSE)</f>
        <v>15.86858831950682</v>
      </c>
      <c r="G2072" s="48">
        <v>2024</v>
      </c>
      <c r="H2072" t="s">
        <v>453</v>
      </c>
      <c r="J2072" t="str">
        <f t="shared" si="39"/>
        <v>ChinaRoutine visit cost</v>
      </c>
    </row>
    <row r="2073" spans="1:10" x14ac:dyDescent="0.25">
      <c r="A2073" t="s">
        <v>63</v>
      </c>
      <c r="B2073" t="s">
        <v>64</v>
      </c>
      <c r="C2073" t="str">
        <f>VLOOKUP(B2073,'Country List'!$C$2:$G$126,5,FALSE)</f>
        <v>LAC</v>
      </c>
      <c r="D2073" t="str">
        <f>VLOOKUP(B2073,'Country List'!$C$2:$E$126,3,FALSE)</f>
        <v>Upper middle income</v>
      </c>
      <c r="E2073" t="s">
        <v>452</v>
      </c>
      <c r="F2073" s="59">
        <f>VLOOKUP(B2073,[3]Sheet1!$C$2:$E$133,3,FALSE)</f>
        <v>21.00527429433933</v>
      </c>
      <c r="G2073" s="48">
        <v>2024</v>
      </c>
      <c r="H2073" t="s">
        <v>453</v>
      </c>
      <c r="J2073" t="str">
        <f t="shared" si="39"/>
        <v>ColombiaRoutine visit cost</v>
      </c>
    </row>
    <row r="2074" spans="1:10" x14ac:dyDescent="0.25">
      <c r="A2074" t="s">
        <v>65</v>
      </c>
      <c r="B2074" t="s">
        <v>66</v>
      </c>
      <c r="C2074" t="str">
        <f>VLOOKUP(B2074,'Country List'!$C$2:$G$126,5,FALSE)</f>
        <v>ESA</v>
      </c>
      <c r="D2074" t="str">
        <f>VLOOKUP(B2074,'Country List'!$C$2:$E$126,3,FALSE)</f>
        <v>Low income</v>
      </c>
      <c r="E2074" t="s">
        <v>452</v>
      </c>
      <c r="F2074" s="59">
        <f>VLOOKUP(B2074,[3]Sheet1!$C$2:$E$133,3,FALSE)</f>
        <v>2.3171971840047081</v>
      </c>
      <c r="G2074" s="48">
        <v>2024</v>
      </c>
      <c r="H2074" t="s">
        <v>453</v>
      </c>
      <c r="J2074" t="str">
        <f t="shared" si="39"/>
        <v>ComorosRoutine visit cost</v>
      </c>
    </row>
    <row r="2075" spans="1:10" x14ac:dyDescent="0.25">
      <c r="A2075" t="s">
        <v>67</v>
      </c>
      <c r="B2075" t="s">
        <v>68</v>
      </c>
      <c r="C2075" t="str">
        <f>VLOOKUP(B2075,'Country List'!$C$2:$G$126,5,FALSE)</f>
        <v>WCA</v>
      </c>
      <c r="D2075" t="str">
        <f>VLOOKUP(B2075,'Country List'!$C$2:$E$126,3,FALSE)</f>
        <v>Low income</v>
      </c>
      <c r="E2075" t="s">
        <v>452</v>
      </c>
      <c r="F2075" s="59">
        <f>VLOOKUP(B2075,[3]Sheet1!$C$2:$E$133,3,FALSE)</f>
        <v>0.87711146222715453</v>
      </c>
      <c r="G2075" s="48">
        <v>2024</v>
      </c>
      <c r="H2075" t="s">
        <v>453</v>
      </c>
      <c r="J2075" t="str">
        <f t="shared" si="39"/>
        <v>Congo, Dem. Rep.Routine visit cost</v>
      </c>
    </row>
    <row r="2076" spans="1:10" x14ac:dyDescent="0.25">
      <c r="A2076" t="s">
        <v>69</v>
      </c>
      <c r="B2076" t="s">
        <v>70</v>
      </c>
      <c r="C2076" t="str">
        <f>VLOOKUP(B2076,'Country List'!$C$2:$G$126,5,FALSE)</f>
        <v>WCA</v>
      </c>
      <c r="D2076" t="str">
        <f>VLOOKUP(B2076,'Country List'!$C$2:$E$126,3,FALSE)</f>
        <v>Lower middle income</v>
      </c>
      <c r="E2076" t="s">
        <v>452</v>
      </c>
      <c r="F2076" s="59">
        <f>VLOOKUP(B2076,[3]Sheet1!$C$2:$E$133,3,FALSE)</f>
        <v>4.7015717624082338</v>
      </c>
      <c r="G2076" s="48">
        <v>2024</v>
      </c>
      <c r="H2076" t="s">
        <v>453</v>
      </c>
      <c r="J2076" t="str">
        <f t="shared" si="39"/>
        <v>Congo, Rep.Routine visit cost</v>
      </c>
    </row>
    <row r="2077" spans="1:10" x14ac:dyDescent="0.25">
      <c r="A2077" t="s">
        <v>71</v>
      </c>
      <c r="B2077" t="s">
        <v>72</v>
      </c>
      <c r="C2077" t="str">
        <f>VLOOKUP(B2077,'Country List'!$C$2:$G$126,5,FALSE)</f>
        <v>LAC</v>
      </c>
      <c r="D2077" t="str">
        <f>VLOOKUP(B2077,'Country List'!$C$2:$E$126,3,FALSE)</f>
        <v>Upper middle income</v>
      </c>
      <c r="E2077" t="s">
        <v>452</v>
      </c>
      <c r="F2077" s="59">
        <f>VLOOKUP(B2077,[3]Sheet1!$C$2:$E$133,3,FALSE)</f>
        <v>17.377449353056519</v>
      </c>
      <c r="G2077" s="48">
        <v>2024</v>
      </c>
      <c r="H2077" t="s">
        <v>453</v>
      </c>
      <c r="J2077" t="str">
        <f t="shared" si="39"/>
        <v>Costa RicaRoutine visit cost</v>
      </c>
    </row>
    <row r="2078" spans="1:10" x14ac:dyDescent="0.25">
      <c r="A2078" t="s">
        <v>73</v>
      </c>
      <c r="B2078" t="s">
        <v>74</v>
      </c>
      <c r="C2078" t="str">
        <f>VLOOKUP(B2078,'Country List'!$C$2:$G$126,5,FALSE)</f>
        <v>WCA</v>
      </c>
      <c r="D2078" t="str">
        <f>VLOOKUP(B2078,'Country List'!$C$2:$E$126,3,FALSE)</f>
        <v>Lower middle income</v>
      </c>
      <c r="E2078" t="s">
        <v>452</v>
      </c>
      <c r="F2078" s="59">
        <f>VLOOKUP(B2078,[3]Sheet1!$C$2:$E$133,3,FALSE)</f>
        <v>4.0317814636801446</v>
      </c>
      <c r="G2078" s="48">
        <v>2024</v>
      </c>
      <c r="H2078" t="s">
        <v>453</v>
      </c>
      <c r="J2078" t="str">
        <f t="shared" si="39"/>
        <v>Côte d'IvoireRoutine visit cost</v>
      </c>
    </row>
    <row r="2079" spans="1:10" x14ac:dyDescent="0.25">
      <c r="A2079" t="s">
        <v>77</v>
      </c>
      <c r="B2079" t="s">
        <v>78</v>
      </c>
      <c r="C2079" t="str">
        <f>VLOOKUP(B2079,'Country List'!$C$2:$G$126,5,FALSE)</f>
        <v>LAC</v>
      </c>
      <c r="D2079" t="str">
        <f>VLOOKUP(B2079,'Country List'!$C$2:$E$126,3,FALSE)</f>
        <v>Upper middle income</v>
      </c>
      <c r="E2079" t="s">
        <v>452</v>
      </c>
      <c r="F2079" s="59">
        <f>VLOOKUP(B2079,[3]Sheet1!$C$2:$E$133,3,FALSE)</f>
        <v>7.2642395700242286</v>
      </c>
      <c r="G2079" s="48">
        <v>2024</v>
      </c>
      <c r="H2079" t="s">
        <v>453</v>
      </c>
      <c r="J2079" t="str">
        <f t="shared" si="39"/>
        <v>CubaRoutine visit cost</v>
      </c>
    </row>
    <row r="2080" spans="1:10" x14ac:dyDescent="0.25">
      <c r="A2080" t="s">
        <v>79</v>
      </c>
      <c r="B2080" t="s">
        <v>80</v>
      </c>
      <c r="C2080" t="str">
        <f>VLOOKUP(B2080,'Country List'!$C$2:$G$126,5,FALSE)</f>
        <v>NAME</v>
      </c>
      <c r="D2080" t="str">
        <f>VLOOKUP(B2080,'Country List'!$C$2:$E$126,3,FALSE)</f>
        <v>Lower middle income</v>
      </c>
      <c r="E2080" t="s">
        <v>452</v>
      </c>
      <c r="F2080" s="59">
        <f>VLOOKUP(B2080,[3]Sheet1!$C$2:$E$133,3,FALSE)</f>
        <v>4.3412989112334177</v>
      </c>
      <c r="G2080" s="48">
        <v>2024</v>
      </c>
      <c r="H2080" t="s">
        <v>453</v>
      </c>
      <c r="J2080" t="str">
        <f t="shared" si="39"/>
        <v>DjiboutiRoutine visit cost</v>
      </c>
    </row>
    <row r="2081" spans="1:10" x14ac:dyDescent="0.25">
      <c r="A2081" t="s">
        <v>81</v>
      </c>
      <c r="B2081" t="s">
        <v>82</v>
      </c>
      <c r="C2081" t="str">
        <f>VLOOKUP(B2081,'Country List'!$C$2:$G$126,5,FALSE)</f>
        <v>LAC</v>
      </c>
      <c r="D2081" t="str">
        <f>VLOOKUP(B2081,'Country List'!$C$2:$E$126,3,FALSE)</f>
        <v>Upper middle income</v>
      </c>
      <c r="E2081" t="s">
        <v>452</v>
      </c>
      <c r="F2081" s="59">
        <f>VLOOKUP(B2081,[3]Sheet1!$C$2:$E$133,3,FALSE)</f>
        <v>11.531103142857839</v>
      </c>
      <c r="G2081" s="48">
        <v>2024</v>
      </c>
      <c r="H2081" t="s">
        <v>453</v>
      </c>
      <c r="J2081" t="str">
        <f t="shared" si="39"/>
        <v>Dominican RepublicRoutine visit cost</v>
      </c>
    </row>
    <row r="2082" spans="1:10" x14ac:dyDescent="0.25">
      <c r="A2082" t="s">
        <v>83</v>
      </c>
      <c r="B2082" t="s">
        <v>84</v>
      </c>
      <c r="C2082" t="str">
        <f>VLOOKUP(B2082,'Country List'!$C$2:$G$126,5,FALSE)</f>
        <v>LAC</v>
      </c>
      <c r="D2082" t="str">
        <f>VLOOKUP(B2082,'Country List'!$C$2:$E$126,3,FALSE)</f>
        <v>Upper middle income</v>
      </c>
      <c r="E2082" t="s">
        <v>452</v>
      </c>
      <c r="F2082" s="59">
        <f>VLOOKUP(B2082,[3]Sheet1!$C$2:$E$133,3,FALSE)</f>
        <v>9.0093187874077767</v>
      </c>
      <c r="G2082" s="48">
        <v>2024</v>
      </c>
      <c r="H2082" t="s">
        <v>453</v>
      </c>
      <c r="J2082" t="str">
        <f t="shared" si="39"/>
        <v>EcuadorRoutine visit cost</v>
      </c>
    </row>
    <row r="2083" spans="1:10" x14ac:dyDescent="0.25">
      <c r="A2083" t="s">
        <v>85</v>
      </c>
      <c r="B2083" t="s">
        <v>86</v>
      </c>
      <c r="C2083" t="str">
        <f>VLOOKUP(B2083,'Country List'!$C$2:$G$126,5,FALSE)</f>
        <v>NAME</v>
      </c>
      <c r="D2083" t="str">
        <f>VLOOKUP(B2083,'Country List'!$C$2:$E$126,3,FALSE)</f>
        <v>Lower middle income</v>
      </c>
      <c r="E2083" t="s">
        <v>452</v>
      </c>
      <c r="F2083" s="59">
        <f>VLOOKUP(B2083,[3]Sheet1!$C$2:$E$133,3,FALSE)</f>
        <v>4.1977608732133751</v>
      </c>
      <c r="G2083" s="48">
        <v>2024</v>
      </c>
      <c r="H2083" t="s">
        <v>453</v>
      </c>
      <c r="J2083" t="str">
        <f t="shared" si="39"/>
        <v>Egypt, Arab Rep.Routine visit cost</v>
      </c>
    </row>
    <row r="2084" spans="1:10" x14ac:dyDescent="0.25">
      <c r="A2084" t="s">
        <v>87</v>
      </c>
      <c r="B2084" t="s">
        <v>88</v>
      </c>
      <c r="C2084" t="str">
        <f>VLOOKUP(B2084,'Country List'!$C$2:$G$126,5,FALSE)</f>
        <v>LAC</v>
      </c>
      <c r="D2084" t="str">
        <f>VLOOKUP(B2084,'Country List'!$C$2:$E$126,3,FALSE)</f>
        <v>Lower middle income</v>
      </c>
      <c r="E2084" t="s">
        <v>452</v>
      </c>
      <c r="F2084" s="59">
        <f>VLOOKUP(B2084,[3]Sheet1!$C$2:$E$133,3,FALSE)</f>
        <v>7.2093220338523336</v>
      </c>
      <c r="G2084" s="48">
        <v>2024</v>
      </c>
      <c r="H2084" t="s">
        <v>453</v>
      </c>
      <c r="J2084" t="str">
        <f t="shared" si="39"/>
        <v>El SalvadorRoutine visit cost</v>
      </c>
    </row>
    <row r="2085" spans="1:10" x14ac:dyDescent="0.25">
      <c r="A2085" t="s">
        <v>89</v>
      </c>
      <c r="B2085" t="s">
        <v>90</v>
      </c>
      <c r="C2085" t="str">
        <f>VLOOKUP(B2085,'Country List'!$C$2:$G$126,5,FALSE)</f>
        <v>WCA</v>
      </c>
      <c r="D2085" t="str">
        <f>VLOOKUP(B2085,'Country List'!$C$2:$E$126,3,FALSE)</f>
        <v>Upper middle income</v>
      </c>
      <c r="E2085" t="s">
        <v>452</v>
      </c>
      <c r="F2085" s="59">
        <f>VLOOKUP(B2085,[3]Sheet1!$C$2:$E$133,3,FALSE)</f>
        <v>9.5106105466133002</v>
      </c>
      <c r="G2085" s="48">
        <v>2024</v>
      </c>
      <c r="H2085" t="s">
        <v>453</v>
      </c>
      <c r="J2085" t="str">
        <f t="shared" si="39"/>
        <v>Equatorial GuineaRoutine visit cost</v>
      </c>
    </row>
    <row r="2086" spans="1:10" x14ac:dyDescent="0.25">
      <c r="A2086" t="s">
        <v>91</v>
      </c>
      <c r="B2086" t="s">
        <v>92</v>
      </c>
      <c r="C2086" t="str">
        <f>VLOOKUP(B2086,'Country List'!$C$2:$G$126,5,FALSE)</f>
        <v>ESA</v>
      </c>
      <c r="D2086" t="str">
        <f>VLOOKUP(B2086,'Country List'!$C$2:$E$126,3,FALSE)</f>
        <v>Low income</v>
      </c>
      <c r="E2086" t="s">
        <v>452</v>
      </c>
      <c r="F2086" s="59">
        <f>VLOOKUP(B2086,[3]Sheet1!$C$2:$E$133,3,FALSE)</f>
        <v>1.223619846678712</v>
      </c>
      <c r="G2086" s="48">
        <v>2024</v>
      </c>
      <c r="H2086" t="s">
        <v>453</v>
      </c>
      <c r="J2086" t="str">
        <f t="shared" si="39"/>
        <v>EritreaRoutine visit cost</v>
      </c>
    </row>
    <row r="2087" spans="1:10" x14ac:dyDescent="0.25">
      <c r="A2087" t="s">
        <v>267</v>
      </c>
      <c r="B2087" t="s">
        <v>228</v>
      </c>
      <c r="C2087" t="str">
        <f>VLOOKUP(B2087,'Country List'!$C$2:$G$126,5,FALSE)</f>
        <v>ESA</v>
      </c>
      <c r="D2087" t="str">
        <f>VLOOKUP(B2087,'Country List'!$C$2:$E$126,3,FALSE)</f>
        <v>Lower middle income</v>
      </c>
      <c r="E2087" t="s">
        <v>452</v>
      </c>
      <c r="F2087" s="59">
        <f>VLOOKUP(B2087,[3]Sheet1!$C$2:$E$133,3,FALSE)</f>
        <v>5.0799886178257214</v>
      </c>
      <c r="G2087" s="48">
        <v>2024</v>
      </c>
      <c r="H2087" t="s">
        <v>453</v>
      </c>
      <c r="J2087" t="str">
        <f t="shared" si="39"/>
        <v>EswatiniRoutine visit cost</v>
      </c>
    </row>
    <row r="2088" spans="1:10" x14ac:dyDescent="0.25">
      <c r="A2088" t="s">
        <v>93</v>
      </c>
      <c r="B2088" t="s">
        <v>94</v>
      </c>
      <c r="C2088" t="str">
        <f>VLOOKUP(B2088,'Country List'!$C$2:$G$126,5,FALSE)</f>
        <v>ESA</v>
      </c>
      <c r="D2088" t="str">
        <f>VLOOKUP(B2088,'Country List'!$C$2:$E$126,3,FALSE)</f>
        <v>Low income</v>
      </c>
      <c r="E2088" t="s">
        <v>452</v>
      </c>
      <c r="F2088" s="59">
        <f>VLOOKUP(B2088,[3]Sheet1!$C$2:$E$133,3,FALSE)</f>
        <v>0.97061024500296966</v>
      </c>
      <c r="G2088" s="48">
        <v>2024</v>
      </c>
      <c r="H2088" t="s">
        <v>453</v>
      </c>
      <c r="J2088" t="str">
        <f t="shared" si="39"/>
        <v>EthiopiaRoutine visit cost</v>
      </c>
    </row>
    <row r="2089" spans="1:10" x14ac:dyDescent="0.25">
      <c r="A2089" t="s">
        <v>95</v>
      </c>
      <c r="B2089" t="s">
        <v>96</v>
      </c>
      <c r="C2089" t="str">
        <f>VLOOKUP(B2089,'Country List'!$C$2:$G$126,5,FALSE)</f>
        <v>AP</v>
      </c>
      <c r="D2089" t="str">
        <f>VLOOKUP(B2089,'Country List'!$C$2:$E$126,3,FALSE)</f>
        <v>Upper middle income</v>
      </c>
      <c r="E2089" t="s">
        <v>452</v>
      </c>
      <c r="F2089" s="59">
        <f>VLOOKUP(B2089,[3]Sheet1!$C$2:$E$133,3,FALSE)</f>
        <v>7.5654472187722446</v>
      </c>
      <c r="G2089" s="48">
        <v>2024</v>
      </c>
      <c r="H2089" t="s">
        <v>453</v>
      </c>
      <c r="J2089" t="str">
        <f t="shared" si="39"/>
        <v>FijiRoutine visit cost</v>
      </c>
    </row>
    <row r="2090" spans="1:10" x14ac:dyDescent="0.25">
      <c r="A2090" t="s">
        <v>97</v>
      </c>
      <c r="B2090" t="s">
        <v>98</v>
      </c>
      <c r="C2090" t="str">
        <f>VLOOKUP(B2090,'Country List'!$C$2:$G$126,5,FALSE)</f>
        <v>WCA</v>
      </c>
      <c r="D2090" t="str">
        <f>VLOOKUP(B2090,'Country List'!$C$2:$E$126,3,FALSE)</f>
        <v>Upper middle income</v>
      </c>
      <c r="E2090" t="s">
        <v>452</v>
      </c>
      <c r="F2090" s="59">
        <f>VLOOKUP(B2090,[3]Sheet1!$C$2:$E$133,3,FALSE)</f>
        <v>12.043915645429299</v>
      </c>
      <c r="G2090" s="48">
        <v>2024</v>
      </c>
      <c r="H2090" t="s">
        <v>453</v>
      </c>
      <c r="J2090" t="str">
        <f t="shared" si="39"/>
        <v>GabonRoutine visit cost</v>
      </c>
    </row>
    <row r="2091" spans="1:10" x14ac:dyDescent="0.25">
      <c r="A2091" t="s">
        <v>99</v>
      </c>
      <c r="B2091" t="s">
        <v>100</v>
      </c>
      <c r="C2091" t="str">
        <f>VLOOKUP(B2091,'Country List'!$C$2:$G$126,5,FALSE)</f>
        <v>WCA</v>
      </c>
      <c r="D2091" t="str">
        <f>VLOOKUP(B2091,'Country List'!$C$2:$E$126,3,FALSE)</f>
        <v>Low income</v>
      </c>
      <c r="E2091" t="s">
        <v>452</v>
      </c>
      <c r="F2091" s="59">
        <f>VLOOKUP(B2091,[3]Sheet1!$C$2:$E$133,3,FALSE)</f>
        <v>1.3750976493597771</v>
      </c>
      <c r="G2091" s="48">
        <v>2024</v>
      </c>
      <c r="H2091" t="s">
        <v>453</v>
      </c>
      <c r="J2091" t="str">
        <f t="shared" si="39"/>
        <v>Gambia, TheRoutine visit cost</v>
      </c>
    </row>
    <row r="2092" spans="1:10" x14ac:dyDescent="0.25">
      <c r="A2092" t="s">
        <v>101</v>
      </c>
      <c r="B2092" t="s">
        <v>102</v>
      </c>
      <c r="C2092" t="str">
        <f>VLOOKUP(B2092,'Country List'!$C$2:$G$126,5,FALSE)</f>
        <v>EECA</v>
      </c>
      <c r="D2092" t="str">
        <f>VLOOKUP(B2092,'Country List'!$C$2:$E$126,3,FALSE)</f>
        <v>Lower middle income</v>
      </c>
      <c r="E2092" t="s">
        <v>452</v>
      </c>
      <c r="F2092" s="59">
        <f>VLOOKUP(B2092,[3]Sheet1!$C$2:$E$133,3,FALSE)</f>
        <v>7.9929219436817016</v>
      </c>
      <c r="G2092" s="48">
        <v>2024</v>
      </c>
      <c r="H2092" t="s">
        <v>453</v>
      </c>
      <c r="J2092" t="str">
        <f t="shared" si="39"/>
        <v>GeorgiaRoutine visit cost</v>
      </c>
    </row>
    <row r="2093" spans="1:10" x14ac:dyDescent="0.25">
      <c r="A2093" t="s">
        <v>103</v>
      </c>
      <c r="B2093" t="s">
        <v>104</v>
      </c>
      <c r="C2093" t="str">
        <f>VLOOKUP(B2093,'Country List'!$C$2:$G$126,5,FALSE)</f>
        <v>WCA</v>
      </c>
      <c r="D2093" t="str">
        <f>VLOOKUP(B2093,'Country List'!$C$2:$E$126,3,FALSE)</f>
        <v>Lower middle income</v>
      </c>
      <c r="E2093" t="s">
        <v>452</v>
      </c>
      <c r="F2093" s="59">
        <f>VLOOKUP(B2093,[3]Sheet1!$C$2:$E$133,3,FALSE)</f>
        <v>3.101645670125738</v>
      </c>
      <c r="G2093" s="48">
        <v>2024</v>
      </c>
      <c r="H2093" t="s">
        <v>453</v>
      </c>
      <c r="J2093" t="str">
        <f t="shared" si="39"/>
        <v>GhanaRoutine visit cost</v>
      </c>
    </row>
    <row r="2094" spans="1:10" x14ac:dyDescent="0.25">
      <c r="A2094" t="s">
        <v>105</v>
      </c>
      <c r="B2094" t="s">
        <v>106</v>
      </c>
      <c r="C2094" t="str">
        <f>VLOOKUP(B2094,'Country List'!$C$2:$G$126,5,FALSE)</f>
        <v>LAC</v>
      </c>
      <c r="D2094" t="str">
        <f>VLOOKUP(B2094,'Country List'!$C$2:$E$126,3,FALSE)</f>
        <v>Lower middle income</v>
      </c>
      <c r="E2094" t="s">
        <v>452</v>
      </c>
      <c r="F2094" s="59">
        <f>VLOOKUP(B2094,[3]Sheet1!$C$2:$E$133,3,FALSE)</f>
        <v>6.4510123890345259</v>
      </c>
      <c r="G2094" s="48">
        <v>2024</v>
      </c>
      <c r="H2094" t="s">
        <v>453</v>
      </c>
      <c r="J2094" t="str">
        <f t="shared" si="39"/>
        <v>GuatemalaRoutine visit cost</v>
      </c>
    </row>
    <row r="2095" spans="1:10" x14ac:dyDescent="0.25">
      <c r="A2095" t="s">
        <v>107</v>
      </c>
      <c r="B2095" t="s">
        <v>108</v>
      </c>
      <c r="C2095" t="str">
        <f>VLOOKUP(B2095,'Country List'!$C$2:$G$126,5,FALSE)</f>
        <v>WCA</v>
      </c>
      <c r="D2095" t="str">
        <f>VLOOKUP(B2095,'Country List'!$C$2:$E$126,3,FALSE)</f>
        <v>Low income</v>
      </c>
      <c r="E2095" t="s">
        <v>452</v>
      </c>
      <c r="F2095" s="59">
        <f>VLOOKUP(B2095,[3]Sheet1!$C$2:$E$133,3,FALSE)</f>
        <v>1.727402261881023</v>
      </c>
      <c r="G2095" s="48">
        <v>2024</v>
      </c>
      <c r="H2095" t="s">
        <v>453</v>
      </c>
      <c r="J2095" t="str">
        <f t="shared" si="39"/>
        <v>GuineaRoutine visit cost</v>
      </c>
    </row>
    <row r="2096" spans="1:10" x14ac:dyDescent="0.25">
      <c r="A2096" t="s">
        <v>109</v>
      </c>
      <c r="B2096" t="s">
        <v>110</v>
      </c>
      <c r="C2096" t="str">
        <f>VLOOKUP(B2096,'Country List'!$C$2:$G$126,5,FALSE)</f>
        <v>WCA</v>
      </c>
      <c r="D2096" t="str">
        <f>VLOOKUP(B2096,'Country List'!$C$2:$E$126,3,FALSE)</f>
        <v>Low income</v>
      </c>
      <c r="E2096" t="s">
        <v>452</v>
      </c>
      <c r="F2096" s="59">
        <f>VLOOKUP(B2096,[3]Sheet1!$C$2:$E$133,3,FALSE)</f>
        <v>1.3790750846482771</v>
      </c>
      <c r="G2096" s="48">
        <v>2024</v>
      </c>
      <c r="H2096" t="s">
        <v>453</v>
      </c>
      <c r="J2096" t="str">
        <f t="shared" si="39"/>
        <v>Guinea-BissauRoutine visit cost</v>
      </c>
    </row>
    <row r="2097" spans="1:10" x14ac:dyDescent="0.25">
      <c r="A2097" t="s">
        <v>113</v>
      </c>
      <c r="B2097" t="s">
        <v>114</v>
      </c>
      <c r="C2097" t="str">
        <f>VLOOKUP(B2097,'Country List'!$C$2:$G$126,5,FALSE)</f>
        <v>LAC</v>
      </c>
      <c r="D2097" t="str">
        <f>VLOOKUP(B2097,'Country List'!$C$2:$E$126,3,FALSE)</f>
        <v>Low income</v>
      </c>
      <c r="E2097" t="s">
        <v>452</v>
      </c>
      <c r="F2097" s="59">
        <f>VLOOKUP(B2097,[3]Sheet1!$C$2:$E$133,3,FALSE)</f>
        <v>2.6788265478662541</v>
      </c>
      <c r="G2097" s="48">
        <v>2024</v>
      </c>
      <c r="H2097" t="s">
        <v>453</v>
      </c>
      <c r="J2097" t="str">
        <f t="shared" si="39"/>
        <v>HaitiRoutine visit cost</v>
      </c>
    </row>
    <row r="2098" spans="1:10" x14ac:dyDescent="0.25">
      <c r="A2098" t="s">
        <v>115</v>
      </c>
      <c r="B2098" t="s">
        <v>116</v>
      </c>
      <c r="C2098" t="str">
        <f>VLOOKUP(B2098,'Country List'!$C$2:$G$126,5,FALSE)</f>
        <v>LAC</v>
      </c>
      <c r="D2098" t="str">
        <f>VLOOKUP(B2098,'Country List'!$C$2:$E$126,3,FALSE)</f>
        <v>Lower middle income</v>
      </c>
      <c r="E2098" t="s">
        <v>452</v>
      </c>
      <c r="F2098" s="59">
        <f>VLOOKUP(B2098,[3]Sheet1!$C$2:$E$133,3,FALSE)</f>
        <v>4.6830958453602296</v>
      </c>
      <c r="G2098" s="48">
        <v>2024</v>
      </c>
      <c r="H2098" t="s">
        <v>453</v>
      </c>
      <c r="J2098" t="str">
        <f t="shared" si="39"/>
        <v>HondurasRoutine visit cost</v>
      </c>
    </row>
    <row r="2099" spans="1:10" x14ac:dyDescent="0.25">
      <c r="A2099" t="s">
        <v>117</v>
      </c>
      <c r="B2099" t="s">
        <v>118</v>
      </c>
      <c r="C2099" t="str">
        <f>VLOOKUP(B2099,'Country List'!$C$2:$G$126,5,FALSE)</f>
        <v>AP</v>
      </c>
      <c r="D2099" t="str">
        <f>VLOOKUP(B2099,'Country List'!$C$2:$E$126,3,FALSE)</f>
        <v>Lower middle income</v>
      </c>
      <c r="E2099" t="s">
        <v>452</v>
      </c>
      <c r="F2099" s="59">
        <f>VLOOKUP(B2099,[3]Sheet1!$C$2:$E$133,3,FALSE)</f>
        <v>2.4256113881961321</v>
      </c>
      <c r="G2099" s="48">
        <v>2024</v>
      </c>
      <c r="H2099" t="s">
        <v>453</v>
      </c>
      <c r="J2099" t="str">
        <f t="shared" si="39"/>
        <v>IndiaRoutine visit cost</v>
      </c>
    </row>
    <row r="2100" spans="1:10" x14ac:dyDescent="0.25">
      <c r="A2100" t="s">
        <v>119</v>
      </c>
      <c r="B2100" t="s">
        <v>120</v>
      </c>
      <c r="C2100" t="str">
        <f>VLOOKUP(B2100,'Country List'!$C$2:$G$126,5,FALSE)</f>
        <v>AP</v>
      </c>
      <c r="D2100" t="str">
        <f>VLOOKUP(B2100,'Country List'!$C$2:$E$126,3,FALSE)</f>
        <v>Lower middle income</v>
      </c>
      <c r="E2100" t="s">
        <v>452</v>
      </c>
      <c r="F2100" s="59">
        <f>VLOOKUP(B2100,[3]Sheet1!$C$2:$E$133,3,FALSE)</f>
        <v>5.3185731660926994</v>
      </c>
      <c r="G2100" s="48">
        <v>2024</v>
      </c>
      <c r="H2100" t="s">
        <v>453</v>
      </c>
      <c r="J2100" t="str">
        <f t="shared" si="39"/>
        <v>IndonesiaRoutine visit cost</v>
      </c>
    </row>
    <row r="2101" spans="1:10" x14ac:dyDescent="0.25">
      <c r="A2101" t="s">
        <v>121</v>
      </c>
      <c r="B2101" t="s">
        <v>122</v>
      </c>
      <c r="C2101" t="str">
        <f>VLOOKUP(B2101,'Country List'!$C$2:$G$126,5,FALSE)</f>
        <v>NAME</v>
      </c>
      <c r="D2101" t="str">
        <f>VLOOKUP(B2101,'Country List'!$C$2:$E$126,3,FALSE)</f>
        <v>Upper middle income</v>
      </c>
      <c r="E2101" t="s">
        <v>452</v>
      </c>
      <c r="F2101" s="59">
        <f>VLOOKUP(B2101,[3]Sheet1!$C$2:$E$133,3,FALSE)</f>
        <v>12.08296313155998</v>
      </c>
      <c r="G2101" s="48">
        <v>2024</v>
      </c>
      <c r="H2101" t="s">
        <v>453</v>
      </c>
      <c r="J2101" t="str">
        <f t="shared" si="39"/>
        <v>Iran, Islamic Rep.Routine visit cost</v>
      </c>
    </row>
    <row r="2102" spans="1:10" x14ac:dyDescent="0.25">
      <c r="A2102" t="s">
        <v>123</v>
      </c>
      <c r="B2102" t="s">
        <v>124</v>
      </c>
      <c r="C2102" t="str">
        <f>VLOOKUP(B2102,'Country List'!$C$2:$G$126,5,FALSE)</f>
        <v>NAME</v>
      </c>
      <c r="D2102" t="str">
        <f>VLOOKUP(B2102,'Country List'!$C$2:$E$126,3,FALSE)</f>
        <v>Upper middle income</v>
      </c>
      <c r="E2102" t="s">
        <v>452</v>
      </c>
      <c r="F2102" s="59">
        <f>VLOOKUP(B2102,[3]Sheet1!$C$2:$E$133,3,FALSE)</f>
        <v>7.9475966168783696</v>
      </c>
      <c r="G2102" s="48">
        <v>2024</v>
      </c>
      <c r="H2102" t="s">
        <v>453</v>
      </c>
      <c r="J2102" t="str">
        <f t="shared" si="39"/>
        <v>IraqRoutine visit cost</v>
      </c>
    </row>
    <row r="2103" spans="1:10" x14ac:dyDescent="0.25">
      <c r="A2103" t="s">
        <v>125</v>
      </c>
      <c r="B2103" t="s">
        <v>126</v>
      </c>
      <c r="C2103" t="str">
        <f>VLOOKUP(B2103,'Country List'!$C$2:$G$126,5,FALSE)</f>
        <v>LAC</v>
      </c>
      <c r="D2103" t="str">
        <f>VLOOKUP(B2103,'Country List'!$C$2:$E$126,3,FALSE)</f>
        <v>Upper middle income</v>
      </c>
      <c r="E2103" t="s">
        <v>452</v>
      </c>
      <c r="F2103" s="59">
        <f>VLOOKUP(B2103,[3]Sheet1!$C$2:$E$133,3,FALSE)</f>
        <v>8.5933508023102547</v>
      </c>
      <c r="G2103" s="48">
        <v>2024</v>
      </c>
      <c r="H2103" t="s">
        <v>453</v>
      </c>
      <c r="J2103" t="str">
        <f t="shared" si="39"/>
        <v>JamaicaRoutine visit cost</v>
      </c>
    </row>
    <row r="2104" spans="1:10" x14ac:dyDescent="0.25">
      <c r="A2104" t="s">
        <v>127</v>
      </c>
      <c r="B2104" t="s">
        <v>128</v>
      </c>
      <c r="C2104" t="str">
        <f>VLOOKUP(B2104,'Country List'!$C$2:$G$126,5,FALSE)</f>
        <v>NAME</v>
      </c>
      <c r="D2104" t="str">
        <f>VLOOKUP(B2104,'Country List'!$C$2:$E$126,3,FALSE)</f>
        <v>Lower middle income</v>
      </c>
      <c r="E2104" t="s">
        <v>452</v>
      </c>
      <c r="F2104" s="59">
        <f>VLOOKUP(B2104,[3]Sheet1!$C$2:$E$133,3,FALSE)</f>
        <v>6.9605009646766707</v>
      </c>
      <c r="G2104" s="48">
        <v>2024</v>
      </c>
      <c r="H2104" t="s">
        <v>453</v>
      </c>
      <c r="J2104" t="str">
        <f t="shared" si="39"/>
        <v>JordanRoutine visit cost</v>
      </c>
    </row>
    <row r="2105" spans="1:10" x14ac:dyDescent="0.25">
      <c r="A2105" t="s">
        <v>129</v>
      </c>
      <c r="B2105" t="s">
        <v>130</v>
      </c>
      <c r="C2105" t="str">
        <f>VLOOKUP(B2105,'Country List'!$C$2:$G$126,5,FALSE)</f>
        <v>EECA</v>
      </c>
      <c r="D2105" t="str">
        <f>VLOOKUP(B2105,'Country List'!$C$2:$E$126,3,FALSE)</f>
        <v>Upper middle income</v>
      </c>
      <c r="E2105" t="s">
        <v>452</v>
      </c>
      <c r="F2105" s="59">
        <f>VLOOKUP(B2105,[3]Sheet1!$C$2:$E$133,3,FALSE)</f>
        <v>14.109217953374721</v>
      </c>
      <c r="G2105" s="48">
        <v>2024</v>
      </c>
      <c r="H2105" t="s">
        <v>453</v>
      </c>
      <c r="J2105" t="str">
        <f t="shared" si="39"/>
        <v>KazakhstanRoutine visit cost</v>
      </c>
    </row>
    <row r="2106" spans="1:10" x14ac:dyDescent="0.25">
      <c r="A2106" t="s">
        <v>131</v>
      </c>
      <c r="B2106" t="s">
        <v>132</v>
      </c>
      <c r="C2106" t="str">
        <f>VLOOKUP(B2106,'Country List'!$C$2:$G$126,5,FALSE)</f>
        <v>ESA</v>
      </c>
      <c r="D2106" t="str">
        <f>VLOOKUP(B2106,'Country List'!$C$2:$E$126,3,FALSE)</f>
        <v>Lower middle income</v>
      </c>
      <c r="E2106" t="s">
        <v>452</v>
      </c>
      <c r="F2106" s="59">
        <f>VLOOKUP(B2106,[3]Sheet1!$C$2:$E$133,3,FALSE)</f>
        <v>2.335839284895576</v>
      </c>
      <c r="G2106" s="48">
        <v>2024</v>
      </c>
      <c r="H2106" t="s">
        <v>453</v>
      </c>
      <c r="J2106" t="str">
        <f t="shared" si="39"/>
        <v>KenyaRoutine visit cost</v>
      </c>
    </row>
    <row r="2107" spans="1:10" x14ac:dyDescent="0.25">
      <c r="A2107" t="s">
        <v>133</v>
      </c>
      <c r="B2107" t="s">
        <v>134</v>
      </c>
      <c r="C2107" t="str">
        <f>VLOOKUP(B2107,'Country List'!$C$2:$G$126,5,FALSE)</f>
        <v>AP</v>
      </c>
      <c r="D2107" t="str">
        <f>VLOOKUP(B2107,'Country List'!$C$2:$E$126,3,FALSE)</f>
        <v>Low income</v>
      </c>
      <c r="E2107" t="s">
        <v>452</v>
      </c>
      <c r="F2107" s="59">
        <f>VLOOKUP(B2107,[3]Sheet1!$C$2:$E$133,3,FALSE)</f>
        <v>2.8356888142791798</v>
      </c>
      <c r="G2107" s="48">
        <v>2024</v>
      </c>
      <c r="H2107" t="s">
        <v>453</v>
      </c>
      <c r="J2107" t="str">
        <f t="shared" si="39"/>
        <v>Korea, Dem. People's Rep.Routine visit cost</v>
      </c>
    </row>
    <row r="2108" spans="1:10" x14ac:dyDescent="0.25">
      <c r="A2108" t="s">
        <v>135</v>
      </c>
      <c r="B2108" t="s">
        <v>136</v>
      </c>
      <c r="C2108" t="str">
        <f>VLOOKUP(B2108,'Country List'!$C$2:$G$126,5,FALSE)</f>
        <v>EECA</v>
      </c>
      <c r="D2108" t="str">
        <f>VLOOKUP(B2108,'Country List'!$C$2:$E$126,3,FALSE)</f>
        <v>Lower middle income</v>
      </c>
      <c r="E2108" t="s">
        <v>452</v>
      </c>
      <c r="F2108" s="59">
        <f>VLOOKUP(B2108,[3]Sheet1!$C$2:$E$133,3,FALSE)</f>
        <v>2.0353537487140629</v>
      </c>
      <c r="G2108" s="48">
        <v>2024</v>
      </c>
      <c r="H2108" t="s">
        <v>453</v>
      </c>
      <c r="J2108" t="str">
        <f t="shared" si="39"/>
        <v>Kyrgyz RepublicRoutine visit cost</v>
      </c>
    </row>
    <row r="2109" spans="1:10" x14ac:dyDescent="0.25">
      <c r="A2109" t="s">
        <v>137</v>
      </c>
      <c r="B2109" t="s">
        <v>138</v>
      </c>
      <c r="C2109" t="str">
        <f>VLOOKUP(B2109,'Country List'!$C$2:$G$126,5,FALSE)</f>
        <v>AP</v>
      </c>
      <c r="D2109" t="str">
        <f>VLOOKUP(B2109,'Country List'!$C$2:$E$126,3,FALSE)</f>
        <v>Lower middle income</v>
      </c>
      <c r="E2109" t="s">
        <v>452</v>
      </c>
      <c r="F2109" s="59">
        <f>VLOOKUP(B2109,[3]Sheet1!$C$2:$E$133,3,FALSE)</f>
        <v>3.260138991300801</v>
      </c>
      <c r="G2109" s="48">
        <v>2024</v>
      </c>
      <c r="H2109" t="s">
        <v>453</v>
      </c>
      <c r="J2109" t="str">
        <f t="shared" si="39"/>
        <v>Lao PDRRoutine visit cost</v>
      </c>
    </row>
    <row r="2110" spans="1:10" x14ac:dyDescent="0.25">
      <c r="A2110" t="s">
        <v>139</v>
      </c>
      <c r="B2110" t="s">
        <v>140</v>
      </c>
      <c r="C2110" t="str">
        <f>VLOOKUP(B2110,'Country List'!$C$2:$G$126,5,FALSE)</f>
        <v>NAME</v>
      </c>
      <c r="D2110" t="str">
        <f>VLOOKUP(B2110,'Country List'!$C$2:$E$126,3,FALSE)</f>
        <v>Upper middle income</v>
      </c>
      <c r="E2110" t="s">
        <v>452</v>
      </c>
      <c r="F2110" s="59">
        <f>VLOOKUP(B2110,[3]Sheet1!$C$2:$E$133,3,FALSE)</f>
        <v>11.59886274605209</v>
      </c>
      <c r="G2110" s="48">
        <v>2024</v>
      </c>
      <c r="H2110" t="s">
        <v>453</v>
      </c>
      <c r="J2110" t="str">
        <f t="shared" si="39"/>
        <v>LebanonRoutine visit cost</v>
      </c>
    </row>
    <row r="2111" spans="1:10" x14ac:dyDescent="0.25">
      <c r="A2111" t="s">
        <v>141</v>
      </c>
      <c r="B2111" t="s">
        <v>142</v>
      </c>
      <c r="C2111" t="str">
        <f>VLOOKUP(B2111,'Country List'!$C$2:$G$126,5,FALSE)</f>
        <v>ESA</v>
      </c>
      <c r="D2111" t="str">
        <f>VLOOKUP(B2111,'Country List'!$C$2:$E$126,3,FALSE)</f>
        <v>Lower middle income</v>
      </c>
      <c r="E2111" t="s">
        <v>452</v>
      </c>
      <c r="F2111" s="59">
        <f>VLOOKUP(B2111,[3]Sheet1!$C$2:$E$133,3,FALSE)</f>
        <v>1.543917469379634</v>
      </c>
      <c r="G2111" s="48">
        <v>2024</v>
      </c>
      <c r="H2111" t="s">
        <v>453</v>
      </c>
      <c r="J2111" t="str">
        <f t="shared" si="39"/>
        <v>LesothoRoutine visit cost</v>
      </c>
    </row>
    <row r="2112" spans="1:10" x14ac:dyDescent="0.25">
      <c r="A2112" t="s">
        <v>143</v>
      </c>
      <c r="B2112" t="s">
        <v>144</v>
      </c>
      <c r="C2112" t="str">
        <f>VLOOKUP(B2112,'Country List'!$C$2:$G$126,5,FALSE)</f>
        <v>WCA</v>
      </c>
      <c r="D2112" t="str">
        <f>VLOOKUP(B2112,'Country List'!$C$2:$E$126,3,FALSE)</f>
        <v>Low income</v>
      </c>
      <c r="E2112" t="s">
        <v>452</v>
      </c>
      <c r="F2112" s="59">
        <f>VLOOKUP(B2112,[3]Sheet1!$C$2:$E$133,3,FALSE)</f>
        <v>6.4648866666929929E-3</v>
      </c>
      <c r="G2112" s="48">
        <v>2024</v>
      </c>
      <c r="H2112" t="s">
        <v>453</v>
      </c>
      <c r="J2112" t="str">
        <f t="shared" si="39"/>
        <v>LiberiaRoutine visit cost</v>
      </c>
    </row>
    <row r="2113" spans="1:10" x14ac:dyDescent="0.25">
      <c r="A2113" t="s">
        <v>145</v>
      </c>
      <c r="B2113" t="s">
        <v>146</v>
      </c>
      <c r="C2113" t="str">
        <f>VLOOKUP(B2113,'Country List'!$C$2:$G$126,5,FALSE)</f>
        <v>NAME</v>
      </c>
      <c r="D2113" t="str">
        <f>VLOOKUP(B2113,'Country List'!$C$2:$E$126,3,FALSE)</f>
        <v>Upper middle income</v>
      </c>
      <c r="E2113" t="s">
        <v>452</v>
      </c>
      <c r="F2113" s="59">
        <f>VLOOKUP(B2113,[3]Sheet1!$C$2:$E$133,3,FALSE)</f>
        <v>15.47471371517814</v>
      </c>
      <c r="G2113" s="48">
        <v>2024</v>
      </c>
      <c r="H2113" t="s">
        <v>453</v>
      </c>
      <c r="J2113" t="str">
        <f t="shared" si="39"/>
        <v>LibyaRoutine visit cost</v>
      </c>
    </row>
    <row r="2114" spans="1:10" x14ac:dyDescent="0.25">
      <c r="A2114" t="s">
        <v>147</v>
      </c>
      <c r="B2114" t="s">
        <v>148</v>
      </c>
      <c r="C2114" t="str">
        <f>VLOOKUP(B2114,'Country List'!$C$2:$G$126,5,FALSE)</f>
        <v>EECA</v>
      </c>
      <c r="D2114" t="str">
        <f>VLOOKUP(B2114,'Country List'!$C$2:$E$126,3,FALSE)</f>
        <v>Upper middle income</v>
      </c>
      <c r="E2114" t="s">
        <v>452</v>
      </c>
      <c r="F2114" s="59">
        <f>VLOOKUP(B2114,[3]Sheet1!$C$2:$E$133,3,FALSE)</f>
        <v>10.007031600700151</v>
      </c>
      <c r="G2114" s="48">
        <v>2024</v>
      </c>
      <c r="H2114" t="s">
        <v>453</v>
      </c>
      <c r="J2114" t="str">
        <f t="shared" si="39"/>
        <v>Macedonia, FYRRoutine visit cost</v>
      </c>
    </row>
    <row r="2115" spans="1:10" x14ac:dyDescent="0.25">
      <c r="A2115" t="s">
        <v>149</v>
      </c>
      <c r="B2115" t="s">
        <v>150</v>
      </c>
      <c r="C2115" t="str">
        <f>VLOOKUP(B2115,'Country List'!$C$2:$G$126,5,FALSE)</f>
        <v>ESA</v>
      </c>
      <c r="D2115" t="str">
        <f>VLOOKUP(B2115,'Country List'!$C$2:$E$126,3,FALSE)</f>
        <v>Low income</v>
      </c>
      <c r="E2115" t="s">
        <v>452</v>
      </c>
      <c r="F2115" s="59">
        <f>VLOOKUP(B2115,[3]Sheet1!$C$2:$E$133,3,FALSE)</f>
        <v>0.8732046367239622</v>
      </c>
      <c r="G2115" s="48">
        <v>2024</v>
      </c>
      <c r="H2115" t="s">
        <v>453</v>
      </c>
      <c r="J2115" t="str">
        <f t="shared" si="39"/>
        <v>MadagascarRoutine visit cost</v>
      </c>
    </row>
    <row r="2116" spans="1:10" x14ac:dyDescent="0.25">
      <c r="A2116" t="s">
        <v>151</v>
      </c>
      <c r="B2116" t="s">
        <v>152</v>
      </c>
      <c r="C2116" t="str">
        <f>VLOOKUP(B2116,'Country List'!$C$2:$G$126,5,FALSE)</f>
        <v>ESA</v>
      </c>
      <c r="D2116" t="str">
        <f>VLOOKUP(B2116,'Country List'!$C$2:$E$126,3,FALSE)</f>
        <v>Low income</v>
      </c>
      <c r="E2116" t="s">
        <v>452</v>
      </c>
      <c r="F2116" s="59">
        <f>VLOOKUP(B2116,[3]Sheet1!$C$2:$E$133,3,FALSE)</f>
        <v>0.90410247363071616</v>
      </c>
      <c r="G2116" s="48">
        <v>2024</v>
      </c>
      <c r="H2116" t="s">
        <v>453</v>
      </c>
      <c r="J2116" t="str">
        <f t="shared" si="39"/>
        <v>MalawiRoutine visit cost</v>
      </c>
    </row>
    <row r="2117" spans="1:10" x14ac:dyDescent="0.25">
      <c r="A2117" t="s">
        <v>153</v>
      </c>
      <c r="B2117" t="s">
        <v>154</v>
      </c>
      <c r="C2117" t="str">
        <f>VLOOKUP(B2117,'Country List'!$C$2:$G$126,5,FALSE)</f>
        <v>AP</v>
      </c>
      <c r="D2117" t="str">
        <f>VLOOKUP(B2117,'Country List'!$C$2:$E$126,3,FALSE)</f>
        <v>Upper middle income</v>
      </c>
      <c r="E2117" t="s">
        <v>452</v>
      </c>
      <c r="F2117" s="59">
        <v>22.78</v>
      </c>
      <c r="G2117" s="48">
        <v>2024</v>
      </c>
      <c r="H2117" t="s">
        <v>519</v>
      </c>
      <c r="J2117" t="str">
        <f t="shared" si="39"/>
        <v>MalaysiaRoutine visit cost</v>
      </c>
    </row>
    <row r="2118" spans="1:10" x14ac:dyDescent="0.25">
      <c r="A2118" t="s">
        <v>155</v>
      </c>
      <c r="B2118" t="s">
        <v>156</v>
      </c>
      <c r="C2118" t="str">
        <f>VLOOKUP(B2118,'Country List'!$C$2:$G$126,5,FALSE)</f>
        <v>AP</v>
      </c>
      <c r="D2118" t="str">
        <f>VLOOKUP(B2118,'Country List'!$C$2:$E$126,3,FALSE)</f>
        <v>Upper middle income</v>
      </c>
      <c r="E2118" t="s">
        <v>452</v>
      </c>
      <c r="F2118" s="59">
        <f>VLOOKUP(B2118,[3]Sheet1!$C$2:$E$133,3,FALSE)</f>
        <v>12.96435672244192</v>
      </c>
      <c r="G2118" s="48">
        <v>2024</v>
      </c>
      <c r="H2118" t="s">
        <v>453</v>
      </c>
      <c r="J2118" t="str">
        <f t="shared" si="39"/>
        <v>MaldivesRoutine visit cost</v>
      </c>
    </row>
    <row r="2119" spans="1:10" x14ac:dyDescent="0.25">
      <c r="A2119" t="s">
        <v>157</v>
      </c>
      <c r="B2119" t="s">
        <v>158</v>
      </c>
      <c r="C2119" t="str">
        <f>VLOOKUP(B2119,'Country List'!$C$2:$G$126,5,FALSE)</f>
        <v>WCA</v>
      </c>
      <c r="D2119" t="str">
        <f>VLOOKUP(B2119,'Country List'!$C$2:$E$126,3,FALSE)</f>
        <v>Low income</v>
      </c>
      <c r="E2119" t="s">
        <v>452</v>
      </c>
      <c r="F2119" s="59">
        <f>VLOOKUP(B2119,[3]Sheet1!$C$2:$E$133,3,FALSE)</f>
        <v>1.4322858115916359</v>
      </c>
      <c r="G2119" s="48">
        <v>2024</v>
      </c>
      <c r="H2119" t="s">
        <v>453</v>
      </c>
      <c r="J2119" t="str">
        <f t="shared" si="39"/>
        <v>MaliRoutine visit cost</v>
      </c>
    </row>
    <row r="2120" spans="1:10" x14ac:dyDescent="0.25">
      <c r="A2120" t="s">
        <v>159</v>
      </c>
      <c r="B2120" t="s">
        <v>160</v>
      </c>
      <c r="C2120" t="str">
        <f>VLOOKUP(B2120,'Country List'!$C$2:$G$126,5,FALSE)</f>
        <v>WCA</v>
      </c>
      <c r="D2120" t="str">
        <f>VLOOKUP(B2120,'Country List'!$C$2:$E$126,3,FALSE)</f>
        <v>Lower middle income</v>
      </c>
      <c r="E2120" t="s">
        <v>452</v>
      </c>
      <c r="F2120" s="59">
        <f>VLOOKUP(B2120,[3]Sheet1!$C$2:$E$133,3,FALSE)</f>
        <v>3.821666824760984</v>
      </c>
      <c r="G2120" s="48">
        <v>2024</v>
      </c>
      <c r="H2120" t="s">
        <v>453</v>
      </c>
      <c r="J2120" t="str">
        <f t="shared" ref="J2120:J2183" si="40">CONCATENATE(A2120,E2120)</f>
        <v>MauritaniaRoutine visit cost</v>
      </c>
    </row>
    <row r="2121" spans="1:10" x14ac:dyDescent="0.25">
      <c r="A2121" t="s">
        <v>161</v>
      </c>
      <c r="B2121" t="s">
        <v>162</v>
      </c>
      <c r="C2121" t="str">
        <f>VLOOKUP(B2121,'Country List'!$C$2:$G$126,5,FALSE)</f>
        <v>ESA</v>
      </c>
      <c r="D2121" t="str">
        <f>VLOOKUP(B2121,'Country List'!$C$2:$E$126,3,FALSE)</f>
        <v>Upper middle income</v>
      </c>
      <c r="E2121" t="s">
        <v>452</v>
      </c>
      <c r="F2121" s="59">
        <f>VLOOKUP(B2121,[3]Sheet1!$C$2:$E$133,3,FALSE)</f>
        <v>12.88609379661958</v>
      </c>
      <c r="G2121" s="48">
        <v>2024</v>
      </c>
      <c r="H2121" t="s">
        <v>453</v>
      </c>
      <c r="J2121" t="str">
        <f t="shared" si="40"/>
        <v>MauritiusRoutine visit cost</v>
      </c>
    </row>
    <row r="2122" spans="1:10" x14ac:dyDescent="0.25">
      <c r="A2122" t="s">
        <v>163</v>
      </c>
      <c r="B2122" t="s">
        <v>164</v>
      </c>
      <c r="C2122" t="str">
        <f>VLOOKUP(B2122,'Country List'!$C$2:$G$126,5,FALSE)</f>
        <v>LAC</v>
      </c>
      <c r="D2122" t="str">
        <f>VLOOKUP(B2122,'Country List'!$C$2:$E$126,3,FALSE)</f>
        <v>Upper middle income</v>
      </c>
      <c r="E2122" t="s">
        <v>452</v>
      </c>
      <c r="F2122" s="59">
        <f>VLOOKUP(B2122,[3]Sheet1!$C$2:$E$133,3,FALSE)</f>
        <v>14.82403179622805</v>
      </c>
      <c r="G2122" s="48">
        <v>2024</v>
      </c>
      <c r="H2122" t="s">
        <v>453</v>
      </c>
      <c r="J2122" t="str">
        <f t="shared" si="40"/>
        <v>MexicoRoutine visit cost</v>
      </c>
    </row>
    <row r="2123" spans="1:10" x14ac:dyDescent="0.25">
      <c r="A2123" t="s">
        <v>165</v>
      </c>
      <c r="B2123" t="s">
        <v>166</v>
      </c>
      <c r="C2123" t="str">
        <f>VLOOKUP(B2123,'Country List'!$C$2:$G$126,5,FALSE)</f>
        <v>EECA</v>
      </c>
      <c r="D2123" t="str">
        <f>VLOOKUP(B2123,'Country List'!$C$2:$E$126,3,FALSE)</f>
        <v>Lower middle income</v>
      </c>
      <c r="E2123" t="s">
        <v>452</v>
      </c>
      <c r="F2123" s="59">
        <f>VLOOKUP(B2123,[3]Sheet1!$C$2:$E$133,3,FALSE)</f>
        <v>4.8088843484125627</v>
      </c>
      <c r="G2123" s="48">
        <v>2024</v>
      </c>
      <c r="H2123" t="s">
        <v>453</v>
      </c>
      <c r="J2123" t="str">
        <f t="shared" si="40"/>
        <v>MoldovaRoutine visit cost</v>
      </c>
    </row>
    <row r="2124" spans="1:10" x14ac:dyDescent="0.25">
      <c r="A2124" t="s">
        <v>167</v>
      </c>
      <c r="B2124" t="s">
        <v>168</v>
      </c>
      <c r="C2124" t="str">
        <f>VLOOKUP(B2124,'Country List'!$C$2:$G$126,5,FALSE)</f>
        <v>AP</v>
      </c>
      <c r="D2124" t="str">
        <f>VLOOKUP(B2124,'Country List'!$C$2:$E$126,3,FALSE)</f>
        <v>Lower middle income</v>
      </c>
      <c r="E2124" t="s">
        <v>452</v>
      </c>
      <c r="F2124" s="59">
        <f>VLOOKUP(B2124,[3]Sheet1!$C$2:$E$133,3,FALSE)</f>
        <v>6.2889929010449359</v>
      </c>
      <c r="G2124" s="48">
        <v>2024</v>
      </c>
      <c r="H2124" t="s">
        <v>453</v>
      </c>
      <c r="J2124" t="str">
        <f t="shared" si="40"/>
        <v>MongoliaRoutine visit cost</v>
      </c>
    </row>
    <row r="2125" spans="1:10" x14ac:dyDescent="0.25">
      <c r="A2125" t="s">
        <v>169</v>
      </c>
      <c r="B2125" t="s">
        <v>170</v>
      </c>
      <c r="C2125" t="str">
        <f>VLOOKUP(B2125,'Country List'!$C$2:$G$126,5,FALSE)</f>
        <v>EECA</v>
      </c>
      <c r="D2125" t="str">
        <f>VLOOKUP(B2125,'Country List'!$C$2:$E$126,3,FALSE)</f>
        <v>Upper middle income</v>
      </c>
      <c r="E2125" t="s">
        <v>452</v>
      </c>
      <c r="F2125" s="59">
        <f>VLOOKUP(B2125,[3]Sheet1!$C$2:$E$133,3,FALSE)</f>
        <v>11.49774864817242</v>
      </c>
      <c r="G2125" s="48">
        <v>2024</v>
      </c>
      <c r="H2125" t="s">
        <v>453</v>
      </c>
      <c r="J2125" t="str">
        <f t="shared" si="40"/>
        <v>MontenegroRoutine visit cost</v>
      </c>
    </row>
    <row r="2126" spans="1:10" x14ac:dyDescent="0.25">
      <c r="A2126" t="s">
        <v>171</v>
      </c>
      <c r="B2126" t="s">
        <v>172</v>
      </c>
      <c r="C2126" t="str">
        <f>VLOOKUP(B2126,'Country List'!$C$2:$G$126,5,FALSE)</f>
        <v>NAME</v>
      </c>
      <c r="D2126" t="str">
        <f>VLOOKUP(B2126,'Country List'!$C$2:$E$126,3,FALSE)</f>
        <v>Lower middle income</v>
      </c>
      <c r="E2126" t="s">
        <v>452</v>
      </c>
      <c r="F2126" s="59">
        <f>VLOOKUP(B2126,[3]Sheet1!$C$2:$E$133,3,FALSE)</f>
        <v>5.3569450660033011</v>
      </c>
      <c r="G2126" s="48">
        <v>2024</v>
      </c>
      <c r="H2126" t="s">
        <v>453</v>
      </c>
      <c r="J2126" t="str">
        <f t="shared" si="40"/>
        <v>MoroccoRoutine visit cost</v>
      </c>
    </row>
    <row r="2127" spans="1:10" x14ac:dyDescent="0.25">
      <c r="A2127" t="s">
        <v>173</v>
      </c>
      <c r="B2127" t="s">
        <v>174</v>
      </c>
      <c r="C2127" t="str">
        <f>VLOOKUP(B2127,'Country List'!$C$2:$G$126,5,FALSE)</f>
        <v>ESA</v>
      </c>
      <c r="D2127" t="str">
        <f>VLOOKUP(B2127,'Country List'!$C$2:$E$126,3,FALSE)</f>
        <v>Low income</v>
      </c>
      <c r="E2127" t="s">
        <v>452</v>
      </c>
      <c r="F2127" s="59">
        <f>VLOOKUP(B2127,[3]Sheet1!$C$2:$E$133,3,FALSE)</f>
        <v>0.91875417549516925</v>
      </c>
      <c r="G2127" s="48">
        <v>2024</v>
      </c>
      <c r="H2127" t="s">
        <v>453</v>
      </c>
      <c r="J2127" t="str">
        <f t="shared" si="40"/>
        <v>MozambiqueRoutine visit cost</v>
      </c>
    </row>
    <row r="2128" spans="1:10" x14ac:dyDescent="0.25">
      <c r="A2128" t="s">
        <v>175</v>
      </c>
      <c r="B2128" t="s">
        <v>176</v>
      </c>
      <c r="C2128" t="str">
        <f>VLOOKUP(B2128,'Country List'!$C$2:$G$126,5,FALSE)</f>
        <v>AP</v>
      </c>
      <c r="D2128" t="str">
        <f>VLOOKUP(B2128,'Country List'!$C$2:$E$126,3,FALSE)</f>
        <v>Lower middle income</v>
      </c>
      <c r="E2128" t="s">
        <v>452</v>
      </c>
      <c r="F2128" s="59">
        <f>VLOOKUP(B2128,[3]Sheet1!$C$2:$E$133,3,FALSE)</f>
        <v>1.86185965307006</v>
      </c>
      <c r="G2128" s="48">
        <v>2024</v>
      </c>
      <c r="H2128" t="s">
        <v>453</v>
      </c>
      <c r="J2128" t="str">
        <f t="shared" si="40"/>
        <v>MyanmarRoutine visit cost</v>
      </c>
    </row>
    <row r="2129" spans="1:10" x14ac:dyDescent="0.25">
      <c r="A2129" t="s">
        <v>177</v>
      </c>
      <c r="B2129" t="s">
        <v>178</v>
      </c>
      <c r="C2129" t="str">
        <f>VLOOKUP(B2129,'Country List'!$C$2:$G$126,5,FALSE)</f>
        <v>ESA</v>
      </c>
      <c r="D2129" t="str">
        <f>VLOOKUP(B2129,'Country List'!$C$2:$E$126,3,FALSE)</f>
        <v>Upper middle income</v>
      </c>
      <c r="E2129" t="s">
        <v>452</v>
      </c>
      <c r="F2129" s="59">
        <f>VLOOKUP(B2129,[3]Sheet1!$C$2:$E$133,3,FALSE)</f>
        <v>6.7607748117292017</v>
      </c>
      <c r="G2129" s="48">
        <v>2024</v>
      </c>
      <c r="H2129" t="s">
        <v>453</v>
      </c>
      <c r="J2129" t="str">
        <f t="shared" si="40"/>
        <v>NamibiaRoutine visit cost</v>
      </c>
    </row>
    <row r="2130" spans="1:10" x14ac:dyDescent="0.25">
      <c r="A2130" t="s">
        <v>179</v>
      </c>
      <c r="B2130" t="s">
        <v>180</v>
      </c>
      <c r="C2130" t="str">
        <f>VLOOKUP(B2130,'Country List'!$C$2:$G$126,5,FALSE)</f>
        <v>AP</v>
      </c>
      <c r="D2130" t="str">
        <f>VLOOKUP(B2130,'Country List'!$C$2:$E$126,3,FALSE)</f>
        <v>Low income</v>
      </c>
      <c r="E2130" t="s">
        <v>452</v>
      </c>
      <c r="F2130" s="59">
        <f>VLOOKUP(B2130,[3]Sheet1!$C$2:$E$133,3,FALSE)</f>
        <v>1.2655707998706349</v>
      </c>
      <c r="G2130" s="48">
        <v>2024</v>
      </c>
      <c r="H2130" t="s">
        <v>453</v>
      </c>
      <c r="J2130" t="str">
        <f t="shared" si="40"/>
        <v>NepalRoutine visit cost</v>
      </c>
    </row>
    <row r="2131" spans="1:10" x14ac:dyDescent="0.25">
      <c r="A2131" t="s">
        <v>181</v>
      </c>
      <c r="B2131" t="s">
        <v>182</v>
      </c>
      <c r="C2131" t="str">
        <f>VLOOKUP(B2131,'Country List'!$C$2:$G$126,5,FALSE)</f>
        <v>LAC</v>
      </c>
      <c r="D2131" t="str">
        <f>VLOOKUP(B2131,'Country List'!$C$2:$E$126,3,FALSE)</f>
        <v>Lower middle income</v>
      </c>
      <c r="E2131" t="s">
        <v>452</v>
      </c>
      <c r="F2131" s="59">
        <f>VLOOKUP(B2131,[3]Sheet1!$C$2:$E$133,3,FALSE)</f>
        <v>3.242265890811824</v>
      </c>
      <c r="G2131" s="48">
        <v>2024</v>
      </c>
      <c r="H2131" t="s">
        <v>453</v>
      </c>
      <c r="J2131" t="str">
        <f t="shared" si="40"/>
        <v>NicaraguaRoutine visit cost</v>
      </c>
    </row>
    <row r="2132" spans="1:10" x14ac:dyDescent="0.25">
      <c r="A2132" t="s">
        <v>183</v>
      </c>
      <c r="B2132" t="s">
        <v>184</v>
      </c>
      <c r="C2132" t="str">
        <f>VLOOKUP(B2132,'Country List'!$C$2:$G$126,5,FALSE)</f>
        <v>WCA</v>
      </c>
      <c r="D2132" t="str">
        <f>VLOOKUP(B2132,'Country List'!$C$2:$E$126,3,FALSE)</f>
        <v>Low income</v>
      </c>
      <c r="E2132" t="s">
        <v>452</v>
      </c>
      <c r="F2132" s="59">
        <f>VLOOKUP(B2132,[3]Sheet1!$C$2:$E$133,3,FALSE)</f>
        <v>0.93251994238976499</v>
      </c>
      <c r="G2132" s="48">
        <v>2024</v>
      </c>
      <c r="H2132" t="s">
        <v>453</v>
      </c>
      <c r="J2132" t="str">
        <f t="shared" si="40"/>
        <v>NigerRoutine visit cost</v>
      </c>
    </row>
    <row r="2133" spans="1:10" x14ac:dyDescent="0.25">
      <c r="A2133" t="s">
        <v>185</v>
      </c>
      <c r="B2133" t="s">
        <v>186</v>
      </c>
      <c r="C2133" t="str">
        <f>VLOOKUP(B2133,'Country List'!$C$2:$G$126,5,FALSE)</f>
        <v>WCA</v>
      </c>
      <c r="D2133" t="str">
        <f>VLOOKUP(B2133,'Country List'!$C$2:$E$126,3,FALSE)</f>
        <v>Lower middle income</v>
      </c>
      <c r="E2133" t="s">
        <v>452</v>
      </c>
      <c r="F2133" s="59">
        <f>VLOOKUP(B2133,[3]Sheet1!$C$2:$E$133,3,FALSE)</f>
        <v>3.2131850490019742</v>
      </c>
      <c r="G2133" s="48">
        <v>2024</v>
      </c>
      <c r="H2133" t="s">
        <v>453</v>
      </c>
      <c r="J2133" t="str">
        <f t="shared" si="40"/>
        <v>NigeriaRoutine visit cost</v>
      </c>
    </row>
    <row r="2134" spans="1:10" x14ac:dyDescent="0.25">
      <c r="A2134" t="s">
        <v>187</v>
      </c>
      <c r="B2134" t="s">
        <v>188</v>
      </c>
      <c r="C2134" t="str">
        <f>VLOOKUP(B2134,'Country List'!$C$2:$G$126,5,FALSE)</f>
        <v>AP</v>
      </c>
      <c r="D2134" t="str">
        <f>VLOOKUP(B2134,'Country List'!$C$2:$E$126,3,FALSE)</f>
        <v>Lower middle income</v>
      </c>
      <c r="E2134" t="s">
        <v>452</v>
      </c>
      <c r="F2134" s="59">
        <f>VLOOKUP(B2134,[3]Sheet1!$C$2:$E$133,3,FALSE)</f>
        <v>2.0801506767922739</v>
      </c>
      <c r="G2134" s="48">
        <v>2024</v>
      </c>
      <c r="H2134" t="s">
        <v>453</v>
      </c>
      <c r="J2134" t="str">
        <f t="shared" si="40"/>
        <v>PakistanRoutine visit cost</v>
      </c>
    </row>
    <row r="2135" spans="1:10" x14ac:dyDescent="0.25">
      <c r="A2135" t="s">
        <v>191</v>
      </c>
      <c r="B2135" t="s">
        <v>192</v>
      </c>
      <c r="C2135" t="str">
        <f>VLOOKUP(B2135,'Country List'!$C$2:$G$126,5,FALSE)</f>
        <v>AP</v>
      </c>
      <c r="D2135" t="str">
        <f>VLOOKUP(B2135,'Country List'!$C$2:$E$126,3,FALSE)</f>
        <v>Lower middle income</v>
      </c>
      <c r="E2135" t="s">
        <v>452</v>
      </c>
      <c r="F2135" s="59">
        <f>VLOOKUP(B2135,[3]Sheet1!$C$2:$E$133,3,FALSE)</f>
        <v>3.772313668145963</v>
      </c>
      <c r="G2135" s="48">
        <v>2024</v>
      </c>
      <c r="H2135" t="s">
        <v>453</v>
      </c>
      <c r="J2135" t="str">
        <f t="shared" si="40"/>
        <v>Papua New GuineaRoutine visit cost</v>
      </c>
    </row>
    <row r="2136" spans="1:10" x14ac:dyDescent="0.25">
      <c r="A2136" t="s">
        <v>193</v>
      </c>
      <c r="B2136" t="s">
        <v>194</v>
      </c>
      <c r="C2136" t="str">
        <f>VLOOKUP(B2136,'Country List'!$C$2:$G$126,5,FALSE)</f>
        <v>LAC</v>
      </c>
      <c r="D2136" t="str">
        <f>VLOOKUP(B2136,'Country List'!$C$2:$E$126,3,FALSE)</f>
        <v>Upper middle income</v>
      </c>
      <c r="E2136" t="s">
        <v>452</v>
      </c>
      <c r="F2136" s="59">
        <f>VLOOKUP(B2136,[3]Sheet1!$C$2:$E$133,3,FALSE)</f>
        <v>8.5752577580096503</v>
      </c>
      <c r="G2136" s="48">
        <v>2024</v>
      </c>
      <c r="H2136" t="s">
        <v>453</v>
      </c>
      <c r="J2136" t="str">
        <f t="shared" si="40"/>
        <v>ParaguayRoutine visit cost</v>
      </c>
    </row>
    <row r="2137" spans="1:10" x14ac:dyDescent="0.25">
      <c r="A2137" t="s">
        <v>195</v>
      </c>
      <c r="B2137" t="s">
        <v>196</v>
      </c>
      <c r="C2137" t="str">
        <f>VLOOKUP(B2137,'Country List'!$C$2:$G$126,5,FALSE)</f>
        <v>LAC</v>
      </c>
      <c r="D2137" t="str">
        <f>VLOOKUP(B2137,'Country List'!$C$2:$E$126,3,FALSE)</f>
        <v>Upper middle income</v>
      </c>
      <c r="E2137" t="s">
        <v>452</v>
      </c>
      <c r="F2137" s="59">
        <f>VLOOKUP(B2137,[3]Sheet1!$C$2:$E$133,3,FALSE)</f>
        <v>10.42449949553045</v>
      </c>
      <c r="G2137" s="48">
        <v>2024</v>
      </c>
      <c r="H2137" t="s">
        <v>453</v>
      </c>
      <c r="J2137" t="str">
        <f t="shared" si="40"/>
        <v>PeruRoutine visit cost</v>
      </c>
    </row>
    <row r="2138" spans="1:10" x14ac:dyDescent="0.25">
      <c r="A2138" t="s">
        <v>197</v>
      </c>
      <c r="B2138" t="s">
        <v>198</v>
      </c>
      <c r="C2138" t="str">
        <f>VLOOKUP(B2138,'Country List'!$C$2:$G$126,5,FALSE)</f>
        <v>AP</v>
      </c>
      <c r="D2138" t="str">
        <f>VLOOKUP(B2138,'Country List'!$C$2:$E$126,3,FALSE)</f>
        <v>Lower middle income</v>
      </c>
      <c r="E2138" t="s">
        <v>452</v>
      </c>
      <c r="F2138" s="59">
        <f>VLOOKUP(B2138,[3]Sheet1!$C$2:$E$133,3,FALSE)</f>
        <v>4.9705098358515416</v>
      </c>
      <c r="G2138" s="48">
        <v>2024</v>
      </c>
      <c r="H2138" t="s">
        <v>453</v>
      </c>
      <c r="J2138" t="str">
        <f t="shared" si="40"/>
        <v>PhilippinesRoutine visit cost</v>
      </c>
    </row>
    <row r="2139" spans="1:10" x14ac:dyDescent="0.25">
      <c r="A2139" t="s">
        <v>201</v>
      </c>
      <c r="B2139" t="s">
        <v>202</v>
      </c>
      <c r="C2139" t="str">
        <f>VLOOKUP(B2139,'Country List'!$C$2:$G$126,5,FALSE)</f>
        <v>EECA</v>
      </c>
      <c r="D2139" t="str">
        <f>VLOOKUP(B2139,'Country List'!$C$2:$E$126,3,FALSE)</f>
        <v>Upper middle income</v>
      </c>
      <c r="E2139" t="s">
        <v>452</v>
      </c>
      <c r="F2139" s="59">
        <f>VLOOKUP(B2139,[3]Sheet1!$C$2:$E$133,3,FALSE)</f>
        <v>16.037601573259689</v>
      </c>
      <c r="G2139" s="48">
        <v>2024</v>
      </c>
      <c r="H2139" t="s">
        <v>453</v>
      </c>
      <c r="J2139" t="str">
        <f t="shared" si="40"/>
        <v>Russian FederationRoutine visit cost</v>
      </c>
    </row>
    <row r="2140" spans="1:10" x14ac:dyDescent="0.25">
      <c r="A2140" t="s">
        <v>203</v>
      </c>
      <c r="B2140" t="s">
        <v>204</v>
      </c>
      <c r="C2140" t="str">
        <f>VLOOKUP(B2140,'Country List'!$C$2:$G$126,5,FALSE)</f>
        <v>ESA</v>
      </c>
      <c r="D2140" t="str">
        <f>VLOOKUP(B2140,'Country List'!$C$2:$E$126,3,FALSE)</f>
        <v>Low income</v>
      </c>
      <c r="E2140" t="s">
        <v>452</v>
      </c>
      <c r="F2140" s="59">
        <f>VLOOKUP(B2140,[3]Sheet1!$C$2:$E$133,3,FALSE)</f>
        <v>1.277019464815311</v>
      </c>
      <c r="G2140" s="48">
        <v>2024</v>
      </c>
      <c r="H2140" t="s">
        <v>453</v>
      </c>
      <c r="J2140" t="str">
        <f t="shared" si="40"/>
        <v>RwandaRoutine visit cost</v>
      </c>
    </row>
    <row r="2141" spans="1:10" x14ac:dyDescent="0.25">
      <c r="A2141" t="s">
        <v>205</v>
      </c>
      <c r="B2141" t="s">
        <v>206</v>
      </c>
      <c r="C2141" t="str">
        <f>VLOOKUP(B2141,'Country List'!$C$2:$G$126,5,FALSE)</f>
        <v>WCA</v>
      </c>
      <c r="D2141" t="str">
        <f>VLOOKUP(B2141,'Country List'!$C$2:$E$126,3,FALSE)</f>
        <v>Lower middle income</v>
      </c>
      <c r="E2141" t="s">
        <v>452</v>
      </c>
      <c r="F2141" s="59">
        <f>VLOOKUP(B2141,[3]Sheet1!$C$2:$E$133,3,FALSE)</f>
        <v>2.466105763407318</v>
      </c>
      <c r="G2141" s="48">
        <v>2024</v>
      </c>
      <c r="H2141" t="s">
        <v>453</v>
      </c>
      <c r="J2141" t="str">
        <f t="shared" si="40"/>
        <v>São Tomé and PrincipeRoutine visit cost</v>
      </c>
    </row>
    <row r="2142" spans="1:10" x14ac:dyDescent="0.25">
      <c r="A2142" t="s">
        <v>207</v>
      </c>
      <c r="B2142" t="s">
        <v>208</v>
      </c>
      <c r="C2142" t="str">
        <f>VLOOKUP(B2142,'Country List'!$C$2:$G$126,5,FALSE)</f>
        <v>WCA</v>
      </c>
      <c r="D2142" t="str">
        <f>VLOOKUP(B2142,'Country List'!$C$2:$E$126,3,FALSE)</f>
        <v>Low income</v>
      </c>
      <c r="E2142" t="s">
        <v>452</v>
      </c>
      <c r="F2142" s="59">
        <f>VLOOKUP(B2142,[3]Sheet1!$C$2:$E$133,3,FALSE)</f>
        <v>2.2985985597154461</v>
      </c>
      <c r="G2142" s="48">
        <v>2024</v>
      </c>
      <c r="H2142" t="s">
        <v>453</v>
      </c>
      <c r="J2142" t="str">
        <f t="shared" si="40"/>
        <v>SenegalRoutine visit cost</v>
      </c>
    </row>
    <row r="2143" spans="1:10" x14ac:dyDescent="0.25">
      <c r="A2143" t="s">
        <v>209</v>
      </c>
      <c r="B2143" t="s">
        <v>210</v>
      </c>
      <c r="C2143" t="str">
        <f>VLOOKUP(B2143,'Country List'!$C$2:$G$126,5,FALSE)</f>
        <v>WCENA</v>
      </c>
      <c r="D2143" t="str">
        <f>VLOOKUP(B2143,'Country List'!$C$2:$E$126,3,FALSE)</f>
        <v>Upper middle income</v>
      </c>
      <c r="E2143" t="s">
        <v>452</v>
      </c>
      <c r="F2143" s="59">
        <f>VLOOKUP(B2143,[3]Sheet1!$C$2:$E$133,3,FALSE)</f>
        <v>9.5487995028347026</v>
      </c>
      <c r="G2143" s="48">
        <v>2024</v>
      </c>
      <c r="H2143" t="s">
        <v>453</v>
      </c>
      <c r="J2143" t="str">
        <f t="shared" si="40"/>
        <v>SerbiaRoutine visit cost</v>
      </c>
    </row>
    <row r="2144" spans="1:10" x14ac:dyDescent="0.25">
      <c r="A2144" t="s">
        <v>211</v>
      </c>
      <c r="B2144" t="s">
        <v>212</v>
      </c>
      <c r="C2144" t="str">
        <f>VLOOKUP(B2144,'Country List'!$C$2:$G$126,5,FALSE)</f>
        <v>WCA</v>
      </c>
      <c r="D2144" t="str">
        <f>VLOOKUP(B2144,'Country List'!$C$2:$E$126,3,FALSE)</f>
        <v>Low income</v>
      </c>
      <c r="E2144" t="s">
        <v>452</v>
      </c>
      <c r="F2144" s="59">
        <f>VLOOKUP(B2144,[3]Sheet1!$C$2:$E$133,3,FALSE)</f>
        <v>0.91217568694064599</v>
      </c>
      <c r="G2144" s="48">
        <v>2024</v>
      </c>
      <c r="H2144" t="s">
        <v>453</v>
      </c>
      <c r="J2144" t="str">
        <f t="shared" si="40"/>
        <v>Sierra LeoneRoutine visit cost</v>
      </c>
    </row>
    <row r="2145" spans="1:10" x14ac:dyDescent="0.25">
      <c r="A2145" t="s">
        <v>213</v>
      </c>
      <c r="B2145" t="s">
        <v>214</v>
      </c>
      <c r="C2145" t="str">
        <f>VLOOKUP(B2145,'Country List'!$C$2:$G$126,5,FALSE)</f>
        <v>NAME</v>
      </c>
      <c r="D2145" t="str">
        <f>VLOOKUP(B2145,'Country List'!$C$2:$E$126,3,FALSE)</f>
        <v>Low income</v>
      </c>
      <c r="E2145" t="s">
        <v>452</v>
      </c>
      <c r="F2145" s="59">
        <f>VLOOKUP(B2145,[3]Sheet1!$C$2:$E$133,3,FALSE)</f>
        <v>0.76378267718125803</v>
      </c>
      <c r="G2145" s="48">
        <v>2024</v>
      </c>
      <c r="H2145" t="s">
        <v>453</v>
      </c>
      <c r="J2145" t="str">
        <f t="shared" si="40"/>
        <v>SomaliaRoutine visit cost</v>
      </c>
    </row>
    <row r="2146" spans="1:10" x14ac:dyDescent="0.25">
      <c r="A2146" t="s">
        <v>215</v>
      </c>
      <c r="B2146" t="s">
        <v>216</v>
      </c>
      <c r="C2146" t="str">
        <f>VLOOKUP(B2146,'Country List'!$C$2:$G$126,5,FALSE)</f>
        <v>ESA</v>
      </c>
      <c r="D2146" t="str">
        <f>VLOOKUP(B2146,'Country List'!$C$2:$E$126,3,FALSE)</f>
        <v>Upper middle income</v>
      </c>
      <c r="E2146" t="s">
        <v>452</v>
      </c>
      <c r="F2146" s="59">
        <f>VLOOKUP(B2146,[3]Sheet1!$C$2:$E$133,3,FALSE)</f>
        <v>9.7329296393870592</v>
      </c>
      <c r="G2146" s="48">
        <v>2024</v>
      </c>
      <c r="H2146" t="s">
        <v>453</v>
      </c>
      <c r="J2146" t="str">
        <f t="shared" si="40"/>
        <v>South AfricaRoutine visit cost</v>
      </c>
    </row>
    <row r="2147" spans="1:10" x14ac:dyDescent="0.25">
      <c r="A2147" t="s">
        <v>217</v>
      </c>
      <c r="B2147" t="s">
        <v>218</v>
      </c>
      <c r="C2147" t="str">
        <f>VLOOKUP(B2147,'Country List'!$C$2:$G$126,5,FALSE)</f>
        <v>ESA</v>
      </c>
      <c r="D2147" t="str">
        <f>VLOOKUP(B2147,'Country List'!$C$2:$E$126,3,FALSE)</f>
        <v>Low income</v>
      </c>
      <c r="E2147" t="s">
        <v>452</v>
      </c>
      <c r="F2147" s="59">
        <f>VLOOKUP(B2147,[3]Sheet1!$C$2:$E$133,3,FALSE)</f>
        <v>237.2000496298526</v>
      </c>
      <c r="G2147" s="48">
        <v>2024</v>
      </c>
      <c r="H2147" t="s">
        <v>453</v>
      </c>
      <c r="J2147" t="str">
        <f t="shared" si="40"/>
        <v>South SudanRoutine visit cost</v>
      </c>
    </row>
    <row r="2148" spans="1:10" x14ac:dyDescent="0.25">
      <c r="A2148" t="s">
        <v>219</v>
      </c>
      <c r="B2148" t="s">
        <v>220</v>
      </c>
      <c r="C2148" t="str">
        <f>VLOOKUP(B2148,'Country List'!$C$2:$G$126,5,FALSE)</f>
        <v>AP</v>
      </c>
      <c r="D2148" t="str">
        <f>VLOOKUP(B2148,'Country List'!$C$2:$E$126,3,FALSE)</f>
        <v>Lower middle income</v>
      </c>
      <c r="E2148" t="s">
        <v>452</v>
      </c>
      <c r="F2148" s="59">
        <f>VLOOKUP(B2148,[3]Sheet1!$C$2:$E$133,3,FALSE)</f>
        <v>4.9491107775934697</v>
      </c>
      <c r="G2148" s="48">
        <v>2024</v>
      </c>
      <c r="H2148" t="s">
        <v>453</v>
      </c>
      <c r="J2148" t="str">
        <f t="shared" si="40"/>
        <v>Sri LankaRoutine visit cost</v>
      </c>
    </row>
    <row r="2149" spans="1:10" x14ac:dyDescent="0.25">
      <c r="A2149" t="s">
        <v>221</v>
      </c>
      <c r="B2149" t="s">
        <v>222</v>
      </c>
      <c r="C2149" t="str">
        <f>VLOOKUP(B2149,'Country List'!$C$2:$G$126,5,FALSE)</f>
        <v>LAC</v>
      </c>
      <c r="D2149" t="str">
        <f>VLOOKUP(B2149,'Country List'!$C$2:$E$126,3,FALSE)</f>
        <v>Upper middle income</v>
      </c>
      <c r="E2149" t="s">
        <v>452</v>
      </c>
      <c r="F2149" s="59">
        <f>VLOOKUP(B2149,[3]Sheet1!$C$2:$E$133,3,FALSE)</f>
        <v>13.64630369430777</v>
      </c>
      <c r="G2149" s="48">
        <v>2024</v>
      </c>
      <c r="H2149" t="s">
        <v>453</v>
      </c>
      <c r="J2149" t="str">
        <f t="shared" si="40"/>
        <v>St. LuciaRoutine visit cost</v>
      </c>
    </row>
    <row r="2150" spans="1:10" x14ac:dyDescent="0.25">
      <c r="A2150" t="s">
        <v>223</v>
      </c>
      <c r="B2150" t="s">
        <v>224</v>
      </c>
      <c r="C2150" t="str">
        <f>VLOOKUP(B2150,'Country List'!$C$2:$G$126,5,FALSE)</f>
        <v>NAME</v>
      </c>
      <c r="D2150" t="str">
        <f>VLOOKUP(B2150,'Country List'!$C$2:$E$126,3,FALSE)</f>
        <v>Lower middle income</v>
      </c>
      <c r="E2150" t="s">
        <v>452</v>
      </c>
      <c r="F2150" s="59">
        <f>VLOOKUP(B2150,[3]Sheet1!$C$2:$E$133,3,FALSE)</f>
        <v>0.13434906570873431</v>
      </c>
      <c r="G2150" s="48">
        <v>2024</v>
      </c>
      <c r="H2150" t="s">
        <v>453</v>
      </c>
      <c r="J2150" t="str">
        <f t="shared" si="40"/>
        <v>SudanRoutine visit cost</v>
      </c>
    </row>
    <row r="2151" spans="1:10" x14ac:dyDescent="0.25">
      <c r="A2151" t="s">
        <v>225</v>
      </c>
      <c r="B2151" t="s">
        <v>226</v>
      </c>
      <c r="C2151" t="str">
        <f>VLOOKUP(B2151,'Country List'!$C$2:$G$126,5,FALSE)</f>
        <v>LAC</v>
      </c>
      <c r="D2151" t="str">
        <f>VLOOKUP(B2151,'Country List'!$C$2:$E$126,3,FALSE)</f>
        <v>Upper middle income</v>
      </c>
      <c r="E2151" t="s">
        <v>452</v>
      </c>
      <c r="F2151" s="59">
        <f>VLOOKUP(B2151,[3]Sheet1!$C$2:$E$133,3,FALSE)</f>
        <v>8.8239339554731053</v>
      </c>
      <c r="G2151" s="48">
        <v>2024</v>
      </c>
      <c r="H2151" t="s">
        <v>453</v>
      </c>
      <c r="J2151" t="str">
        <f t="shared" si="40"/>
        <v>SurinameRoutine visit cost</v>
      </c>
    </row>
    <row r="2152" spans="1:10" x14ac:dyDescent="0.25">
      <c r="A2152" t="s">
        <v>229</v>
      </c>
      <c r="B2152" t="s">
        <v>230</v>
      </c>
      <c r="C2152" t="str">
        <f>VLOOKUP(B2152,'Country List'!$C$2:$G$126,5,FALSE)</f>
        <v>NAME</v>
      </c>
      <c r="D2152" t="str">
        <f>VLOOKUP(B2152,'Country List'!$C$2:$E$126,3,FALSE)</f>
        <v>Lower middle income</v>
      </c>
      <c r="E2152" t="s">
        <v>452</v>
      </c>
      <c r="F2152" s="59">
        <f>VLOOKUP(B2152,[3]Sheet1!$C$2:$E$133,3,FALSE)</f>
        <v>5.6909606376585344</v>
      </c>
      <c r="G2152" s="48">
        <v>2024</v>
      </c>
      <c r="H2152" t="s">
        <v>453</v>
      </c>
      <c r="J2152" t="str">
        <f t="shared" si="40"/>
        <v>Syrian Arab RepublicRoutine visit cost</v>
      </c>
    </row>
    <row r="2153" spans="1:10" x14ac:dyDescent="0.25">
      <c r="A2153" t="s">
        <v>231</v>
      </c>
      <c r="B2153" t="s">
        <v>232</v>
      </c>
      <c r="C2153" t="str">
        <f>VLOOKUP(B2153,'Country List'!$C$2:$G$126,5,FALSE)</f>
        <v>AP</v>
      </c>
      <c r="D2153" t="str">
        <f>VLOOKUP(B2153,'Country List'!$C$2:$E$126,3,FALSE)</f>
        <v>Lower middle income</v>
      </c>
      <c r="E2153" t="s">
        <v>452</v>
      </c>
      <c r="F2153" s="59">
        <f>VLOOKUP(B2153,[3]Sheet1!$C$2:$E$133,3,FALSE)</f>
        <v>1.457093348779585</v>
      </c>
      <c r="G2153" s="48">
        <v>2024</v>
      </c>
      <c r="H2153" t="s">
        <v>453</v>
      </c>
      <c r="J2153" t="str">
        <f t="shared" si="40"/>
        <v>TajikistanRoutine visit cost</v>
      </c>
    </row>
    <row r="2154" spans="1:10" x14ac:dyDescent="0.25">
      <c r="A2154" t="s">
        <v>233</v>
      </c>
      <c r="B2154" t="s">
        <v>234</v>
      </c>
      <c r="C2154" t="str">
        <f>VLOOKUP(B2154,'Country List'!$C$2:$G$126,5,FALSE)</f>
        <v>ESA</v>
      </c>
      <c r="D2154" t="str">
        <f>VLOOKUP(B2154,'Country List'!$C$2:$E$126,3,FALSE)</f>
        <v>Low income</v>
      </c>
      <c r="E2154" t="s">
        <v>452</v>
      </c>
      <c r="F2154" s="59">
        <f>VLOOKUP(B2154,[3]Sheet1!$C$2:$E$133,3,FALSE)</f>
        <v>1.6808912274396759</v>
      </c>
      <c r="G2154" s="48">
        <v>2024</v>
      </c>
      <c r="H2154" t="s">
        <v>453</v>
      </c>
      <c r="J2154" t="str">
        <f t="shared" si="40"/>
        <v>TanzaniaRoutine visit cost</v>
      </c>
    </row>
    <row r="2155" spans="1:10" x14ac:dyDescent="0.25">
      <c r="A2155" t="s">
        <v>235</v>
      </c>
      <c r="B2155" t="s">
        <v>236</v>
      </c>
      <c r="C2155" t="str">
        <f>VLOOKUP(B2155,'Country List'!$C$2:$G$126,5,FALSE)</f>
        <v>AP</v>
      </c>
      <c r="D2155" t="str">
        <f>VLOOKUP(B2155,'Country List'!$C$2:$E$126,3,FALSE)</f>
        <v>Upper middle income</v>
      </c>
      <c r="E2155" t="s">
        <v>452</v>
      </c>
      <c r="F2155" s="59">
        <f>VLOOKUP(B2155,[3]Sheet1!$C$2:$E$133,3,FALSE)</f>
        <v>7.9980376873024106</v>
      </c>
      <c r="G2155" s="48">
        <v>2024</v>
      </c>
      <c r="H2155" t="s">
        <v>453</v>
      </c>
      <c r="J2155" t="str">
        <f t="shared" si="40"/>
        <v>ThailandRoutine visit cost</v>
      </c>
    </row>
    <row r="2156" spans="1:10" x14ac:dyDescent="0.25">
      <c r="A2156" t="s">
        <v>237</v>
      </c>
      <c r="B2156" t="s">
        <v>238</v>
      </c>
      <c r="C2156" t="str">
        <f>VLOOKUP(B2156,'Country List'!$C$2:$G$126,5,FALSE)</f>
        <v>AP</v>
      </c>
      <c r="D2156" t="str">
        <f>VLOOKUP(B2156,'Country List'!$C$2:$E$126,3,FALSE)</f>
        <v>Lower middle income</v>
      </c>
      <c r="E2156" t="s">
        <v>452</v>
      </c>
      <c r="F2156" s="59">
        <f>VLOOKUP(B2156,[3]Sheet1!$C$2:$E$133,3,FALSE)</f>
        <v>1.992663920563355</v>
      </c>
      <c r="G2156" s="48">
        <v>2024</v>
      </c>
      <c r="H2156" t="s">
        <v>453</v>
      </c>
      <c r="J2156" t="str">
        <f t="shared" si="40"/>
        <v>Timor-LesteRoutine visit cost</v>
      </c>
    </row>
    <row r="2157" spans="1:10" x14ac:dyDescent="0.25">
      <c r="A2157" t="s">
        <v>239</v>
      </c>
      <c r="B2157" t="s">
        <v>240</v>
      </c>
      <c r="C2157" t="str">
        <f>VLOOKUP(B2157,'Country List'!$C$2:$G$126,5,FALSE)</f>
        <v>WCA</v>
      </c>
      <c r="D2157" t="str">
        <f>VLOOKUP(B2157,'Country List'!$C$2:$E$126,3,FALSE)</f>
        <v>Low income</v>
      </c>
      <c r="E2157" t="s">
        <v>452</v>
      </c>
      <c r="F2157" s="59">
        <f>VLOOKUP(B2157,[3]Sheet1!$C$2:$E$133,3,FALSE)</f>
        <v>1.449972823087363</v>
      </c>
      <c r="G2157" s="48">
        <v>2024</v>
      </c>
      <c r="H2157" t="s">
        <v>453</v>
      </c>
      <c r="J2157" t="str">
        <f t="shared" si="40"/>
        <v>TogoRoutine visit cost</v>
      </c>
    </row>
    <row r="2158" spans="1:10" x14ac:dyDescent="0.25">
      <c r="A2158" t="s">
        <v>241</v>
      </c>
      <c r="B2158" t="s">
        <v>242</v>
      </c>
      <c r="C2158" t="str">
        <f>VLOOKUP(B2158,'Country List'!$C$2:$G$126,5,FALSE)</f>
        <v>NAME</v>
      </c>
      <c r="D2158" t="str">
        <f>VLOOKUP(B2158,'Country List'!$C$2:$E$126,3,FALSE)</f>
        <v>Lower middle income</v>
      </c>
      <c r="E2158" t="s">
        <v>452</v>
      </c>
      <c r="F2158" s="59">
        <f>VLOOKUP(B2158,[3]Sheet1!$C$2:$E$133,3,FALSE)</f>
        <v>5.5297618003703004</v>
      </c>
      <c r="G2158" s="48">
        <v>2024</v>
      </c>
      <c r="H2158" t="s">
        <v>453</v>
      </c>
      <c r="J2158" t="str">
        <f t="shared" si="40"/>
        <v>TunisiaRoutine visit cost</v>
      </c>
    </row>
    <row r="2159" spans="1:10" x14ac:dyDescent="0.25">
      <c r="A2159" t="s">
        <v>243</v>
      </c>
      <c r="B2159" t="s">
        <v>244</v>
      </c>
      <c r="C2159" t="str">
        <f>VLOOKUP(B2159,'Country List'!$C$2:$G$126,5,FALSE)</f>
        <v>WCENA</v>
      </c>
      <c r="D2159" t="str">
        <f>VLOOKUP(B2159,'Country List'!$C$2:$E$126,3,FALSE)</f>
        <v>Upper middle income</v>
      </c>
      <c r="E2159" t="s">
        <v>452</v>
      </c>
      <c r="F2159" s="59">
        <f>VLOOKUP(B2159,[3]Sheet1!$C$2:$E$133,3,FALSE)</f>
        <v>15.877445613428829</v>
      </c>
      <c r="G2159" s="48">
        <v>2024</v>
      </c>
      <c r="H2159" t="s">
        <v>453</v>
      </c>
      <c r="J2159" t="str">
        <f t="shared" si="40"/>
        <v>TurkeyRoutine visit cost</v>
      </c>
    </row>
    <row r="2160" spans="1:10" x14ac:dyDescent="0.25">
      <c r="A2160" t="s">
        <v>245</v>
      </c>
      <c r="B2160" t="s">
        <v>246</v>
      </c>
      <c r="C2160" t="str">
        <f>VLOOKUP(B2160,'Country List'!$C$2:$G$126,5,FALSE)</f>
        <v>EECA</v>
      </c>
      <c r="D2160" t="str">
        <f>VLOOKUP(B2160,'Country List'!$C$2:$E$126,3,FALSE)</f>
        <v>Upper middle income</v>
      </c>
      <c r="E2160" t="s">
        <v>452</v>
      </c>
      <c r="F2160" s="59">
        <f>VLOOKUP(B2160,[3]Sheet1!$C$2:$E$133,3,FALSE)</f>
        <v>9.1477924117812588</v>
      </c>
      <c r="G2160" s="48">
        <v>2024</v>
      </c>
      <c r="H2160" t="s">
        <v>453</v>
      </c>
      <c r="J2160" t="str">
        <f t="shared" si="40"/>
        <v>TurkmenistanRoutine visit cost</v>
      </c>
    </row>
    <row r="2161" spans="1:10" x14ac:dyDescent="0.25">
      <c r="A2161" t="s">
        <v>247</v>
      </c>
      <c r="B2161" t="s">
        <v>248</v>
      </c>
      <c r="C2161" t="str">
        <f>VLOOKUP(B2161,'Country List'!$C$2:$G$126,5,FALSE)</f>
        <v>ESA</v>
      </c>
      <c r="D2161" t="str">
        <f>VLOOKUP(B2161,'Country List'!$C$2:$E$126,3,FALSE)</f>
        <v>Low income</v>
      </c>
      <c r="E2161" t="s">
        <v>452</v>
      </c>
      <c r="F2161" s="59">
        <f>VLOOKUP(B2161,[3]Sheet1!$C$2:$E$133,3,FALSE)</f>
        <v>1.247392409251775</v>
      </c>
      <c r="G2161" s="48">
        <v>2024</v>
      </c>
      <c r="H2161" t="s">
        <v>453</v>
      </c>
      <c r="J2161" t="str">
        <f t="shared" si="40"/>
        <v>UgandaRoutine visit cost</v>
      </c>
    </row>
    <row r="2162" spans="1:10" x14ac:dyDescent="0.25">
      <c r="A2162" t="s">
        <v>249</v>
      </c>
      <c r="B2162" t="s">
        <v>250</v>
      </c>
      <c r="C2162" t="str">
        <f>VLOOKUP(B2162,'Country List'!$C$2:$G$126,5,FALSE)</f>
        <v>EECA</v>
      </c>
      <c r="D2162" t="str">
        <f>VLOOKUP(B2162,'Country List'!$C$2:$E$126,3,FALSE)</f>
        <v>Lower middle income</v>
      </c>
      <c r="E2162" t="s">
        <v>452</v>
      </c>
      <c r="F2162" s="59">
        <f>VLOOKUP(B2162,[3]Sheet1!$C$2:$E$133,3,FALSE)</f>
        <v>4.3616215030846082</v>
      </c>
      <c r="G2162" s="48">
        <v>2024</v>
      </c>
      <c r="H2162" t="s">
        <v>453</v>
      </c>
      <c r="J2162" t="str">
        <f t="shared" si="40"/>
        <v>UkraineRoutine visit cost</v>
      </c>
    </row>
    <row r="2163" spans="1:10" x14ac:dyDescent="0.25">
      <c r="A2163" t="s">
        <v>251</v>
      </c>
      <c r="B2163" t="s">
        <v>252</v>
      </c>
      <c r="C2163" t="str">
        <f>VLOOKUP(B2163,'Country List'!$C$2:$G$126,5,FALSE)</f>
        <v>EECA</v>
      </c>
      <c r="D2163" t="str">
        <f>VLOOKUP(B2163,'Country List'!$C$2:$E$126,3,FALSE)</f>
        <v>Lower middle income</v>
      </c>
      <c r="E2163" t="s">
        <v>452</v>
      </c>
      <c r="F2163" s="59">
        <f>VLOOKUP(B2163,[3]Sheet1!$C$2:$E$133,3,FALSE)</f>
        <v>3.0163506435368892</v>
      </c>
      <c r="G2163" s="48">
        <v>2024</v>
      </c>
      <c r="H2163" t="s">
        <v>453</v>
      </c>
      <c r="J2163" t="str">
        <f t="shared" si="40"/>
        <v>UzbekistanRoutine visit cost</v>
      </c>
    </row>
    <row r="2164" spans="1:10" x14ac:dyDescent="0.25">
      <c r="A2164" t="s">
        <v>253</v>
      </c>
      <c r="B2164" t="s">
        <v>254</v>
      </c>
      <c r="C2164" t="str">
        <f>VLOOKUP(B2164,'Country List'!$C$2:$G$126,5,FALSE)</f>
        <v>LAC</v>
      </c>
      <c r="D2164" t="str">
        <f>VLOOKUP(B2164,'Country List'!$C$2:$E$126,3,FALSE)</f>
        <v>Upper middle income</v>
      </c>
      <c r="E2164" t="s">
        <v>452</v>
      </c>
      <c r="F2164" s="59">
        <f>VLOOKUP(B2164,[3]Sheet1!$C$2:$E$133,3,FALSE)</f>
        <v>1.8166880822601461</v>
      </c>
      <c r="G2164" s="48">
        <v>2024</v>
      </c>
      <c r="H2164" t="s">
        <v>453</v>
      </c>
      <c r="J2164" t="str">
        <f t="shared" si="40"/>
        <v>Venezuela, RBRoutine visit cost</v>
      </c>
    </row>
    <row r="2165" spans="1:10" x14ac:dyDescent="0.25">
      <c r="A2165" t="s">
        <v>255</v>
      </c>
      <c r="B2165" t="s">
        <v>256</v>
      </c>
      <c r="C2165" t="str">
        <f>VLOOKUP(B2165,'Country List'!$C$2:$G$126,5,FALSE)</f>
        <v>AP</v>
      </c>
      <c r="D2165" t="str">
        <f>VLOOKUP(B2165,'Country List'!$C$2:$E$126,3,FALSE)</f>
        <v>Lower middle income</v>
      </c>
      <c r="E2165" t="s">
        <v>452</v>
      </c>
      <c r="F2165" s="59">
        <f>45000/23787</f>
        <v>1.8917896329928112</v>
      </c>
      <c r="G2165" s="48">
        <v>2024</v>
      </c>
      <c r="H2165" t="s">
        <v>521</v>
      </c>
      <c r="J2165" t="str">
        <f t="shared" si="40"/>
        <v>VietnamRoutine visit cost</v>
      </c>
    </row>
    <row r="2166" spans="1:10" x14ac:dyDescent="0.25">
      <c r="A2166" t="s">
        <v>257</v>
      </c>
      <c r="B2166" t="s">
        <v>258</v>
      </c>
      <c r="C2166" t="str">
        <f>VLOOKUP(B2166,'Country List'!$C$2:$G$126,5,FALSE)</f>
        <v>NAME</v>
      </c>
      <c r="D2166" t="str">
        <f>VLOOKUP(B2166,'Country List'!$C$2:$E$126,3,FALSE)</f>
        <v>Lower middle income</v>
      </c>
      <c r="E2166" t="s">
        <v>452</v>
      </c>
      <c r="F2166" s="59">
        <f>VLOOKUP(B2166,[3]Sheet1!$C$2:$E$133,3,FALSE)</f>
        <v>2.689267561007965</v>
      </c>
      <c r="G2166" s="48">
        <v>2024</v>
      </c>
      <c r="H2166" t="s">
        <v>453</v>
      </c>
      <c r="J2166" t="str">
        <f t="shared" si="40"/>
        <v>Yemen, Rep.Routine visit cost</v>
      </c>
    </row>
    <row r="2167" spans="1:10" x14ac:dyDescent="0.25">
      <c r="A2167" t="s">
        <v>259</v>
      </c>
      <c r="B2167" t="s">
        <v>260</v>
      </c>
      <c r="C2167" t="str">
        <f>VLOOKUP(B2167,'Country List'!$C$2:$G$126,5,FALSE)</f>
        <v>ESA</v>
      </c>
      <c r="D2167" t="str">
        <f>VLOOKUP(B2167,'Country List'!$C$2:$E$126,3,FALSE)</f>
        <v>Lower middle income</v>
      </c>
      <c r="E2167" t="s">
        <v>452</v>
      </c>
      <c r="F2167" s="59">
        <f>VLOOKUP(B2167,[3]Sheet1!$C$2:$E$133,3,FALSE)</f>
        <v>2.3501288556556248</v>
      </c>
      <c r="G2167" s="48">
        <v>2024</v>
      </c>
      <c r="H2167" t="s">
        <v>453</v>
      </c>
      <c r="J2167" t="str">
        <f t="shared" si="40"/>
        <v>ZambiaRoutine visit cost</v>
      </c>
    </row>
    <row r="2168" spans="1:10" x14ac:dyDescent="0.25">
      <c r="A2168" t="s">
        <v>261</v>
      </c>
      <c r="B2168" t="s">
        <v>262</v>
      </c>
      <c r="C2168" t="str">
        <f>VLOOKUP(B2168,'Country List'!$C$2:$G$126,5,FALSE)</f>
        <v>ESA</v>
      </c>
      <c r="D2168" t="str">
        <f>VLOOKUP(B2168,'Country List'!$C$2:$E$126,3,FALSE)</f>
        <v>Low income</v>
      </c>
      <c r="E2168" t="s">
        <v>452</v>
      </c>
      <c r="F2168" s="59">
        <f>VLOOKUP(B2168,[3]Sheet1!$C$2:$E$133,3,FALSE)</f>
        <v>3.1777079478516601</v>
      </c>
      <c r="G2168" s="48">
        <v>2024</v>
      </c>
      <c r="H2168" t="s">
        <v>453</v>
      </c>
      <c r="J2168" t="str">
        <f t="shared" si="40"/>
        <v>ZimbabweRoutine visit cost</v>
      </c>
    </row>
    <row r="2169" spans="1:10" x14ac:dyDescent="0.25">
      <c r="A2169" t="s">
        <v>151</v>
      </c>
      <c r="B2169" t="s">
        <v>152</v>
      </c>
      <c r="C2169" t="s">
        <v>405</v>
      </c>
      <c r="D2169" t="s">
        <v>7</v>
      </c>
      <c r="E2169" t="s">
        <v>436</v>
      </c>
      <c r="F2169" s="59">
        <v>279</v>
      </c>
      <c r="G2169" s="48">
        <v>2023</v>
      </c>
      <c r="H2169" t="s">
        <v>454</v>
      </c>
      <c r="J2169" t="str">
        <f t="shared" si="40"/>
        <v>MalawiFSW services</v>
      </c>
    </row>
    <row r="2170" spans="1:10" x14ac:dyDescent="0.25">
      <c r="A2170" t="s">
        <v>21</v>
      </c>
      <c r="B2170" t="s">
        <v>22</v>
      </c>
      <c r="C2170" t="str">
        <f>VLOOKUP(B2170,'Country List'!$C$2:$G$126,5,FALSE)</f>
        <v>LAC</v>
      </c>
      <c r="D2170" t="str">
        <f>VLOOKUP(B2170,'Country List'!$C$2:$E$126,3,FALSE)</f>
        <v>Upper middle income</v>
      </c>
      <c r="E2170" t="s">
        <v>436</v>
      </c>
      <c r="F2170">
        <v>30.9</v>
      </c>
      <c r="G2170" s="48">
        <v>2006</v>
      </c>
      <c r="H2170" t="s">
        <v>458</v>
      </c>
      <c r="I2170" t="s">
        <v>457</v>
      </c>
      <c r="J2170" t="str">
        <f t="shared" si="40"/>
        <v>ArgentinaFSW services</v>
      </c>
    </row>
    <row r="2171" spans="1:10" x14ac:dyDescent="0.25">
      <c r="A2171" t="s">
        <v>23</v>
      </c>
      <c r="B2171" t="str">
        <f>VLOOKUP(A2171,$A$2:$D$126,2,FALSE)</f>
        <v>ARM</v>
      </c>
      <c r="C2171" t="str">
        <f>VLOOKUP(A2171,$A$2:$D$126,3,FALSE)</f>
        <v>EECA</v>
      </c>
      <c r="D2171" t="str">
        <f>VLOOKUP(A2171,$A$2:$D$126,4,FALSE)</f>
        <v>Lower middle income</v>
      </c>
      <c r="E2171" t="s">
        <v>436</v>
      </c>
      <c r="F2171">
        <v>40.89</v>
      </c>
      <c r="G2171" s="48">
        <v>2023</v>
      </c>
      <c r="H2171" t="s">
        <v>459</v>
      </c>
      <c r="J2171" t="str">
        <f t="shared" si="40"/>
        <v>ArmeniaFSW services</v>
      </c>
    </row>
    <row r="2172" spans="1:10" x14ac:dyDescent="0.25">
      <c r="A2172" t="s">
        <v>25</v>
      </c>
      <c r="B2172" t="str">
        <f t="shared" ref="B2172:B2203" si="41">VLOOKUP(A2172,$A$2:$D$126,2,FALSE)</f>
        <v>AZE</v>
      </c>
      <c r="C2172" t="str">
        <f t="shared" ref="C2172:C2183" si="42">VLOOKUP(A2172,$A$2:$D$126,3,FALSE)</f>
        <v>EECA</v>
      </c>
      <c r="D2172" t="str">
        <f t="shared" ref="D2172:D2182" si="43">VLOOKUP(A2172,$A$2:$D$126,4,FALSE)</f>
        <v>Upper middle income</v>
      </c>
      <c r="E2172" t="s">
        <v>436</v>
      </c>
      <c r="F2172" s="59">
        <v>14.24</v>
      </c>
      <c r="G2172" s="48">
        <v>2023</v>
      </c>
      <c r="H2172" t="s">
        <v>460</v>
      </c>
      <c r="J2172" t="str">
        <f t="shared" si="40"/>
        <v>AzerbaijanFSW services</v>
      </c>
    </row>
    <row r="2173" spans="1:10" x14ac:dyDescent="0.25">
      <c r="A2173" t="s">
        <v>27</v>
      </c>
      <c r="B2173" t="str">
        <f t="shared" si="41"/>
        <v>BGD</v>
      </c>
      <c r="C2173" t="str">
        <f t="shared" si="42"/>
        <v>AP</v>
      </c>
      <c r="D2173" t="str">
        <f t="shared" si="43"/>
        <v>Lower middle income</v>
      </c>
      <c r="E2173" t="s">
        <v>436</v>
      </c>
      <c r="F2173" s="59">
        <v>52</v>
      </c>
      <c r="G2173" s="48">
        <v>2024</v>
      </c>
      <c r="H2173" t="s">
        <v>461</v>
      </c>
      <c r="I2173" t="s">
        <v>456</v>
      </c>
      <c r="J2173" t="str">
        <f t="shared" si="40"/>
        <v>BangladeshFSW services</v>
      </c>
    </row>
    <row r="2174" spans="1:10" x14ac:dyDescent="0.25">
      <c r="A2174" t="s">
        <v>29</v>
      </c>
      <c r="B2174" t="str">
        <f t="shared" si="41"/>
        <v>BLR</v>
      </c>
      <c r="C2174" t="str">
        <f t="shared" si="42"/>
        <v>EECA</v>
      </c>
      <c r="D2174" t="str">
        <f t="shared" si="43"/>
        <v>Upper middle income</v>
      </c>
      <c r="E2174" t="s">
        <v>436</v>
      </c>
      <c r="F2174" s="59">
        <v>50.28</v>
      </c>
      <c r="G2174" s="48">
        <v>2023</v>
      </c>
      <c r="H2174" t="s">
        <v>458</v>
      </c>
      <c r="I2174" t="s">
        <v>462</v>
      </c>
      <c r="J2174" t="str">
        <f t="shared" si="40"/>
        <v>BelarusFSW services</v>
      </c>
    </row>
    <row r="2175" spans="1:10" x14ac:dyDescent="0.25">
      <c r="A2175" t="s">
        <v>33</v>
      </c>
      <c r="B2175" t="str">
        <f t="shared" si="41"/>
        <v>BEN</v>
      </c>
      <c r="C2175" t="str">
        <f t="shared" si="42"/>
        <v>WCA</v>
      </c>
      <c r="D2175" t="str">
        <f t="shared" si="43"/>
        <v>Low income</v>
      </c>
      <c r="E2175" t="s">
        <v>436</v>
      </c>
      <c r="F2175" s="59">
        <v>63.27</v>
      </c>
      <c r="G2175">
        <v>2017</v>
      </c>
      <c r="H2175" t="s">
        <v>493</v>
      </c>
      <c r="J2175" t="str">
        <f t="shared" si="40"/>
        <v>BeninFSW services</v>
      </c>
    </row>
    <row r="2176" spans="1:10" x14ac:dyDescent="0.25">
      <c r="A2176" t="s">
        <v>41</v>
      </c>
      <c r="B2176" t="str">
        <f t="shared" si="41"/>
        <v>BWA</v>
      </c>
      <c r="C2176" t="str">
        <f t="shared" si="42"/>
        <v>ESA</v>
      </c>
      <c r="D2176" t="str">
        <f t="shared" si="43"/>
        <v>Upper middle income</v>
      </c>
      <c r="E2176" t="s">
        <v>436</v>
      </c>
      <c r="F2176" s="59">
        <v>197.46</v>
      </c>
      <c r="G2176" s="48">
        <v>2017</v>
      </c>
      <c r="H2176" t="s">
        <v>458</v>
      </c>
      <c r="I2176" s="58"/>
      <c r="J2176" t="str">
        <f t="shared" si="40"/>
        <v>BotswanaFSW services</v>
      </c>
    </row>
    <row r="2177" spans="1:10" x14ac:dyDescent="0.25">
      <c r="A2177" t="s">
        <v>45</v>
      </c>
      <c r="B2177" t="str">
        <f t="shared" si="41"/>
        <v>BGR</v>
      </c>
      <c r="C2177" t="str">
        <f t="shared" si="42"/>
        <v>WCENA</v>
      </c>
      <c r="D2177" t="str">
        <f t="shared" si="43"/>
        <v>Upper middle income</v>
      </c>
      <c r="E2177" t="s">
        <v>436</v>
      </c>
      <c r="F2177" s="59">
        <v>72.89</v>
      </c>
      <c r="G2177" s="48">
        <v>2016</v>
      </c>
      <c r="H2177" t="s">
        <v>464</v>
      </c>
      <c r="J2177" t="str">
        <f t="shared" si="40"/>
        <v>BulgariaFSW services</v>
      </c>
    </row>
    <row r="2178" spans="1:10" x14ac:dyDescent="0.25">
      <c r="A2178" t="s">
        <v>53</v>
      </c>
      <c r="B2178" t="str">
        <f t="shared" si="41"/>
        <v>KHM</v>
      </c>
      <c r="C2178" t="str">
        <f t="shared" si="42"/>
        <v>AP</v>
      </c>
      <c r="D2178" t="str">
        <f t="shared" si="43"/>
        <v>Lower middle income</v>
      </c>
      <c r="E2178" t="s">
        <v>436</v>
      </c>
      <c r="F2178" s="59">
        <v>146</v>
      </c>
      <c r="G2178" s="48">
        <v>2024</v>
      </c>
      <c r="H2178" t="s">
        <v>461</v>
      </c>
      <c r="J2178" t="str">
        <f t="shared" si="40"/>
        <v>CambodiaFSW services</v>
      </c>
    </row>
    <row r="2179" spans="1:10" x14ac:dyDescent="0.25">
      <c r="A2179" t="s">
        <v>55</v>
      </c>
      <c r="B2179" t="str">
        <f t="shared" si="41"/>
        <v>CMR</v>
      </c>
      <c r="C2179" t="str">
        <f t="shared" si="42"/>
        <v>WCA</v>
      </c>
      <c r="D2179" t="str">
        <f t="shared" si="43"/>
        <v>Lower middle income</v>
      </c>
      <c r="E2179" t="s">
        <v>436</v>
      </c>
      <c r="F2179" s="59">
        <v>26.52</v>
      </c>
      <c r="G2179" s="48">
        <v>2013</v>
      </c>
      <c r="H2179" t="s">
        <v>458</v>
      </c>
      <c r="J2179" t="str">
        <f t="shared" si="40"/>
        <v>CameroonFSW services</v>
      </c>
    </row>
    <row r="2180" spans="1:10" x14ac:dyDescent="0.25">
      <c r="A2180" t="s">
        <v>61</v>
      </c>
      <c r="B2180" t="str">
        <f t="shared" si="41"/>
        <v>CHN</v>
      </c>
      <c r="C2180" t="str">
        <f t="shared" si="42"/>
        <v>AP</v>
      </c>
      <c r="D2180" t="str">
        <f t="shared" si="43"/>
        <v>Upper middle income</v>
      </c>
      <c r="E2180" t="s">
        <v>436</v>
      </c>
      <c r="F2180" s="59">
        <v>20.83</v>
      </c>
      <c r="G2180" s="48">
        <v>2011</v>
      </c>
      <c r="H2180" t="s">
        <v>458</v>
      </c>
      <c r="J2180" t="str">
        <f t="shared" si="40"/>
        <v>ChinaFSW services</v>
      </c>
    </row>
    <row r="2181" spans="1:10" x14ac:dyDescent="0.25">
      <c r="A2181" t="s">
        <v>63</v>
      </c>
      <c r="B2181" t="str">
        <f t="shared" si="41"/>
        <v>COL</v>
      </c>
      <c r="C2181" t="str">
        <f t="shared" si="42"/>
        <v>LAC</v>
      </c>
      <c r="D2181" t="str">
        <f t="shared" si="43"/>
        <v>Upper middle income</v>
      </c>
      <c r="E2181" t="s">
        <v>436</v>
      </c>
      <c r="F2181" s="59">
        <v>50.39</v>
      </c>
      <c r="G2181" s="48">
        <v>2018</v>
      </c>
      <c r="H2181" t="s">
        <v>465</v>
      </c>
      <c r="J2181" t="str">
        <f t="shared" si="40"/>
        <v>ColombiaFSW services</v>
      </c>
    </row>
    <row r="2182" spans="1:10" x14ac:dyDescent="0.25">
      <c r="A2182" t="s">
        <v>73</v>
      </c>
      <c r="B2182" t="str">
        <f t="shared" si="41"/>
        <v>CIV</v>
      </c>
      <c r="C2182" t="str">
        <f t="shared" si="42"/>
        <v>WCA</v>
      </c>
      <c r="D2182" t="str">
        <f t="shared" si="43"/>
        <v>Lower middle income</v>
      </c>
      <c r="E2182" t="s">
        <v>436</v>
      </c>
      <c r="F2182" s="59">
        <v>33.450000000000003</v>
      </c>
      <c r="G2182" s="48">
        <v>2017</v>
      </c>
      <c r="H2182" t="s">
        <v>466</v>
      </c>
      <c r="J2182" t="str">
        <f t="shared" si="40"/>
        <v>Côte d'IvoireFSW services</v>
      </c>
    </row>
    <row r="2183" spans="1:10" x14ac:dyDescent="0.25">
      <c r="A2183" t="s">
        <v>67</v>
      </c>
      <c r="B2183" t="s">
        <v>68</v>
      </c>
      <c r="C2183" t="str">
        <f t="shared" si="42"/>
        <v>WCA</v>
      </c>
      <c r="D2183" t="str">
        <f t="shared" ref="D2183:D2203" si="44">VLOOKUP(A2183,$A$2:$D$126,4,FALSE)</f>
        <v>Low income</v>
      </c>
      <c r="E2183" t="s">
        <v>436</v>
      </c>
      <c r="F2183">
        <v>14.56</v>
      </c>
      <c r="G2183">
        <v>2023</v>
      </c>
      <c r="H2183" t="s">
        <v>467</v>
      </c>
      <c r="J2183" t="str">
        <f t="shared" si="40"/>
        <v>Congo, Dem. Rep.FSW services</v>
      </c>
    </row>
    <row r="2184" spans="1:10" x14ac:dyDescent="0.25">
      <c r="A2184" t="s">
        <v>93</v>
      </c>
      <c r="B2184" t="str">
        <f t="shared" si="41"/>
        <v>ETH</v>
      </c>
      <c r="C2184" t="str">
        <f t="shared" ref="C2184:C2203" si="45">VLOOKUP(A2184,$A$2:$D$126,3,FALSE)</f>
        <v>ESA</v>
      </c>
      <c r="D2184" t="str">
        <f t="shared" si="44"/>
        <v>Low income</v>
      </c>
      <c r="E2184" t="s">
        <v>436</v>
      </c>
      <c r="F2184" s="59">
        <v>66.45</v>
      </c>
      <c r="G2184" s="48" t="s">
        <v>463</v>
      </c>
      <c r="H2184" t="s">
        <v>468</v>
      </c>
      <c r="J2184" t="str">
        <f t="shared" ref="J2184:J2247" si="46">CONCATENATE(A2184,E2184)</f>
        <v>EthiopiaFSW services</v>
      </c>
    </row>
    <row r="2185" spans="1:10" x14ac:dyDescent="0.25">
      <c r="A2185" t="s">
        <v>101</v>
      </c>
      <c r="B2185" t="str">
        <f t="shared" si="41"/>
        <v>GEO</v>
      </c>
      <c r="C2185" t="str">
        <f t="shared" si="45"/>
        <v>EECA</v>
      </c>
      <c r="D2185" t="str">
        <f t="shared" si="44"/>
        <v>Lower middle income</v>
      </c>
      <c r="E2185" t="s">
        <v>436</v>
      </c>
      <c r="F2185" s="59">
        <v>71.09</v>
      </c>
      <c r="G2185" s="48">
        <v>2023</v>
      </c>
      <c r="H2185" t="s">
        <v>469</v>
      </c>
      <c r="J2185" t="str">
        <f t="shared" si="46"/>
        <v>GeorgiaFSW services</v>
      </c>
    </row>
    <row r="2186" spans="1:10" x14ac:dyDescent="0.25">
      <c r="A2186" t="s">
        <v>103</v>
      </c>
      <c r="B2186" t="s">
        <v>104</v>
      </c>
      <c r="C2186" t="str">
        <f>VLOOKUP(B2186,'Country List'!$C$2:$G$126,5,FALSE)</f>
        <v>WCA</v>
      </c>
      <c r="D2186" t="str">
        <f>VLOOKUP(B2186,'Country List'!$C$2:$E$126,3,FALSE)</f>
        <v>Lower middle income</v>
      </c>
      <c r="E2186" t="s">
        <v>436</v>
      </c>
      <c r="F2186">
        <v>39.549999999999997</v>
      </c>
      <c r="G2186" s="48">
        <v>2024</v>
      </c>
      <c r="H2186" t="s">
        <v>470</v>
      </c>
      <c r="J2186" t="str">
        <f t="shared" si="46"/>
        <v>GhanaFSW services</v>
      </c>
    </row>
    <row r="2187" spans="1:10" x14ac:dyDescent="0.25">
      <c r="A2187" t="s">
        <v>103</v>
      </c>
      <c r="B2187" t="s">
        <v>104</v>
      </c>
      <c r="C2187" t="str">
        <f>VLOOKUP(B2187,'Country List'!$C$2:$G$126,5,FALSE)</f>
        <v>WCA</v>
      </c>
      <c r="D2187" t="str">
        <f>VLOOKUP(B2187,'Country List'!$C$2:$E$126,3,FALSE)</f>
        <v>Lower middle income</v>
      </c>
      <c r="E2187" t="s">
        <v>444</v>
      </c>
      <c r="F2187" s="59">
        <v>5.8999999999999997E-2</v>
      </c>
      <c r="G2187" s="48">
        <v>2024</v>
      </c>
      <c r="H2187" t="s">
        <v>470</v>
      </c>
      <c r="J2187" t="str">
        <f t="shared" si="46"/>
        <v>GhanaCondom promotion and distribution</v>
      </c>
    </row>
    <row r="2188" spans="1:10" x14ac:dyDescent="0.25">
      <c r="A2188" t="s">
        <v>111</v>
      </c>
      <c r="B2188" t="str">
        <f t="shared" si="41"/>
        <v>GUY</v>
      </c>
      <c r="C2188" t="str">
        <f t="shared" si="45"/>
        <v>LAC</v>
      </c>
      <c r="D2188" t="str">
        <f t="shared" si="44"/>
        <v>Upper middle income</v>
      </c>
      <c r="E2188" t="s">
        <v>436</v>
      </c>
      <c r="F2188">
        <v>41.04</v>
      </c>
      <c r="G2188" s="48">
        <v>2018</v>
      </c>
      <c r="H2188" t="s">
        <v>471</v>
      </c>
      <c r="J2188" t="str">
        <f t="shared" si="46"/>
        <v>GuyanaFSW services</v>
      </c>
    </row>
    <row r="2189" spans="1:10" x14ac:dyDescent="0.25">
      <c r="A2189" t="s">
        <v>113</v>
      </c>
      <c r="B2189" t="str">
        <f t="shared" si="41"/>
        <v>HTI</v>
      </c>
      <c r="C2189" t="str">
        <f t="shared" si="45"/>
        <v>LAC</v>
      </c>
      <c r="D2189" t="str">
        <f t="shared" si="44"/>
        <v>Low income</v>
      </c>
      <c r="E2189" t="s">
        <v>436</v>
      </c>
      <c r="F2189" s="59">
        <v>6.68</v>
      </c>
      <c r="G2189" t="s">
        <v>463</v>
      </c>
      <c r="H2189" t="s">
        <v>458</v>
      </c>
      <c r="J2189" t="str">
        <f t="shared" si="46"/>
        <v>HaitiFSW services</v>
      </c>
    </row>
    <row r="2190" spans="1:10" x14ac:dyDescent="0.25">
      <c r="A2190" t="s">
        <v>117</v>
      </c>
      <c r="B2190" t="str">
        <f t="shared" si="41"/>
        <v>IND</v>
      </c>
      <c r="C2190" t="str">
        <f t="shared" si="45"/>
        <v>AP</v>
      </c>
      <c r="D2190" t="str">
        <f t="shared" si="44"/>
        <v>Lower middle income</v>
      </c>
      <c r="E2190" t="s">
        <v>436</v>
      </c>
      <c r="F2190">
        <v>27.99</v>
      </c>
      <c r="G2190" s="48">
        <v>2024</v>
      </c>
      <c r="H2190" t="s">
        <v>524</v>
      </c>
      <c r="J2190" t="str">
        <f t="shared" si="46"/>
        <v>IndiaFSW services</v>
      </c>
    </row>
    <row r="2191" spans="1:10" x14ac:dyDescent="0.25">
      <c r="A2191" t="s">
        <v>117</v>
      </c>
      <c r="B2191" t="str">
        <f t="shared" si="41"/>
        <v>IND</v>
      </c>
      <c r="C2191" t="str">
        <f t="shared" si="45"/>
        <v>AP</v>
      </c>
      <c r="D2191" t="str">
        <f t="shared" si="44"/>
        <v>Lower middle income</v>
      </c>
      <c r="E2191" t="s">
        <v>273</v>
      </c>
      <c r="F2191">
        <v>29.64</v>
      </c>
      <c r="G2191" s="48">
        <v>2024</v>
      </c>
      <c r="H2191" t="s">
        <v>524</v>
      </c>
      <c r="J2191" t="str">
        <f t="shared" si="46"/>
        <v>IndiaMSM services</v>
      </c>
    </row>
    <row r="2192" spans="1:10" x14ac:dyDescent="0.25">
      <c r="A2192" t="s">
        <v>119</v>
      </c>
      <c r="B2192" t="str">
        <f t="shared" si="41"/>
        <v>IDN</v>
      </c>
      <c r="C2192" t="str">
        <f t="shared" si="45"/>
        <v>AP</v>
      </c>
      <c r="D2192" t="str">
        <f t="shared" si="44"/>
        <v>Lower middle income</v>
      </c>
      <c r="E2192" t="s">
        <v>436</v>
      </c>
      <c r="F2192">
        <v>152</v>
      </c>
      <c r="G2192" s="48">
        <v>2014</v>
      </c>
      <c r="H2192" t="s">
        <v>461</v>
      </c>
      <c r="J2192" t="str">
        <f t="shared" si="46"/>
        <v>IndonesiaFSW services</v>
      </c>
    </row>
    <row r="2193" spans="1:10" x14ac:dyDescent="0.25">
      <c r="A2193" t="s">
        <v>121</v>
      </c>
      <c r="B2193" t="str">
        <f t="shared" si="41"/>
        <v>IRN</v>
      </c>
      <c r="C2193" t="str">
        <f t="shared" si="45"/>
        <v>NAME</v>
      </c>
      <c r="D2193" t="str">
        <f t="shared" si="44"/>
        <v>Upper middle income</v>
      </c>
      <c r="E2193" t="s">
        <v>436</v>
      </c>
      <c r="F2193">
        <v>15.88</v>
      </c>
      <c r="G2193" t="s">
        <v>463</v>
      </c>
      <c r="H2193" t="s">
        <v>458</v>
      </c>
      <c r="J2193" t="str">
        <f t="shared" si="46"/>
        <v>Iran, Islamic Rep.FSW services</v>
      </c>
    </row>
    <row r="2194" spans="1:10" x14ac:dyDescent="0.25">
      <c r="A2194" t="s">
        <v>129</v>
      </c>
      <c r="B2194" t="str">
        <f t="shared" si="41"/>
        <v>KAZ</v>
      </c>
      <c r="C2194" t="str">
        <f t="shared" si="45"/>
        <v>EECA</v>
      </c>
      <c r="D2194" t="str">
        <f t="shared" si="44"/>
        <v>Upper middle income</v>
      </c>
      <c r="E2194" t="s">
        <v>436</v>
      </c>
      <c r="F2194">
        <v>23.98</v>
      </c>
      <c r="G2194" s="48">
        <v>2023</v>
      </c>
      <c r="H2194" s="63" t="s">
        <v>473</v>
      </c>
      <c r="J2194" t="str">
        <f t="shared" si="46"/>
        <v>KazakhstanFSW services</v>
      </c>
    </row>
    <row r="2195" spans="1:10" x14ac:dyDescent="0.25">
      <c r="A2195" t="s">
        <v>135</v>
      </c>
      <c r="B2195" t="str">
        <f t="shared" si="41"/>
        <v>KGZ</v>
      </c>
      <c r="C2195" t="str">
        <f t="shared" si="45"/>
        <v>EECA</v>
      </c>
      <c r="D2195" t="str">
        <f t="shared" si="44"/>
        <v>Lower middle income</v>
      </c>
      <c r="E2195" t="s">
        <v>436</v>
      </c>
      <c r="F2195">
        <v>21.83</v>
      </c>
      <c r="G2195" s="48">
        <v>2024</v>
      </c>
      <c r="H2195" t="s">
        <v>443</v>
      </c>
      <c r="J2195" t="str">
        <f t="shared" si="46"/>
        <v>Kyrgyz RepublicFSW services</v>
      </c>
    </row>
    <row r="2196" spans="1:10" x14ac:dyDescent="0.25">
      <c r="A2196" t="s">
        <v>137</v>
      </c>
      <c r="B2196" t="str">
        <f t="shared" si="41"/>
        <v>LAO</v>
      </c>
      <c r="C2196" t="str">
        <f t="shared" si="45"/>
        <v>AP</v>
      </c>
      <c r="D2196" t="str">
        <f t="shared" si="44"/>
        <v>Lower middle income</v>
      </c>
      <c r="E2196" t="s">
        <v>436</v>
      </c>
      <c r="F2196">
        <v>65</v>
      </c>
      <c r="G2196" s="48">
        <v>2024</v>
      </c>
      <c r="H2196" t="s">
        <v>461</v>
      </c>
      <c r="J2196" t="str">
        <f t="shared" si="46"/>
        <v>Lao PDRFSW services</v>
      </c>
    </row>
    <row r="2197" spans="1:10" x14ac:dyDescent="0.25">
      <c r="A2197" t="s">
        <v>151</v>
      </c>
      <c r="B2197" t="str">
        <f t="shared" si="41"/>
        <v>MWI</v>
      </c>
      <c r="C2197" t="str">
        <f t="shared" si="45"/>
        <v>ESA</v>
      </c>
      <c r="D2197" t="str">
        <f t="shared" si="44"/>
        <v>Low income</v>
      </c>
      <c r="E2197" t="s">
        <v>436</v>
      </c>
      <c r="F2197">
        <v>93.56</v>
      </c>
      <c r="G2197" s="48">
        <v>2020</v>
      </c>
      <c r="H2197" t="s">
        <v>474</v>
      </c>
      <c r="J2197" t="str">
        <f t="shared" si="46"/>
        <v>MalawiFSW services</v>
      </c>
    </row>
    <row r="2198" spans="1:10" x14ac:dyDescent="0.25">
      <c r="A2198" t="s">
        <v>151</v>
      </c>
      <c r="B2198" t="str">
        <f t="shared" si="41"/>
        <v>MWI</v>
      </c>
      <c r="C2198" t="str">
        <f t="shared" si="45"/>
        <v>ESA</v>
      </c>
      <c r="D2198" t="str">
        <f t="shared" si="44"/>
        <v>Low income</v>
      </c>
      <c r="E2198" t="s">
        <v>273</v>
      </c>
      <c r="F2198">
        <v>61.44</v>
      </c>
      <c r="G2198" s="48">
        <v>2017</v>
      </c>
      <c r="H2198" t="s">
        <v>475</v>
      </c>
      <c r="J2198" t="str">
        <f t="shared" si="46"/>
        <v>MalawiMSM services</v>
      </c>
    </row>
    <row r="2199" spans="1:10" x14ac:dyDescent="0.25">
      <c r="A2199" t="s">
        <v>151</v>
      </c>
      <c r="B2199" t="str">
        <f t="shared" si="41"/>
        <v>MWI</v>
      </c>
      <c r="C2199" t="str">
        <f t="shared" si="45"/>
        <v>ESA</v>
      </c>
      <c r="D2199" t="str">
        <f t="shared" si="44"/>
        <v>Low income</v>
      </c>
      <c r="E2199" t="s">
        <v>437</v>
      </c>
      <c r="F2199">
        <v>26.4</v>
      </c>
      <c r="G2199" s="48">
        <v>2024</v>
      </c>
      <c r="H2199" t="s">
        <v>476</v>
      </c>
      <c r="J2199" t="str">
        <f t="shared" si="46"/>
        <v>MalawiPWID services</v>
      </c>
    </row>
    <row r="2200" spans="1:10" x14ac:dyDescent="0.25">
      <c r="A2200" t="s">
        <v>153</v>
      </c>
      <c r="B2200" t="str">
        <f t="shared" si="41"/>
        <v>MYS</v>
      </c>
      <c r="C2200" t="str">
        <f t="shared" si="45"/>
        <v>AP</v>
      </c>
      <c r="D2200" t="str">
        <f t="shared" si="44"/>
        <v>Upper middle income</v>
      </c>
      <c r="E2200" t="s">
        <v>436</v>
      </c>
      <c r="F2200">
        <v>34</v>
      </c>
      <c r="G2200" s="48">
        <v>2024</v>
      </c>
      <c r="H2200" t="s">
        <v>461</v>
      </c>
      <c r="J2200" t="str">
        <f t="shared" si="46"/>
        <v>MalaysiaFSW services</v>
      </c>
    </row>
    <row r="2201" spans="1:10" x14ac:dyDescent="0.25">
      <c r="A2201" t="s">
        <v>157</v>
      </c>
      <c r="B2201" t="str">
        <f t="shared" si="41"/>
        <v>MLI</v>
      </c>
      <c r="C2201" t="str">
        <f t="shared" si="45"/>
        <v>WCA</v>
      </c>
      <c r="D2201" t="str">
        <f t="shared" si="44"/>
        <v>Low income</v>
      </c>
      <c r="E2201" t="s">
        <v>436</v>
      </c>
      <c r="F2201">
        <v>83.08</v>
      </c>
      <c r="G2201" t="s">
        <v>463</v>
      </c>
      <c r="H2201" t="s">
        <v>477</v>
      </c>
      <c r="J2201" t="str">
        <f t="shared" si="46"/>
        <v>MaliFSW services</v>
      </c>
    </row>
    <row r="2202" spans="1:10" x14ac:dyDescent="0.25">
      <c r="A2202" t="s">
        <v>163</v>
      </c>
      <c r="B2202" t="str">
        <f t="shared" si="41"/>
        <v>MEX</v>
      </c>
      <c r="C2202" t="str">
        <f t="shared" si="45"/>
        <v>LAC</v>
      </c>
      <c r="D2202" t="str">
        <f t="shared" si="44"/>
        <v>Upper middle income</v>
      </c>
      <c r="E2202" t="s">
        <v>436</v>
      </c>
      <c r="F2202">
        <v>10.220000000000001</v>
      </c>
      <c r="G2202" s="48">
        <v>2018</v>
      </c>
      <c r="H2202" t="s">
        <v>478</v>
      </c>
      <c r="J2202" t="str">
        <f t="shared" si="46"/>
        <v>MexicoFSW services</v>
      </c>
    </row>
    <row r="2203" spans="1:10" x14ac:dyDescent="0.25">
      <c r="A2203" t="s">
        <v>175</v>
      </c>
      <c r="B2203" t="str">
        <f t="shared" si="41"/>
        <v>MMR</v>
      </c>
      <c r="C2203" t="str">
        <f t="shared" si="45"/>
        <v>AP</v>
      </c>
      <c r="D2203" t="str">
        <f t="shared" si="44"/>
        <v>Lower middle income</v>
      </c>
      <c r="E2203" t="s">
        <v>436</v>
      </c>
      <c r="F2203">
        <v>37</v>
      </c>
      <c r="G2203" s="48">
        <v>2024</v>
      </c>
      <c r="H2203" t="s">
        <v>461</v>
      </c>
      <c r="J2203" t="str">
        <f t="shared" si="46"/>
        <v>MyanmarFSW services</v>
      </c>
    </row>
    <row r="2204" spans="1:10" x14ac:dyDescent="0.25">
      <c r="A2204" t="s">
        <v>177</v>
      </c>
      <c r="B2204" t="s">
        <v>178</v>
      </c>
      <c r="C2204" t="str">
        <f>VLOOKUP(B2204,'Country List'!$C$2:$G$126,5,FALSE)</f>
        <v>ESA</v>
      </c>
      <c r="D2204" t="str">
        <f>VLOOKUP(B2204,'Country List'!$C$2:$E$126,3,FALSE)</f>
        <v>Upper middle income</v>
      </c>
      <c r="E2204" t="s">
        <v>444</v>
      </c>
      <c r="F2204">
        <v>0.09</v>
      </c>
      <c r="G2204" s="48">
        <v>2018</v>
      </c>
      <c r="H2204" t="s">
        <v>479</v>
      </c>
      <c r="J2204" t="str">
        <f t="shared" si="46"/>
        <v>NamibiaCondom promotion and distribution</v>
      </c>
    </row>
    <row r="2205" spans="1:10" x14ac:dyDescent="0.25">
      <c r="A2205" t="s">
        <v>177</v>
      </c>
      <c r="B2205" t="s">
        <v>178</v>
      </c>
      <c r="C2205" t="str">
        <f>VLOOKUP(B2205,'Country List'!$C$2:$G$126,5,FALSE)</f>
        <v>ESA</v>
      </c>
      <c r="D2205" t="str">
        <f>VLOOKUP(B2205,'Country List'!$C$2:$E$126,3,FALSE)</f>
        <v>Upper middle income</v>
      </c>
      <c r="E2205" t="s">
        <v>438</v>
      </c>
      <c r="F2205" s="62">
        <f>688.6/30/3</f>
        <v>7.6511111111111108</v>
      </c>
      <c r="G2205" s="48">
        <v>2018</v>
      </c>
      <c r="H2205" t="s">
        <v>479</v>
      </c>
      <c r="J2205" t="str">
        <f t="shared" si="46"/>
        <v>NamibiaComprehensive sexuality education</v>
      </c>
    </row>
    <row r="2206" spans="1:10" x14ac:dyDescent="0.25">
      <c r="A2206" t="s">
        <v>177</v>
      </c>
      <c r="B2206" t="s">
        <v>178</v>
      </c>
      <c r="C2206" t="str">
        <f>VLOOKUP(B2206,'Country List'!$C$2:$G$126,5,FALSE)</f>
        <v>ESA</v>
      </c>
      <c r="D2206" t="str">
        <f>VLOOKUP(B2206,'Country List'!$C$2:$E$126,3,FALSE)</f>
        <v>Upper middle income</v>
      </c>
      <c r="E2206" t="s">
        <v>436</v>
      </c>
      <c r="F2206" s="62">
        <v>170</v>
      </c>
      <c r="G2206" s="48">
        <v>2018</v>
      </c>
      <c r="H2206" t="s">
        <v>479</v>
      </c>
      <c r="J2206" t="str">
        <f t="shared" si="46"/>
        <v>NamibiaFSW services</v>
      </c>
    </row>
    <row r="2207" spans="1:10" x14ac:dyDescent="0.25">
      <c r="A2207" t="s">
        <v>177</v>
      </c>
      <c r="B2207" t="s">
        <v>178</v>
      </c>
      <c r="C2207" t="str">
        <f>VLOOKUP(B2207,'Country List'!$C$2:$G$126,5,FALSE)</f>
        <v>ESA</v>
      </c>
      <c r="D2207" t="str">
        <f>VLOOKUP(B2207,'Country List'!$C$2:$E$126,3,FALSE)</f>
        <v>Upper middle income</v>
      </c>
      <c r="E2207" t="s">
        <v>273</v>
      </c>
      <c r="F2207" s="62">
        <v>220</v>
      </c>
      <c r="G2207" s="48">
        <v>2018</v>
      </c>
      <c r="H2207" t="s">
        <v>479</v>
      </c>
      <c r="J2207" t="str">
        <f t="shared" si="46"/>
        <v>NamibiaMSM services</v>
      </c>
    </row>
    <row r="2208" spans="1:10" x14ac:dyDescent="0.25">
      <c r="A2208" t="s">
        <v>177</v>
      </c>
      <c r="B2208" t="s">
        <v>178</v>
      </c>
      <c r="C2208" t="str">
        <f>VLOOKUP(B2208,'Country List'!$C$2:$G$126,5,FALSE)</f>
        <v>ESA</v>
      </c>
      <c r="D2208" t="str">
        <f>VLOOKUP(B2208,'Country List'!$C$2:$E$126,3,FALSE)</f>
        <v>Upper middle income</v>
      </c>
      <c r="E2208" t="s">
        <v>440</v>
      </c>
      <c r="F2208" s="62">
        <v>100</v>
      </c>
      <c r="G2208" s="48">
        <v>2018</v>
      </c>
      <c r="H2208" t="s">
        <v>479</v>
      </c>
      <c r="J2208" t="str">
        <f t="shared" si="46"/>
        <v>NamibiaPMTCT</v>
      </c>
    </row>
    <row r="2209" spans="1:10" x14ac:dyDescent="0.25">
      <c r="A2209" t="s">
        <v>179</v>
      </c>
      <c r="B2209" t="str">
        <f t="shared" ref="B2209:B2264" si="47">VLOOKUP(A2209,$A$2:$D$126,2,FALSE)</f>
        <v>NPL</v>
      </c>
      <c r="C2209" t="str">
        <f t="shared" ref="C2209" si="48">VLOOKUP(A2209,$A$2:$D$126,3,FALSE)</f>
        <v>AP</v>
      </c>
      <c r="D2209" t="str">
        <f t="shared" ref="D2209" si="49">VLOOKUP(A2209,$A$2:$D$126,4,FALSE)</f>
        <v>Low income</v>
      </c>
      <c r="E2209" t="s">
        <v>436</v>
      </c>
      <c r="F2209" s="62">
        <v>189</v>
      </c>
      <c r="G2209" s="48">
        <v>2024</v>
      </c>
      <c r="H2209" t="s">
        <v>461</v>
      </c>
      <c r="J2209" t="str">
        <f t="shared" si="46"/>
        <v>NepalFSW services</v>
      </c>
    </row>
    <row r="2210" spans="1:10" x14ac:dyDescent="0.25">
      <c r="A2210" t="s">
        <v>185</v>
      </c>
      <c r="B2210" t="str">
        <f t="shared" si="47"/>
        <v>NGA</v>
      </c>
      <c r="C2210" t="str">
        <f t="shared" ref="C2210" si="50">VLOOKUP(A2210,$A$2:$D$126,3,FALSE)</f>
        <v>WCA</v>
      </c>
      <c r="D2210" t="str">
        <f t="shared" ref="D2210" si="51">VLOOKUP(A2210,$A$2:$D$126,4,FALSE)</f>
        <v>Lower middle income</v>
      </c>
      <c r="E2210" t="s">
        <v>436</v>
      </c>
      <c r="F2210" s="62">
        <v>11.89</v>
      </c>
      <c r="G2210" t="s">
        <v>463</v>
      </c>
      <c r="H2210" t="s">
        <v>458</v>
      </c>
      <c r="J2210" t="str">
        <f t="shared" si="46"/>
        <v>NigeriaFSW services</v>
      </c>
    </row>
    <row r="2211" spans="1:10" x14ac:dyDescent="0.25">
      <c r="A2211" t="s">
        <v>187</v>
      </c>
      <c r="B2211" t="str">
        <f t="shared" si="47"/>
        <v>PAK</v>
      </c>
      <c r="C2211" t="str">
        <f t="shared" ref="C2211" si="52">VLOOKUP(A2211,$A$2:$D$126,3,FALSE)</f>
        <v>AP</v>
      </c>
      <c r="D2211" t="str">
        <f t="shared" ref="D2211" si="53">VLOOKUP(A2211,$A$2:$D$126,4,FALSE)</f>
        <v>Lower middle income</v>
      </c>
      <c r="E2211" t="s">
        <v>436</v>
      </c>
      <c r="F2211" s="62">
        <v>84</v>
      </c>
      <c r="G2211" s="48">
        <v>2024</v>
      </c>
      <c r="H2211" t="s">
        <v>461</v>
      </c>
      <c r="J2211" t="str">
        <f t="shared" si="46"/>
        <v>PakistanFSW services</v>
      </c>
    </row>
    <row r="2212" spans="1:10" x14ac:dyDescent="0.25">
      <c r="A2212" t="s">
        <v>191</v>
      </c>
      <c r="B2212" t="str">
        <f t="shared" si="47"/>
        <v>PNG</v>
      </c>
      <c r="C2212" t="str">
        <f t="shared" ref="C2212:C2219" si="54">VLOOKUP(A2212,$A$2:$D$126,3,FALSE)</f>
        <v>AP</v>
      </c>
      <c r="D2212" t="str">
        <f t="shared" ref="D2212:D2219" si="55">VLOOKUP(A2212,$A$2:$D$126,4,FALSE)</f>
        <v>Lower middle income</v>
      </c>
      <c r="E2212" t="s">
        <v>436</v>
      </c>
      <c r="F2212" s="62">
        <v>270</v>
      </c>
      <c r="G2212" s="48">
        <v>2012</v>
      </c>
      <c r="H2212" s="61" t="s">
        <v>512</v>
      </c>
      <c r="J2212" t="str">
        <f t="shared" si="46"/>
        <v>Papua New GuineaFSW services</v>
      </c>
    </row>
    <row r="2213" spans="1:10" ht="17.25" x14ac:dyDescent="0.3">
      <c r="A2213" t="s">
        <v>195</v>
      </c>
      <c r="B2213" t="str">
        <f t="shared" si="47"/>
        <v>PER</v>
      </c>
      <c r="C2213" t="str">
        <f t="shared" si="54"/>
        <v>LAC</v>
      </c>
      <c r="D2213" t="str">
        <f t="shared" si="55"/>
        <v>Upper middle income</v>
      </c>
      <c r="E2213" t="s">
        <v>436</v>
      </c>
      <c r="F2213" s="62">
        <v>124</v>
      </c>
      <c r="G2213" s="48">
        <v>2009</v>
      </c>
      <c r="H2213" t="s">
        <v>497</v>
      </c>
      <c r="J2213" t="str">
        <f t="shared" si="46"/>
        <v>PeruFSW services</v>
      </c>
    </row>
    <row r="2214" spans="1:10" x14ac:dyDescent="0.25">
      <c r="A2214" t="s">
        <v>197</v>
      </c>
      <c r="B2214" t="str">
        <f t="shared" si="47"/>
        <v>PHL</v>
      </c>
      <c r="C2214" t="str">
        <f t="shared" si="54"/>
        <v>AP</v>
      </c>
      <c r="D2214" t="str">
        <f t="shared" si="55"/>
        <v>Lower middle income</v>
      </c>
      <c r="E2214" t="s">
        <v>436</v>
      </c>
      <c r="F2214" s="62">
        <f>7165/55.63</f>
        <v>128.79741146863202</v>
      </c>
      <c r="G2214" s="48">
        <v>2024</v>
      </c>
      <c r="H2214" t="s">
        <v>518</v>
      </c>
      <c r="J2214" t="str">
        <f t="shared" si="46"/>
        <v>PhilippinesFSW services</v>
      </c>
    </row>
    <row r="2215" spans="1:10" x14ac:dyDescent="0.25">
      <c r="A2215" t="s">
        <v>165</v>
      </c>
      <c r="B2215" t="str">
        <f t="shared" si="47"/>
        <v>MDA</v>
      </c>
      <c r="C2215" t="str">
        <f t="shared" si="54"/>
        <v>EECA</v>
      </c>
      <c r="D2215" t="str">
        <f t="shared" si="55"/>
        <v>Lower middle income</v>
      </c>
      <c r="E2215" t="s">
        <v>436</v>
      </c>
      <c r="F2215" s="62">
        <v>46.76</v>
      </c>
      <c r="G2215" s="48">
        <v>2015</v>
      </c>
      <c r="H2215" t="s">
        <v>480</v>
      </c>
      <c r="J2215" t="str">
        <f t="shared" si="46"/>
        <v>MoldovaFSW services</v>
      </c>
    </row>
    <row r="2216" spans="1:10" x14ac:dyDescent="0.25">
      <c r="A2216" t="s">
        <v>201</v>
      </c>
      <c r="B2216" t="str">
        <f t="shared" si="47"/>
        <v>RUS</v>
      </c>
      <c r="C2216" t="str">
        <f t="shared" si="54"/>
        <v>EECA</v>
      </c>
      <c r="D2216" t="str">
        <f t="shared" si="55"/>
        <v>Upper middle income</v>
      </c>
      <c r="E2216" t="s">
        <v>436</v>
      </c>
      <c r="F2216" s="62">
        <v>6.81</v>
      </c>
      <c r="G2216" t="s">
        <v>463</v>
      </c>
      <c r="H2216" t="s">
        <v>458</v>
      </c>
      <c r="J2216" t="str">
        <f t="shared" si="46"/>
        <v>Russian FederationFSW services</v>
      </c>
    </row>
    <row r="2217" spans="1:10" x14ac:dyDescent="0.25">
      <c r="A2217" t="s">
        <v>207</v>
      </c>
      <c r="B2217" t="str">
        <f t="shared" si="47"/>
        <v>SEN</v>
      </c>
      <c r="C2217" t="str">
        <f t="shared" si="54"/>
        <v>WCA</v>
      </c>
      <c r="D2217" t="str">
        <f t="shared" si="55"/>
        <v>Low income</v>
      </c>
      <c r="E2217" t="s">
        <v>436</v>
      </c>
      <c r="F2217" s="62">
        <v>68.02</v>
      </c>
      <c r="G2217" s="48">
        <v>2013</v>
      </c>
      <c r="H2217" t="s">
        <v>481</v>
      </c>
      <c r="J2217" t="str">
        <f t="shared" si="46"/>
        <v>SenegalFSW services</v>
      </c>
    </row>
    <row r="2218" spans="1:10" x14ac:dyDescent="0.25">
      <c r="A2218" t="s">
        <v>209</v>
      </c>
      <c r="B2218" t="str">
        <f t="shared" si="47"/>
        <v>SRB</v>
      </c>
      <c r="C2218" t="str">
        <f t="shared" si="54"/>
        <v>WCENA</v>
      </c>
      <c r="D2218" t="str">
        <f t="shared" si="55"/>
        <v>Upper middle income</v>
      </c>
      <c r="E2218" t="s">
        <v>436</v>
      </c>
      <c r="F2218" s="62">
        <v>37.36</v>
      </c>
      <c r="G2218" s="48">
        <v>2023</v>
      </c>
      <c r="H2218" t="s">
        <v>482</v>
      </c>
      <c r="J2218" t="str">
        <f t="shared" si="46"/>
        <v>SerbiaFSW services</v>
      </c>
    </row>
    <row r="2219" spans="1:10" x14ac:dyDescent="0.25">
      <c r="A2219" t="s">
        <v>215</v>
      </c>
      <c r="B2219" t="str">
        <f t="shared" si="47"/>
        <v>ZAF</v>
      </c>
      <c r="C2219" t="str">
        <f t="shared" si="54"/>
        <v>ESA</v>
      </c>
      <c r="D2219" t="str">
        <f t="shared" si="55"/>
        <v>Upper middle income</v>
      </c>
      <c r="E2219" t="s">
        <v>436</v>
      </c>
      <c r="F2219" s="62">
        <f>175000000/166000/18.31</f>
        <v>57.576016792456564</v>
      </c>
      <c r="G2219" s="48">
        <v>2023</v>
      </c>
      <c r="H2219" t="s">
        <v>483</v>
      </c>
      <c r="J2219" t="str">
        <f t="shared" si="46"/>
        <v>South AfricaFSW services</v>
      </c>
    </row>
    <row r="2220" spans="1:10" x14ac:dyDescent="0.25">
      <c r="A2220" t="s">
        <v>215</v>
      </c>
      <c r="B2220" t="str">
        <f t="shared" si="47"/>
        <v>ZAF</v>
      </c>
      <c r="C2220" t="str">
        <f t="shared" ref="C2220:C2221" si="56">VLOOKUP(A2220,$A$2:$D$126,3,FALSE)</f>
        <v>ESA</v>
      </c>
      <c r="D2220" t="str">
        <f t="shared" ref="D2220:D2221" si="57">VLOOKUP(A2220,$A$2:$D$126,4,FALSE)</f>
        <v>Upper middle income</v>
      </c>
      <c r="E2220" t="s">
        <v>434</v>
      </c>
      <c r="F2220" s="62">
        <f>1400000000/1300000000/18.31</f>
        <v>5.8816115615678698E-2</v>
      </c>
      <c r="G2220" s="48">
        <v>2024</v>
      </c>
      <c r="H2220" t="s">
        <v>483</v>
      </c>
      <c r="J2220" t="str">
        <f t="shared" si="46"/>
        <v>South AfricaCondom</v>
      </c>
    </row>
    <row r="2221" spans="1:10" x14ac:dyDescent="0.25">
      <c r="A2221" t="s">
        <v>111</v>
      </c>
      <c r="B2221" t="str">
        <f t="shared" si="47"/>
        <v>GUY</v>
      </c>
      <c r="C2221" t="str">
        <f t="shared" si="56"/>
        <v>LAC</v>
      </c>
      <c r="D2221" t="str">
        <f t="shared" si="57"/>
        <v>Upper middle income</v>
      </c>
      <c r="E2221" t="s">
        <v>273</v>
      </c>
      <c r="F2221" s="62">
        <v>35.07</v>
      </c>
      <c r="G2221" s="48">
        <v>2018</v>
      </c>
      <c r="H2221" t="s">
        <v>471</v>
      </c>
      <c r="J2221" t="str">
        <f t="shared" si="46"/>
        <v>GuyanaMSM services</v>
      </c>
    </row>
    <row r="2222" spans="1:10" x14ac:dyDescent="0.25">
      <c r="A2222" t="s">
        <v>111</v>
      </c>
      <c r="B2222" t="str">
        <f t="shared" si="47"/>
        <v>GUY</v>
      </c>
      <c r="C2222" t="str">
        <f t="shared" ref="C2222:C2223" si="58">VLOOKUP(A2222,$A$2:$D$126,3,FALSE)</f>
        <v>LAC</v>
      </c>
      <c r="D2222" t="str">
        <f t="shared" ref="D2222:D2223" si="59">VLOOKUP(A2222,$A$2:$D$126,4,FALSE)</f>
        <v>Upper middle income</v>
      </c>
      <c r="E2222" t="s">
        <v>274</v>
      </c>
      <c r="F2222" s="62">
        <v>72.19</v>
      </c>
      <c r="G2222" s="48">
        <v>2018</v>
      </c>
      <c r="H2222" t="s">
        <v>471</v>
      </c>
      <c r="J2222" t="str">
        <f t="shared" si="46"/>
        <v>GuyanaTG services</v>
      </c>
    </row>
    <row r="2223" spans="1:10" x14ac:dyDescent="0.25">
      <c r="A2223" t="s">
        <v>215</v>
      </c>
      <c r="B2223" t="str">
        <f t="shared" si="47"/>
        <v>ZAF</v>
      </c>
      <c r="C2223" t="str">
        <f t="shared" si="58"/>
        <v>ESA</v>
      </c>
      <c r="D2223" t="str">
        <f t="shared" si="59"/>
        <v>Upper middle income</v>
      </c>
      <c r="E2223" t="s">
        <v>432</v>
      </c>
      <c r="F2223" s="62">
        <f>530000000/384000/18.31</f>
        <v>75.380029127981075</v>
      </c>
      <c r="G2223" s="48">
        <v>2024</v>
      </c>
      <c r="H2223" t="s">
        <v>483</v>
      </c>
      <c r="J2223" t="str">
        <f t="shared" si="46"/>
        <v>South AfricaVMMC</v>
      </c>
    </row>
    <row r="2224" spans="1:10" x14ac:dyDescent="0.25">
      <c r="A2224" t="s">
        <v>215</v>
      </c>
      <c r="B2224" t="str">
        <f t="shared" si="47"/>
        <v>ZAF</v>
      </c>
      <c r="C2224" t="str">
        <f t="shared" ref="C2224" si="60">VLOOKUP(A2224,$A$2:$D$126,3,FALSE)</f>
        <v>ESA</v>
      </c>
      <c r="D2224" t="str">
        <f t="shared" ref="D2224" si="61">VLOOKUP(A2224,$A$2:$D$126,4,FALSE)</f>
        <v>Upper middle income</v>
      </c>
      <c r="E2224" t="s">
        <v>416</v>
      </c>
      <c r="F2224" s="62">
        <f>847000000/53000/18.31</f>
        <v>872.80896097606217</v>
      </c>
      <c r="G2224" s="48">
        <v>2024</v>
      </c>
      <c r="H2224" t="s">
        <v>483</v>
      </c>
      <c r="J2224" t="str">
        <f t="shared" si="46"/>
        <v>South AfricaPEP</v>
      </c>
    </row>
    <row r="2225" spans="1:10" x14ac:dyDescent="0.25">
      <c r="A2225" t="s">
        <v>215</v>
      </c>
      <c r="B2225" t="str">
        <f t="shared" si="47"/>
        <v>ZAF</v>
      </c>
      <c r="C2225" t="str">
        <f t="shared" ref="C2225" si="62">VLOOKUP(A2225,$A$2:$D$126,3,FALSE)</f>
        <v>ESA</v>
      </c>
      <c r="D2225" t="str">
        <f t="shared" ref="D2225" si="63">VLOOKUP(A2225,$A$2:$D$126,4,FALSE)</f>
        <v>Upper middle income</v>
      </c>
      <c r="E2225" t="s">
        <v>431</v>
      </c>
      <c r="F2225" s="62">
        <f>123000000/229000/18.31</f>
        <v>29.334675255605191</v>
      </c>
      <c r="G2225" s="48">
        <v>2024</v>
      </c>
      <c r="H2225" t="s">
        <v>483</v>
      </c>
      <c r="J2225" t="str">
        <f t="shared" si="46"/>
        <v>South AfricaEarly infant diagnosis</v>
      </c>
    </row>
    <row r="2226" spans="1:10" x14ac:dyDescent="0.25">
      <c r="A2226" t="s">
        <v>215</v>
      </c>
      <c r="B2226" t="str">
        <f t="shared" si="47"/>
        <v>ZAF</v>
      </c>
      <c r="C2226" t="str">
        <f t="shared" ref="C2226:C2228" si="64">VLOOKUP(A2226,$A$2:$D$126,3,FALSE)</f>
        <v>ESA</v>
      </c>
      <c r="D2226" t="str">
        <f t="shared" ref="D2226:D2228" si="65">VLOOKUP(A2226,$A$2:$D$126,4,FALSE)</f>
        <v>Upper middle income</v>
      </c>
      <c r="E2226" t="s">
        <v>440</v>
      </c>
      <c r="F2226" s="62">
        <f>1100000/3700/18.31</f>
        <v>16.236881337919023</v>
      </c>
      <c r="G2226" s="48">
        <v>2024</v>
      </c>
      <c r="H2226" t="s">
        <v>483</v>
      </c>
      <c r="J2226" t="str">
        <f t="shared" si="46"/>
        <v>South AfricaPMTCT</v>
      </c>
    </row>
    <row r="2227" spans="1:10" x14ac:dyDescent="0.25">
      <c r="A2227" t="s">
        <v>223</v>
      </c>
      <c r="B2227" t="str">
        <f t="shared" si="47"/>
        <v>SDN</v>
      </c>
      <c r="C2227" t="str">
        <f t="shared" si="64"/>
        <v>NAME</v>
      </c>
      <c r="D2227" t="str">
        <f t="shared" si="65"/>
        <v>Lower middle income</v>
      </c>
      <c r="E2227" t="s">
        <v>436</v>
      </c>
      <c r="F2227" s="62">
        <v>2.68</v>
      </c>
      <c r="G2227" s="48">
        <v>2016</v>
      </c>
      <c r="H2227" t="s">
        <v>458</v>
      </c>
      <c r="J2227" t="str">
        <f t="shared" si="46"/>
        <v>SudanFSW services</v>
      </c>
    </row>
    <row r="2228" spans="1:10" x14ac:dyDescent="0.25">
      <c r="A2228" t="s">
        <v>225</v>
      </c>
      <c r="B2228" t="str">
        <f t="shared" si="47"/>
        <v>SUR</v>
      </c>
      <c r="C2228" t="str">
        <f t="shared" si="64"/>
        <v>LAC</v>
      </c>
      <c r="D2228" t="str">
        <f t="shared" si="65"/>
        <v>Upper middle income</v>
      </c>
      <c r="E2228" t="s">
        <v>436</v>
      </c>
      <c r="F2228" s="62">
        <v>38</v>
      </c>
      <c r="G2228" s="48">
        <v>2017</v>
      </c>
      <c r="H2228" t="s">
        <v>484</v>
      </c>
      <c r="J2228" t="str">
        <f t="shared" si="46"/>
        <v>SurinameFSW services</v>
      </c>
    </row>
    <row r="2229" spans="1:10" x14ac:dyDescent="0.25">
      <c r="A2229" t="s">
        <v>225</v>
      </c>
      <c r="B2229" t="str">
        <f t="shared" si="47"/>
        <v>SUR</v>
      </c>
      <c r="C2229" t="str">
        <f t="shared" ref="C2229:C2233" si="66">VLOOKUP(A2229,$A$2:$D$126,3,FALSE)</f>
        <v>LAC</v>
      </c>
      <c r="D2229" t="str">
        <f t="shared" ref="D2229:D2233" si="67">VLOOKUP(A2229,$A$2:$D$126,4,FALSE)</f>
        <v>Upper middle income</v>
      </c>
      <c r="E2229" t="s">
        <v>273</v>
      </c>
      <c r="F2229" s="62">
        <v>44</v>
      </c>
      <c r="G2229" s="48">
        <v>2017</v>
      </c>
      <c r="H2229" t="s">
        <v>484</v>
      </c>
      <c r="J2229" t="str">
        <f t="shared" si="46"/>
        <v>SurinameMSM services</v>
      </c>
    </row>
    <row r="2230" spans="1:10" x14ac:dyDescent="0.25">
      <c r="A2230" t="s">
        <v>267</v>
      </c>
      <c r="B2230" t="str">
        <f t="shared" si="47"/>
        <v>SWZ</v>
      </c>
      <c r="C2230" t="str">
        <f t="shared" si="66"/>
        <v>ESA</v>
      </c>
      <c r="D2230" t="str">
        <f t="shared" si="67"/>
        <v>Lower middle income</v>
      </c>
      <c r="E2230" t="s">
        <v>436</v>
      </c>
      <c r="F2230" s="62">
        <v>112.5</v>
      </c>
      <c r="G2230" s="48">
        <v>2016</v>
      </c>
      <c r="H2230" t="s">
        <v>458</v>
      </c>
      <c r="J2230" t="str">
        <f t="shared" si="46"/>
        <v>EswatiniFSW services</v>
      </c>
    </row>
    <row r="2231" spans="1:10" x14ac:dyDescent="0.25">
      <c r="A2231" t="s">
        <v>231</v>
      </c>
      <c r="B2231" t="str">
        <f t="shared" si="47"/>
        <v>TJK</v>
      </c>
      <c r="C2231" t="str">
        <f t="shared" si="66"/>
        <v>AP</v>
      </c>
      <c r="D2231" t="str">
        <f t="shared" si="67"/>
        <v>Lower middle income</v>
      </c>
      <c r="E2231" t="s">
        <v>436</v>
      </c>
      <c r="F2231" s="62">
        <v>53.44</v>
      </c>
      <c r="G2231" s="48">
        <v>2023</v>
      </c>
      <c r="H2231" t="s">
        <v>486</v>
      </c>
      <c r="J2231" t="str">
        <f t="shared" si="46"/>
        <v>TajikistanFSW services</v>
      </c>
    </row>
    <row r="2232" spans="1:10" x14ac:dyDescent="0.25">
      <c r="A2232" t="s">
        <v>235</v>
      </c>
      <c r="B2232" t="str">
        <f t="shared" si="47"/>
        <v>THA</v>
      </c>
      <c r="C2232" t="str">
        <f t="shared" si="66"/>
        <v>AP</v>
      </c>
      <c r="D2232" t="str">
        <f t="shared" si="67"/>
        <v>Upper middle income</v>
      </c>
      <c r="E2232" t="s">
        <v>436</v>
      </c>
      <c r="F2232" s="62">
        <v>82</v>
      </c>
      <c r="G2232" s="48">
        <v>2024</v>
      </c>
      <c r="H2232" t="s">
        <v>461</v>
      </c>
      <c r="J2232" t="str">
        <f t="shared" si="46"/>
        <v>ThailandFSW services</v>
      </c>
    </row>
    <row r="2233" spans="1:10" x14ac:dyDescent="0.25">
      <c r="A2233" t="s">
        <v>239</v>
      </c>
      <c r="B2233" t="str">
        <f t="shared" si="47"/>
        <v>TGO</v>
      </c>
      <c r="C2233" t="str">
        <f t="shared" si="66"/>
        <v>WCA</v>
      </c>
      <c r="D2233" t="str">
        <f t="shared" si="67"/>
        <v>Low income</v>
      </c>
      <c r="E2233" t="s">
        <v>436</v>
      </c>
      <c r="F2233" s="62">
        <f>250000/5000</f>
        <v>50</v>
      </c>
      <c r="G2233" s="48">
        <v>2016</v>
      </c>
      <c r="H2233" t="s">
        <v>487</v>
      </c>
      <c r="J2233" t="str">
        <f t="shared" si="46"/>
        <v>TogoFSW services</v>
      </c>
    </row>
    <row r="2234" spans="1:10" x14ac:dyDescent="0.25">
      <c r="A2234" t="s">
        <v>239</v>
      </c>
      <c r="B2234" t="str">
        <f t="shared" si="47"/>
        <v>TGO</v>
      </c>
      <c r="C2234" t="str">
        <f t="shared" ref="C2234:C2236" si="68">VLOOKUP(A2234,$A$2:$D$126,3,FALSE)</f>
        <v>WCA</v>
      </c>
      <c r="D2234" t="str">
        <f t="shared" ref="D2234:D2236" si="69">VLOOKUP(A2234,$A$2:$D$126,4,FALSE)</f>
        <v>Low income</v>
      </c>
      <c r="E2234" t="s">
        <v>273</v>
      </c>
      <c r="F2234" s="62">
        <f>80000/500</f>
        <v>160</v>
      </c>
      <c r="G2234" s="48">
        <v>2016</v>
      </c>
      <c r="H2234" t="s">
        <v>487</v>
      </c>
      <c r="J2234" t="str">
        <f t="shared" si="46"/>
        <v>TogoMSM services</v>
      </c>
    </row>
    <row r="2235" spans="1:10" x14ac:dyDescent="0.25">
      <c r="A2235" t="s">
        <v>239</v>
      </c>
      <c r="B2235" t="str">
        <f t="shared" si="47"/>
        <v>TGO</v>
      </c>
      <c r="C2235" t="str">
        <f t="shared" si="68"/>
        <v>WCA</v>
      </c>
      <c r="D2235" t="str">
        <f t="shared" si="69"/>
        <v>Low income</v>
      </c>
      <c r="E2235" t="s">
        <v>440</v>
      </c>
      <c r="F2235" s="62">
        <f>800000/5000</f>
        <v>160</v>
      </c>
      <c r="G2235" s="48">
        <v>2016</v>
      </c>
      <c r="H2235" t="s">
        <v>487</v>
      </c>
      <c r="J2235" t="str">
        <f t="shared" si="46"/>
        <v>TogoPMTCT</v>
      </c>
    </row>
    <row r="2236" spans="1:10" x14ac:dyDescent="0.25">
      <c r="A2236" t="s">
        <v>247</v>
      </c>
      <c r="B2236" t="str">
        <f t="shared" si="47"/>
        <v>UGA</v>
      </c>
      <c r="C2236" t="str">
        <f t="shared" si="68"/>
        <v>ESA</v>
      </c>
      <c r="D2236" t="str">
        <f t="shared" si="69"/>
        <v>Low income</v>
      </c>
      <c r="E2236" t="s">
        <v>436</v>
      </c>
      <c r="F2236" s="62">
        <v>9.48</v>
      </c>
      <c r="G2236" s="48">
        <v>2021</v>
      </c>
      <c r="H2236" t="s">
        <v>488</v>
      </c>
      <c r="J2236" t="str">
        <f t="shared" si="46"/>
        <v>UgandaFSW services</v>
      </c>
    </row>
    <row r="2237" spans="1:10" x14ac:dyDescent="0.25">
      <c r="A2237" t="s">
        <v>247</v>
      </c>
      <c r="B2237" t="str">
        <f t="shared" si="47"/>
        <v>UGA</v>
      </c>
      <c r="C2237" t="str">
        <f t="shared" ref="C2237" si="70">VLOOKUP(A2237,$A$2:$D$126,3,FALSE)</f>
        <v>ESA</v>
      </c>
      <c r="D2237" t="str">
        <f t="shared" ref="D2237" si="71">VLOOKUP(A2237,$A$2:$D$126,4,FALSE)</f>
        <v>Low income</v>
      </c>
      <c r="E2237" t="s">
        <v>273</v>
      </c>
      <c r="F2237" s="62">
        <v>9.48</v>
      </c>
      <c r="G2237" s="48">
        <v>2021</v>
      </c>
      <c r="H2237" t="s">
        <v>488</v>
      </c>
      <c r="J2237" t="str">
        <f t="shared" si="46"/>
        <v>UgandaMSM services</v>
      </c>
    </row>
    <row r="2238" spans="1:10" x14ac:dyDescent="0.25">
      <c r="A2238" t="s">
        <v>247</v>
      </c>
      <c r="B2238" t="str">
        <f t="shared" si="47"/>
        <v>UGA</v>
      </c>
      <c r="C2238" t="str">
        <f t="shared" ref="C2238:C2240" si="72">VLOOKUP(A2238,$A$2:$D$126,3,FALSE)</f>
        <v>ESA</v>
      </c>
      <c r="D2238" t="str">
        <f t="shared" ref="D2238:D2240" si="73">VLOOKUP(A2238,$A$2:$D$126,4,FALSE)</f>
        <v>Low income</v>
      </c>
      <c r="E2238" t="s">
        <v>437</v>
      </c>
      <c r="F2238" s="62">
        <v>9.48</v>
      </c>
      <c r="G2238" s="48">
        <v>2021</v>
      </c>
      <c r="H2238" t="s">
        <v>488</v>
      </c>
      <c r="J2238" t="str">
        <f t="shared" si="46"/>
        <v>UgandaPWID services</v>
      </c>
    </row>
    <row r="2239" spans="1:10" x14ac:dyDescent="0.25">
      <c r="A2239" t="s">
        <v>249</v>
      </c>
      <c r="B2239" t="str">
        <f t="shared" si="47"/>
        <v>UKR</v>
      </c>
      <c r="C2239" t="str">
        <f t="shared" si="72"/>
        <v>EECA</v>
      </c>
      <c r="D2239" t="str">
        <f t="shared" si="73"/>
        <v>Lower middle income</v>
      </c>
      <c r="E2239" t="s">
        <v>436</v>
      </c>
      <c r="F2239" s="62">
        <v>42.65</v>
      </c>
      <c r="G2239" s="48">
        <v>2018</v>
      </c>
      <c r="H2239" t="s">
        <v>458</v>
      </c>
      <c r="J2239" t="str">
        <f t="shared" si="46"/>
        <v>UkraineFSW services</v>
      </c>
    </row>
    <row r="2240" spans="1:10" x14ac:dyDescent="0.25">
      <c r="A2240" t="s">
        <v>233</v>
      </c>
      <c r="B2240" t="str">
        <f t="shared" si="47"/>
        <v>TZA</v>
      </c>
      <c r="C2240" t="str">
        <f t="shared" si="72"/>
        <v>ESA</v>
      </c>
      <c r="D2240" t="str">
        <f t="shared" si="73"/>
        <v>Low income</v>
      </c>
      <c r="E2240" t="s">
        <v>436</v>
      </c>
      <c r="F2240" s="62">
        <v>61</v>
      </c>
      <c r="G2240" s="48">
        <v>2016</v>
      </c>
      <c r="H2240" t="s">
        <v>489</v>
      </c>
      <c r="J2240" t="str">
        <f t="shared" si="46"/>
        <v>TanzaniaFSW services</v>
      </c>
    </row>
    <row r="2241" spans="1:10" x14ac:dyDescent="0.25">
      <c r="A2241" t="s">
        <v>233</v>
      </c>
      <c r="B2241" t="str">
        <f t="shared" si="47"/>
        <v>TZA</v>
      </c>
      <c r="C2241" t="str">
        <f t="shared" ref="C2241:C2246" si="74">VLOOKUP(A2241,$A$2:$D$126,3,FALSE)</f>
        <v>ESA</v>
      </c>
      <c r="D2241" t="str">
        <f t="shared" ref="D2241:D2246" si="75">VLOOKUP(A2241,$A$2:$D$126,4,FALSE)</f>
        <v>Low income</v>
      </c>
      <c r="E2241" t="s">
        <v>434</v>
      </c>
      <c r="F2241" s="62">
        <v>7.0000000000000007E-2</v>
      </c>
      <c r="G2241" s="48">
        <v>2021</v>
      </c>
      <c r="H2241" t="s">
        <v>489</v>
      </c>
      <c r="J2241" t="str">
        <f t="shared" si="46"/>
        <v>TanzaniaCondom</v>
      </c>
    </row>
    <row r="2242" spans="1:10" x14ac:dyDescent="0.25">
      <c r="A2242" t="s">
        <v>233</v>
      </c>
      <c r="B2242" t="str">
        <f t="shared" si="47"/>
        <v>TZA</v>
      </c>
      <c r="C2242" t="str">
        <f t="shared" si="74"/>
        <v>ESA</v>
      </c>
      <c r="D2242" t="str">
        <f t="shared" si="75"/>
        <v>Low income</v>
      </c>
      <c r="E2242" t="s">
        <v>273</v>
      </c>
      <c r="F2242" s="62">
        <v>83</v>
      </c>
      <c r="G2242" s="48">
        <v>2016</v>
      </c>
      <c r="H2242" t="s">
        <v>489</v>
      </c>
      <c r="J2242" t="str">
        <f t="shared" si="46"/>
        <v>TanzaniaMSM services</v>
      </c>
    </row>
    <row r="2243" spans="1:10" x14ac:dyDescent="0.25">
      <c r="A2243" t="s">
        <v>251</v>
      </c>
      <c r="B2243" t="str">
        <f t="shared" si="47"/>
        <v>UZB</v>
      </c>
      <c r="C2243" t="str">
        <f t="shared" si="74"/>
        <v>EECA</v>
      </c>
      <c r="D2243" t="str">
        <f t="shared" si="75"/>
        <v>Lower middle income</v>
      </c>
      <c r="E2243" t="s">
        <v>436</v>
      </c>
      <c r="F2243" s="62">
        <v>6.67</v>
      </c>
      <c r="G2243" s="48">
        <v>2023</v>
      </c>
      <c r="H2243" t="s">
        <v>490</v>
      </c>
      <c r="J2243" t="str">
        <f t="shared" si="46"/>
        <v>UzbekistanFSW services</v>
      </c>
    </row>
    <row r="2244" spans="1:10" x14ac:dyDescent="0.25">
      <c r="A2244" t="s">
        <v>255</v>
      </c>
      <c r="B2244" t="str">
        <f t="shared" si="47"/>
        <v>VNM</v>
      </c>
      <c r="C2244" t="str">
        <f t="shared" si="74"/>
        <v>AP</v>
      </c>
      <c r="D2244" t="str">
        <f t="shared" si="75"/>
        <v>Lower middle income</v>
      </c>
      <c r="E2244" t="s">
        <v>436</v>
      </c>
      <c r="F2244" s="62">
        <f>113123/23787</f>
        <v>4.7556648589565729</v>
      </c>
      <c r="G2244" s="48">
        <v>2024</v>
      </c>
      <c r="H2244" t="s">
        <v>521</v>
      </c>
      <c r="J2244" t="str">
        <f t="shared" si="46"/>
        <v>VietnamFSW services</v>
      </c>
    </row>
    <row r="2245" spans="1:10" x14ac:dyDescent="0.25">
      <c r="A2245" t="s">
        <v>259</v>
      </c>
      <c r="B2245" t="str">
        <f t="shared" si="47"/>
        <v>ZMB</v>
      </c>
      <c r="C2245" t="str">
        <f t="shared" si="74"/>
        <v>ESA</v>
      </c>
      <c r="D2245" t="str">
        <f t="shared" si="75"/>
        <v>Lower middle income</v>
      </c>
      <c r="E2245" t="s">
        <v>436</v>
      </c>
      <c r="F2245" s="62">
        <v>28.5</v>
      </c>
      <c r="G2245" s="48">
        <v>2017</v>
      </c>
      <c r="H2245" t="s">
        <v>491</v>
      </c>
      <c r="J2245" t="str">
        <f t="shared" si="46"/>
        <v>ZambiaFSW services</v>
      </c>
    </row>
    <row r="2246" spans="1:10" x14ac:dyDescent="0.25">
      <c r="A2246" t="s">
        <v>261</v>
      </c>
      <c r="B2246" t="str">
        <f t="shared" si="47"/>
        <v>ZWE</v>
      </c>
      <c r="C2246" t="str">
        <f t="shared" si="74"/>
        <v>ESA</v>
      </c>
      <c r="D2246" t="str">
        <f t="shared" si="75"/>
        <v>Low income</v>
      </c>
      <c r="E2246" t="s">
        <v>436</v>
      </c>
      <c r="F2246" s="62">
        <v>234</v>
      </c>
      <c r="G2246" s="48">
        <v>2020</v>
      </c>
      <c r="H2246" t="s">
        <v>492</v>
      </c>
      <c r="J2246" t="str">
        <f t="shared" si="46"/>
        <v>ZimbabweFSW services</v>
      </c>
    </row>
    <row r="2247" spans="1:10" x14ac:dyDescent="0.25">
      <c r="A2247" t="s">
        <v>261</v>
      </c>
      <c r="B2247" t="str">
        <f t="shared" si="47"/>
        <v>ZWE</v>
      </c>
      <c r="C2247" t="str">
        <f t="shared" ref="C2247:C2255" si="76">VLOOKUP(A2247,$A$2:$D$126,3,FALSE)</f>
        <v>ESA</v>
      </c>
      <c r="D2247" t="str">
        <f t="shared" ref="D2247:D2255" si="77">VLOOKUP(A2247,$A$2:$D$126,4,FALSE)</f>
        <v>Low income</v>
      </c>
      <c r="E2247" t="s">
        <v>416</v>
      </c>
      <c r="F2247" s="62">
        <v>30</v>
      </c>
      <c r="G2247" s="48">
        <v>2020</v>
      </c>
      <c r="H2247" t="s">
        <v>492</v>
      </c>
      <c r="J2247" t="str">
        <f t="shared" si="46"/>
        <v>ZimbabwePEP</v>
      </c>
    </row>
    <row r="2248" spans="1:10" x14ac:dyDescent="0.25">
      <c r="A2248" t="s">
        <v>261</v>
      </c>
      <c r="B2248" t="str">
        <f t="shared" si="47"/>
        <v>ZWE</v>
      </c>
      <c r="C2248" t="str">
        <f t="shared" si="76"/>
        <v>ESA</v>
      </c>
      <c r="D2248" t="str">
        <f t="shared" si="77"/>
        <v>Low income</v>
      </c>
      <c r="E2248" t="s">
        <v>273</v>
      </c>
      <c r="F2248" s="62">
        <v>234</v>
      </c>
      <c r="G2248" s="48">
        <v>2020</v>
      </c>
      <c r="H2248" t="s">
        <v>492</v>
      </c>
      <c r="J2248" t="str">
        <f t="shared" ref="J2248:J2311" si="78">CONCATENATE(A2248,E2248)</f>
        <v>ZimbabweMSM services</v>
      </c>
    </row>
    <row r="2249" spans="1:10" x14ac:dyDescent="0.25">
      <c r="A2249" t="s">
        <v>261</v>
      </c>
      <c r="B2249" t="str">
        <f t="shared" si="47"/>
        <v>ZWE</v>
      </c>
      <c r="C2249" t="str">
        <f t="shared" si="76"/>
        <v>ESA</v>
      </c>
      <c r="D2249" t="str">
        <f t="shared" si="77"/>
        <v>Low income</v>
      </c>
      <c r="E2249" t="s">
        <v>274</v>
      </c>
      <c r="F2249" s="62">
        <v>234</v>
      </c>
      <c r="G2249" s="48">
        <v>2020</v>
      </c>
      <c r="H2249" t="s">
        <v>492</v>
      </c>
      <c r="J2249" t="str">
        <f t="shared" si="78"/>
        <v>ZimbabweTG services</v>
      </c>
    </row>
    <row r="2250" spans="1:10" x14ac:dyDescent="0.25">
      <c r="A2250" t="s">
        <v>21</v>
      </c>
      <c r="B2250" t="str">
        <f t="shared" si="47"/>
        <v>ARG</v>
      </c>
      <c r="C2250" t="str">
        <f t="shared" si="76"/>
        <v>LAC</v>
      </c>
      <c r="D2250" t="str">
        <f t="shared" si="77"/>
        <v>Upper middle income</v>
      </c>
      <c r="E2250" t="s">
        <v>273</v>
      </c>
      <c r="F2250" s="62">
        <v>38.86</v>
      </c>
      <c r="G2250" s="48">
        <v>2006</v>
      </c>
      <c r="H2250" t="s">
        <v>458</v>
      </c>
      <c r="J2250" t="str">
        <f t="shared" si="78"/>
        <v>ArgentinaMSM services</v>
      </c>
    </row>
    <row r="2251" spans="1:10" x14ac:dyDescent="0.25">
      <c r="A2251" t="s">
        <v>23</v>
      </c>
      <c r="B2251" t="str">
        <f t="shared" si="47"/>
        <v>ARM</v>
      </c>
      <c r="C2251" t="str">
        <f t="shared" si="76"/>
        <v>EECA</v>
      </c>
      <c r="D2251" t="str">
        <f t="shared" si="77"/>
        <v>Lower middle income</v>
      </c>
      <c r="E2251" t="s">
        <v>273</v>
      </c>
      <c r="F2251" s="62">
        <v>39.26</v>
      </c>
      <c r="G2251" s="48">
        <v>2023</v>
      </c>
      <c r="H2251" t="s">
        <v>459</v>
      </c>
      <c r="J2251" t="str">
        <f t="shared" si="78"/>
        <v>ArmeniaMSM services</v>
      </c>
    </row>
    <row r="2252" spans="1:10" x14ac:dyDescent="0.25">
      <c r="A2252" t="s">
        <v>25</v>
      </c>
      <c r="B2252" t="str">
        <f t="shared" si="47"/>
        <v>AZE</v>
      </c>
      <c r="C2252" t="str">
        <f t="shared" si="76"/>
        <v>EECA</v>
      </c>
      <c r="D2252" t="str">
        <f t="shared" si="77"/>
        <v>Upper middle income</v>
      </c>
      <c r="E2252" t="s">
        <v>273</v>
      </c>
      <c r="F2252" s="62">
        <v>12.37</v>
      </c>
      <c r="G2252" s="48">
        <v>2023</v>
      </c>
      <c r="H2252" t="s">
        <v>460</v>
      </c>
      <c r="J2252" t="str">
        <f t="shared" si="78"/>
        <v>AzerbaijanMSM services</v>
      </c>
    </row>
    <row r="2253" spans="1:10" x14ac:dyDescent="0.25">
      <c r="A2253" t="s">
        <v>27</v>
      </c>
      <c r="B2253" t="str">
        <f t="shared" si="47"/>
        <v>BGD</v>
      </c>
      <c r="C2253" t="str">
        <f t="shared" si="76"/>
        <v>AP</v>
      </c>
      <c r="D2253" t="str">
        <f t="shared" si="77"/>
        <v>Lower middle income</v>
      </c>
      <c r="E2253" t="s">
        <v>273</v>
      </c>
      <c r="F2253" s="62">
        <v>59</v>
      </c>
      <c r="G2253" s="48">
        <v>2024</v>
      </c>
      <c r="H2253" t="s">
        <v>461</v>
      </c>
      <c r="J2253" t="str">
        <f t="shared" si="78"/>
        <v>BangladeshMSM services</v>
      </c>
    </row>
    <row r="2254" spans="1:10" x14ac:dyDescent="0.25">
      <c r="A2254" t="s">
        <v>29</v>
      </c>
      <c r="B2254" t="str">
        <f t="shared" si="47"/>
        <v>BLR</v>
      </c>
      <c r="C2254" t="str">
        <f t="shared" si="76"/>
        <v>EECA</v>
      </c>
      <c r="D2254" t="str">
        <f t="shared" si="77"/>
        <v>Upper middle income</v>
      </c>
      <c r="E2254" t="s">
        <v>273</v>
      </c>
      <c r="F2254" s="62">
        <v>25.12</v>
      </c>
      <c r="G2254" s="48">
        <v>2023</v>
      </c>
      <c r="H2254" t="s">
        <v>458</v>
      </c>
      <c r="J2254" t="str">
        <f t="shared" si="78"/>
        <v>BelarusMSM services</v>
      </c>
    </row>
    <row r="2255" spans="1:10" x14ac:dyDescent="0.25">
      <c r="A2255" t="s">
        <v>33</v>
      </c>
      <c r="B2255" t="str">
        <f t="shared" si="47"/>
        <v>BEN</v>
      </c>
      <c r="C2255" t="str">
        <f t="shared" si="76"/>
        <v>WCA</v>
      </c>
      <c r="D2255" t="str">
        <f t="shared" si="77"/>
        <v>Low income</v>
      </c>
      <c r="E2255" t="s">
        <v>273</v>
      </c>
      <c r="F2255" s="62">
        <v>403.11</v>
      </c>
      <c r="G2255" s="48">
        <v>2017</v>
      </c>
      <c r="H2255" t="s">
        <v>493</v>
      </c>
      <c r="J2255" t="str">
        <f t="shared" si="78"/>
        <v>BeninMSM services</v>
      </c>
    </row>
    <row r="2256" spans="1:10" x14ac:dyDescent="0.25">
      <c r="A2256" t="s">
        <v>33</v>
      </c>
      <c r="B2256" t="str">
        <f t="shared" si="47"/>
        <v>BEN</v>
      </c>
      <c r="C2256" t="str">
        <f t="shared" ref="C2256" si="79">VLOOKUP(A2256,$A$2:$D$126,3,FALSE)</f>
        <v>WCA</v>
      </c>
      <c r="D2256" t="str">
        <f t="shared" ref="D2256" si="80">VLOOKUP(A2256,$A$2:$D$126,4,FALSE)</f>
        <v>Low income</v>
      </c>
      <c r="E2256" t="s">
        <v>434</v>
      </c>
      <c r="F2256" s="62">
        <v>0.14099999999999999</v>
      </c>
      <c r="G2256" s="48">
        <v>2017</v>
      </c>
      <c r="H2256" t="s">
        <v>493</v>
      </c>
      <c r="J2256" t="str">
        <f t="shared" si="78"/>
        <v>BeninCondom</v>
      </c>
    </row>
    <row r="2257" spans="1:10" x14ac:dyDescent="0.25">
      <c r="A2257" t="s">
        <v>33</v>
      </c>
      <c r="B2257" t="str">
        <f t="shared" si="47"/>
        <v>BEN</v>
      </c>
      <c r="C2257" t="str">
        <f t="shared" ref="C2257:C2264" si="81">VLOOKUP(A2257,$A$2:$D$126,3,FALSE)</f>
        <v>WCA</v>
      </c>
      <c r="D2257" t="str">
        <f t="shared" ref="D2257:D2264" si="82">VLOOKUP(A2257,$A$2:$D$126,4,FALSE)</f>
        <v>Low income</v>
      </c>
      <c r="E2257" t="s">
        <v>437</v>
      </c>
      <c r="F2257" s="62">
        <v>56.9</v>
      </c>
      <c r="G2257" s="48">
        <v>2017</v>
      </c>
      <c r="H2257" t="s">
        <v>493</v>
      </c>
      <c r="J2257" t="str">
        <f t="shared" si="78"/>
        <v>BeninPWID services</v>
      </c>
    </row>
    <row r="2258" spans="1:10" x14ac:dyDescent="0.25">
      <c r="A2258" t="s">
        <v>41</v>
      </c>
      <c r="B2258" t="str">
        <f t="shared" si="47"/>
        <v>BWA</v>
      </c>
      <c r="C2258" t="str">
        <f t="shared" si="81"/>
        <v>ESA</v>
      </c>
      <c r="D2258" t="str">
        <f t="shared" si="82"/>
        <v>Upper middle income</v>
      </c>
      <c r="E2258" t="s">
        <v>273</v>
      </c>
      <c r="F2258" s="62">
        <v>219.65</v>
      </c>
      <c r="G2258" s="48">
        <v>2017</v>
      </c>
      <c r="H2258" t="s">
        <v>458</v>
      </c>
      <c r="J2258" t="str">
        <f t="shared" si="78"/>
        <v>BotswanaMSM services</v>
      </c>
    </row>
    <row r="2259" spans="1:10" x14ac:dyDescent="0.25">
      <c r="A2259" t="s">
        <v>45</v>
      </c>
      <c r="B2259" t="str">
        <f t="shared" si="47"/>
        <v>BGR</v>
      </c>
      <c r="C2259" t="str">
        <f t="shared" si="81"/>
        <v>WCENA</v>
      </c>
      <c r="D2259" t="str">
        <f t="shared" si="82"/>
        <v>Upper middle income</v>
      </c>
      <c r="E2259" t="s">
        <v>273</v>
      </c>
      <c r="F2259" s="62">
        <v>34.72</v>
      </c>
      <c r="G2259">
        <v>2015</v>
      </c>
      <c r="H2259" t="s">
        <v>464</v>
      </c>
      <c r="J2259" t="str">
        <f t="shared" si="78"/>
        <v>BulgariaMSM services</v>
      </c>
    </row>
    <row r="2260" spans="1:10" x14ac:dyDescent="0.25">
      <c r="A2260" t="s">
        <v>53</v>
      </c>
      <c r="B2260" t="str">
        <f t="shared" si="47"/>
        <v>KHM</v>
      </c>
      <c r="C2260" t="str">
        <f t="shared" si="81"/>
        <v>AP</v>
      </c>
      <c r="D2260" t="str">
        <f t="shared" si="82"/>
        <v>Lower middle income</v>
      </c>
      <c r="E2260" t="s">
        <v>273</v>
      </c>
      <c r="F2260" s="62">
        <v>96</v>
      </c>
      <c r="G2260" s="48">
        <v>2024</v>
      </c>
      <c r="H2260" t="s">
        <v>461</v>
      </c>
      <c r="J2260" t="str">
        <f t="shared" si="78"/>
        <v>CambodiaMSM services</v>
      </c>
    </row>
    <row r="2261" spans="1:10" x14ac:dyDescent="0.25">
      <c r="A2261" t="s">
        <v>55</v>
      </c>
      <c r="B2261" t="str">
        <f t="shared" si="47"/>
        <v>CMR</v>
      </c>
      <c r="C2261" t="str">
        <f t="shared" si="81"/>
        <v>WCA</v>
      </c>
      <c r="D2261" t="str">
        <f t="shared" si="82"/>
        <v>Lower middle income</v>
      </c>
      <c r="E2261" t="s">
        <v>273</v>
      </c>
      <c r="F2261" s="62">
        <v>42.43</v>
      </c>
      <c r="G2261" s="48">
        <v>2014</v>
      </c>
      <c r="H2261" t="s">
        <v>458</v>
      </c>
      <c r="J2261" t="str">
        <f t="shared" si="78"/>
        <v>CameroonMSM services</v>
      </c>
    </row>
    <row r="2262" spans="1:10" x14ac:dyDescent="0.25">
      <c r="A2262" t="s">
        <v>61</v>
      </c>
      <c r="B2262" t="str">
        <f t="shared" si="47"/>
        <v>CHN</v>
      </c>
      <c r="C2262" t="str">
        <f t="shared" si="81"/>
        <v>AP</v>
      </c>
      <c r="D2262" t="str">
        <f t="shared" si="82"/>
        <v>Upper middle income</v>
      </c>
      <c r="E2262" t="s">
        <v>273</v>
      </c>
      <c r="F2262" s="62">
        <v>10.31</v>
      </c>
      <c r="G2262" t="s">
        <v>463</v>
      </c>
      <c r="H2262" t="s">
        <v>458</v>
      </c>
      <c r="J2262" t="str">
        <f t="shared" si="78"/>
        <v>ChinaMSM services</v>
      </c>
    </row>
    <row r="2263" spans="1:10" x14ac:dyDescent="0.25">
      <c r="A2263" t="s">
        <v>63</v>
      </c>
      <c r="B2263" t="str">
        <f t="shared" si="47"/>
        <v>COL</v>
      </c>
      <c r="C2263" t="str">
        <f t="shared" si="81"/>
        <v>LAC</v>
      </c>
      <c r="D2263" t="str">
        <f t="shared" si="82"/>
        <v>Upper middle income</v>
      </c>
      <c r="E2263" t="s">
        <v>273</v>
      </c>
      <c r="F2263" s="62">
        <v>44.03</v>
      </c>
      <c r="G2263" t="s">
        <v>463</v>
      </c>
      <c r="H2263" t="s">
        <v>458</v>
      </c>
      <c r="J2263" t="str">
        <f t="shared" si="78"/>
        <v>ColombiaMSM services</v>
      </c>
    </row>
    <row r="2264" spans="1:10" x14ac:dyDescent="0.25">
      <c r="A2264" t="s">
        <v>73</v>
      </c>
      <c r="B2264" t="str">
        <f t="shared" si="47"/>
        <v>CIV</v>
      </c>
      <c r="C2264" t="str">
        <f t="shared" si="81"/>
        <v>WCA</v>
      </c>
      <c r="D2264" t="str">
        <f t="shared" si="82"/>
        <v>Lower middle income</v>
      </c>
      <c r="E2264" t="s">
        <v>273</v>
      </c>
      <c r="F2264" s="62">
        <v>37.1</v>
      </c>
      <c r="G2264" t="s">
        <v>463</v>
      </c>
      <c r="H2264" t="s">
        <v>458</v>
      </c>
      <c r="J2264" t="str">
        <f t="shared" si="78"/>
        <v>Côte d'IvoireMSM services</v>
      </c>
    </row>
    <row r="2265" spans="1:10" x14ac:dyDescent="0.25">
      <c r="A2265" t="s">
        <v>67</v>
      </c>
      <c r="B2265" t="s">
        <v>68</v>
      </c>
      <c r="C2265" t="str">
        <f>VLOOKUP(B2265,'Country List'!$C$2:$G$126,5,FALSE)</f>
        <v>WCA</v>
      </c>
      <c r="D2265" t="str">
        <f>VLOOKUP(B2265,'Country List'!$C$2:$E$126,3,FALSE)</f>
        <v>Low income</v>
      </c>
      <c r="E2265" t="s">
        <v>273</v>
      </c>
      <c r="F2265" s="62">
        <v>14.56</v>
      </c>
      <c r="G2265">
        <v>2023</v>
      </c>
      <c r="H2265" t="s">
        <v>458</v>
      </c>
      <c r="J2265" t="str">
        <f t="shared" si="78"/>
        <v>Congo, Dem. Rep.MSM services</v>
      </c>
    </row>
    <row r="2266" spans="1:10" x14ac:dyDescent="0.25">
      <c r="A2266" t="s">
        <v>101</v>
      </c>
      <c r="B2266" t="s">
        <v>102</v>
      </c>
      <c r="C2266" t="str">
        <f>VLOOKUP(B2266,'Country List'!$C$2:$G$126,5,FALSE)</f>
        <v>EECA</v>
      </c>
      <c r="D2266" t="str">
        <f>VLOOKUP(B2266,'Country List'!$C$2:$E$126,3,FALSE)</f>
        <v>Lower middle income</v>
      </c>
      <c r="E2266" t="s">
        <v>273</v>
      </c>
      <c r="F2266" s="62">
        <v>72.209999999999994</v>
      </c>
      <c r="G2266">
        <v>2023</v>
      </c>
      <c r="H2266" t="s">
        <v>494</v>
      </c>
      <c r="J2266" t="str">
        <f t="shared" si="78"/>
        <v>GeorgiaMSM services</v>
      </c>
    </row>
    <row r="2267" spans="1:10" x14ac:dyDescent="0.25">
      <c r="A2267" t="s">
        <v>119</v>
      </c>
      <c r="B2267" t="str">
        <f t="shared" ref="B2267:B2335" si="83">VLOOKUP(A2267,$A$2:$D$126,2,FALSE)</f>
        <v>IDN</v>
      </c>
      <c r="C2267" t="str">
        <f t="shared" ref="C2267" si="84">VLOOKUP(A2267,$A$2:$D$126,3,FALSE)</f>
        <v>AP</v>
      </c>
      <c r="D2267" t="str">
        <f t="shared" ref="D2267" si="85">VLOOKUP(A2267,$A$2:$D$126,4,FALSE)</f>
        <v>Lower middle income</v>
      </c>
      <c r="E2267" t="s">
        <v>273</v>
      </c>
      <c r="F2267" s="62">
        <v>117</v>
      </c>
      <c r="G2267">
        <v>2024</v>
      </c>
      <c r="H2267" t="s">
        <v>461</v>
      </c>
      <c r="J2267" t="str">
        <f t="shared" si="78"/>
        <v>IndonesiaMSM services</v>
      </c>
    </row>
    <row r="2268" spans="1:10" x14ac:dyDescent="0.25">
      <c r="A2268" t="s">
        <v>121</v>
      </c>
      <c r="B2268" t="str">
        <f t="shared" si="83"/>
        <v>IRN</v>
      </c>
      <c r="C2268" t="str">
        <f t="shared" ref="C2268" si="86">VLOOKUP(A2268,$A$2:$D$126,3,FALSE)</f>
        <v>NAME</v>
      </c>
      <c r="D2268" t="str">
        <f t="shared" ref="D2268" si="87">VLOOKUP(A2268,$A$2:$D$126,4,FALSE)</f>
        <v>Upper middle income</v>
      </c>
      <c r="E2268" t="s">
        <v>273</v>
      </c>
      <c r="F2268" s="62">
        <v>17.260000000000002</v>
      </c>
      <c r="G2268" t="s">
        <v>463</v>
      </c>
      <c r="H2268" t="s">
        <v>458</v>
      </c>
      <c r="J2268" t="str">
        <f t="shared" si="78"/>
        <v>Iran, Islamic Rep.MSM services</v>
      </c>
    </row>
    <row r="2269" spans="1:10" x14ac:dyDescent="0.25">
      <c r="A2269" t="s">
        <v>129</v>
      </c>
      <c r="B2269" t="str">
        <f t="shared" si="83"/>
        <v>KAZ</v>
      </c>
      <c r="C2269" t="str">
        <f t="shared" ref="C2269" si="88">VLOOKUP(A2269,$A$2:$D$126,3,FALSE)</f>
        <v>EECA</v>
      </c>
      <c r="D2269" t="str">
        <f t="shared" ref="D2269" si="89">VLOOKUP(A2269,$A$2:$D$126,4,FALSE)</f>
        <v>Upper middle income</v>
      </c>
      <c r="E2269" t="s">
        <v>273</v>
      </c>
      <c r="F2269" s="62">
        <v>47.77</v>
      </c>
      <c r="G2269">
        <v>2023</v>
      </c>
      <c r="H2269" t="s">
        <v>472</v>
      </c>
      <c r="J2269" t="str">
        <f t="shared" si="78"/>
        <v>KazakhstanMSM services</v>
      </c>
    </row>
    <row r="2270" spans="1:10" x14ac:dyDescent="0.25">
      <c r="A2270" t="s">
        <v>135</v>
      </c>
      <c r="B2270" t="str">
        <f t="shared" si="83"/>
        <v>KGZ</v>
      </c>
      <c r="C2270" t="str">
        <f t="shared" ref="C2270:C2275" si="90">VLOOKUP(A2270,$A$2:$D$126,3,FALSE)</f>
        <v>EECA</v>
      </c>
      <c r="D2270" t="str">
        <f t="shared" ref="D2270:D2275" si="91">VLOOKUP(A2270,$A$2:$D$126,4,FALSE)</f>
        <v>Lower middle income</v>
      </c>
      <c r="E2270" t="s">
        <v>273</v>
      </c>
      <c r="F2270" s="62">
        <v>34</v>
      </c>
      <c r="G2270">
        <v>2023</v>
      </c>
      <c r="H2270" t="s">
        <v>472</v>
      </c>
      <c r="J2270" t="str">
        <f t="shared" si="78"/>
        <v>Kyrgyz RepublicMSM services</v>
      </c>
    </row>
    <row r="2271" spans="1:10" x14ac:dyDescent="0.25">
      <c r="A2271" t="s">
        <v>137</v>
      </c>
      <c r="B2271" t="str">
        <f t="shared" si="83"/>
        <v>LAO</v>
      </c>
      <c r="C2271" t="str">
        <f t="shared" si="90"/>
        <v>AP</v>
      </c>
      <c r="D2271" t="str">
        <f t="shared" si="91"/>
        <v>Lower middle income</v>
      </c>
      <c r="E2271" t="s">
        <v>273</v>
      </c>
      <c r="F2271" s="62">
        <v>76</v>
      </c>
      <c r="G2271">
        <v>2024</v>
      </c>
      <c r="H2271" t="s">
        <v>461</v>
      </c>
      <c r="J2271" t="str">
        <f t="shared" si="78"/>
        <v>Lao PDRMSM services</v>
      </c>
    </row>
    <row r="2272" spans="1:10" x14ac:dyDescent="0.25">
      <c r="A2272" t="s">
        <v>163</v>
      </c>
      <c r="B2272" t="str">
        <f t="shared" si="83"/>
        <v>MEX</v>
      </c>
      <c r="C2272" t="str">
        <f t="shared" si="90"/>
        <v>LAC</v>
      </c>
      <c r="D2272" t="str">
        <f t="shared" si="91"/>
        <v>Upper middle income</v>
      </c>
      <c r="E2272" t="s">
        <v>273</v>
      </c>
      <c r="F2272" s="62">
        <v>23.12</v>
      </c>
      <c r="G2272" t="s">
        <v>463</v>
      </c>
      <c r="H2272" t="s">
        <v>458</v>
      </c>
      <c r="J2272" t="str">
        <f t="shared" si="78"/>
        <v>MexicoMSM services</v>
      </c>
    </row>
    <row r="2273" spans="1:10" x14ac:dyDescent="0.25">
      <c r="A2273" t="s">
        <v>175</v>
      </c>
      <c r="B2273" t="str">
        <f t="shared" si="83"/>
        <v>MMR</v>
      </c>
      <c r="C2273" t="str">
        <f t="shared" si="90"/>
        <v>AP</v>
      </c>
      <c r="D2273" t="str">
        <f t="shared" si="91"/>
        <v>Lower middle income</v>
      </c>
      <c r="E2273" t="s">
        <v>273</v>
      </c>
      <c r="F2273" s="62">
        <v>28</v>
      </c>
      <c r="G2273">
        <v>2024</v>
      </c>
      <c r="H2273" t="s">
        <v>461</v>
      </c>
      <c r="J2273" t="str">
        <f t="shared" si="78"/>
        <v>MyanmarMSM services</v>
      </c>
    </row>
    <row r="2274" spans="1:10" x14ac:dyDescent="0.25">
      <c r="A2274" t="s">
        <v>179</v>
      </c>
      <c r="B2274" t="str">
        <f t="shared" si="83"/>
        <v>NPL</v>
      </c>
      <c r="C2274" t="str">
        <f t="shared" si="90"/>
        <v>AP</v>
      </c>
      <c r="D2274" t="str">
        <f t="shared" si="91"/>
        <v>Low income</v>
      </c>
      <c r="E2274" t="s">
        <v>273</v>
      </c>
      <c r="F2274" s="62">
        <v>61</v>
      </c>
      <c r="G2274">
        <v>2024</v>
      </c>
      <c r="H2274" t="s">
        <v>461</v>
      </c>
      <c r="J2274" t="str">
        <f t="shared" si="78"/>
        <v>NepalMSM services</v>
      </c>
    </row>
    <row r="2275" spans="1:10" x14ac:dyDescent="0.25">
      <c r="A2275" t="s">
        <v>181</v>
      </c>
      <c r="B2275" t="str">
        <f t="shared" si="83"/>
        <v>NIC</v>
      </c>
      <c r="C2275" t="str">
        <f t="shared" si="90"/>
        <v>LAC</v>
      </c>
      <c r="D2275" t="str">
        <f t="shared" si="91"/>
        <v>Lower middle income</v>
      </c>
      <c r="E2275" t="s">
        <v>273</v>
      </c>
      <c r="F2275" s="62">
        <v>11.8</v>
      </c>
      <c r="G2275">
        <v>2016</v>
      </c>
      <c r="H2275" t="s">
        <v>495</v>
      </c>
      <c r="J2275" t="str">
        <f t="shared" si="78"/>
        <v>NicaraguaMSM services</v>
      </c>
    </row>
    <row r="2276" spans="1:10" x14ac:dyDescent="0.25">
      <c r="A2276" t="s">
        <v>181</v>
      </c>
      <c r="B2276" t="str">
        <f t="shared" si="83"/>
        <v>NIC</v>
      </c>
      <c r="C2276" t="str">
        <f t="shared" ref="C2276:C2288" si="92">VLOOKUP(A2276,$A$2:$D$126,3,FALSE)</f>
        <v>LAC</v>
      </c>
      <c r="D2276" t="str">
        <f t="shared" ref="D2276:D2288" si="93">VLOOKUP(A2276,$A$2:$D$126,4,FALSE)</f>
        <v>Lower middle income</v>
      </c>
      <c r="E2276" t="s">
        <v>436</v>
      </c>
      <c r="F2276" s="62">
        <v>11.8</v>
      </c>
      <c r="G2276">
        <v>2016</v>
      </c>
      <c r="H2276" t="s">
        <v>495</v>
      </c>
      <c r="J2276" t="str">
        <f t="shared" si="78"/>
        <v>NicaraguaFSW services</v>
      </c>
    </row>
    <row r="2277" spans="1:10" x14ac:dyDescent="0.25">
      <c r="A2277" t="s">
        <v>185</v>
      </c>
      <c r="B2277" t="str">
        <f t="shared" si="83"/>
        <v>NGA</v>
      </c>
      <c r="C2277" t="str">
        <f t="shared" si="92"/>
        <v>WCA</v>
      </c>
      <c r="D2277" t="str">
        <f t="shared" si="93"/>
        <v>Lower middle income</v>
      </c>
      <c r="E2277" t="s">
        <v>273</v>
      </c>
      <c r="F2277" s="62">
        <v>55.67</v>
      </c>
      <c r="G2277">
        <v>2011</v>
      </c>
      <c r="H2277" t="s">
        <v>458</v>
      </c>
      <c r="J2277" t="str">
        <f t="shared" si="78"/>
        <v>NigeriaMSM services</v>
      </c>
    </row>
    <row r="2278" spans="1:10" x14ac:dyDescent="0.25">
      <c r="A2278" t="s">
        <v>187</v>
      </c>
      <c r="B2278" t="str">
        <f t="shared" si="83"/>
        <v>PAK</v>
      </c>
      <c r="C2278" t="str">
        <f t="shared" si="92"/>
        <v>AP</v>
      </c>
      <c r="D2278" t="str">
        <f t="shared" si="93"/>
        <v>Lower middle income</v>
      </c>
      <c r="E2278" t="s">
        <v>273</v>
      </c>
      <c r="F2278" s="62">
        <v>71.599999999999994</v>
      </c>
      <c r="G2278">
        <v>2017</v>
      </c>
      <c r="H2278" t="s">
        <v>496</v>
      </c>
      <c r="J2278" t="str">
        <f t="shared" si="78"/>
        <v>PakistanMSM services</v>
      </c>
    </row>
    <row r="2279" spans="1:10" x14ac:dyDescent="0.25">
      <c r="A2279" t="s">
        <v>191</v>
      </c>
      <c r="B2279" t="str">
        <f t="shared" si="83"/>
        <v>PNG</v>
      </c>
      <c r="C2279" t="str">
        <f t="shared" si="92"/>
        <v>AP</v>
      </c>
      <c r="D2279" t="str">
        <f t="shared" si="93"/>
        <v>Lower middle income</v>
      </c>
      <c r="E2279" t="s">
        <v>273</v>
      </c>
      <c r="F2279" s="62">
        <v>270</v>
      </c>
      <c r="G2279">
        <v>2010</v>
      </c>
      <c r="H2279" s="61" t="s">
        <v>512</v>
      </c>
      <c r="J2279" t="str">
        <f t="shared" si="78"/>
        <v>Papua New GuineaMSM services</v>
      </c>
    </row>
    <row r="2280" spans="1:10" ht="17.25" x14ac:dyDescent="0.3">
      <c r="A2280" t="s">
        <v>195</v>
      </c>
      <c r="B2280" t="str">
        <f t="shared" si="83"/>
        <v>PER</v>
      </c>
      <c r="C2280" t="str">
        <f t="shared" si="92"/>
        <v>LAC</v>
      </c>
      <c r="D2280" t="str">
        <f t="shared" si="93"/>
        <v>Upper middle income</v>
      </c>
      <c r="E2280" t="s">
        <v>273</v>
      </c>
      <c r="F2280" s="62">
        <v>103</v>
      </c>
      <c r="G2280">
        <v>2009</v>
      </c>
      <c r="H2280" t="s">
        <v>497</v>
      </c>
      <c r="J2280" t="str">
        <f t="shared" si="78"/>
        <v>PeruMSM services</v>
      </c>
    </row>
    <row r="2281" spans="1:10" x14ac:dyDescent="0.25">
      <c r="A2281" t="s">
        <v>197</v>
      </c>
      <c r="B2281" t="str">
        <f t="shared" si="83"/>
        <v>PHL</v>
      </c>
      <c r="C2281" t="str">
        <f t="shared" si="92"/>
        <v>AP</v>
      </c>
      <c r="D2281" t="str">
        <f t="shared" si="93"/>
        <v>Lower middle income</v>
      </c>
      <c r="E2281" t="s">
        <v>273</v>
      </c>
      <c r="F2281" s="62">
        <f>3562/55.63</f>
        <v>64.030199532626284</v>
      </c>
      <c r="G2281">
        <v>2024</v>
      </c>
      <c r="H2281" t="s">
        <v>518</v>
      </c>
      <c r="J2281" t="str">
        <f t="shared" si="78"/>
        <v>PhilippinesMSM services</v>
      </c>
    </row>
    <row r="2282" spans="1:10" x14ac:dyDescent="0.25">
      <c r="A2282" t="s">
        <v>165</v>
      </c>
      <c r="B2282" t="str">
        <f t="shared" si="83"/>
        <v>MDA</v>
      </c>
      <c r="C2282" t="str">
        <f t="shared" si="92"/>
        <v>EECA</v>
      </c>
      <c r="D2282" t="str">
        <f t="shared" si="93"/>
        <v>Lower middle income</v>
      </c>
      <c r="E2282" t="s">
        <v>273</v>
      </c>
      <c r="F2282" s="62">
        <v>79.209999999999994</v>
      </c>
      <c r="G2282">
        <v>2023</v>
      </c>
      <c r="H2282" t="s">
        <v>472</v>
      </c>
      <c r="J2282" t="str">
        <f t="shared" si="78"/>
        <v>MoldovaMSM services</v>
      </c>
    </row>
    <row r="2283" spans="1:10" x14ac:dyDescent="0.25">
      <c r="A2283" t="s">
        <v>207</v>
      </c>
      <c r="B2283" t="str">
        <f t="shared" si="83"/>
        <v>SEN</v>
      </c>
      <c r="C2283" t="str">
        <f t="shared" si="92"/>
        <v>WCA</v>
      </c>
      <c r="D2283" t="str">
        <f t="shared" si="93"/>
        <v>Low income</v>
      </c>
      <c r="E2283" t="s">
        <v>273</v>
      </c>
      <c r="F2283" s="62">
        <v>115.45</v>
      </c>
      <c r="G2283">
        <v>2013</v>
      </c>
      <c r="H2283" t="s">
        <v>458</v>
      </c>
      <c r="J2283" t="str">
        <f t="shared" si="78"/>
        <v>SenegalMSM services</v>
      </c>
    </row>
    <row r="2284" spans="1:10" x14ac:dyDescent="0.25">
      <c r="A2284" t="s">
        <v>209</v>
      </c>
      <c r="B2284" t="str">
        <f t="shared" si="83"/>
        <v>SRB</v>
      </c>
      <c r="C2284" t="str">
        <f t="shared" si="92"/>
        <v>WCENA</v>
      </c>
      <c r="D2284" t="str">
        <f t="shared" si="93"/>
        <v>Upper middle income</v>
      </c>
      <c r="E2284" t="s">
        <v>273</v>
      </c>
      <c r="F2284" s="62">
        <v>14.96</v>
      </c>
      <c r="G2284">
        <v>2023</v>
      </c>
      <c r="H2284" t="s">
        <v>472</v>
      </c>
      <c r="J2284" t="str">
        <f t="shared" si="78"/>
        <v>SerbiaMSM services</v>
      </c>
    </row>
    <row r="2285" spans="1:10" x14ac:dyDescent="0.25">
      <c r="A2285" t="s">
        <v>223</v>
      </c>
      <c r="B2285" t="str">
        <f t="shared" si="83"/>
        <v>SDN</v>
      </c>
      <c r="C2285" t="str">
        <f t="shared" si="92"/>
        <v>NAME</v>
      </c>
      <c r="D2285" t="str">
        <f t="shared" si="93"/>
        <v>Lower middle income</v>
      </c>
      <c r="E2285" t="s">
        <v>273</v>
      </c>
      <c r="F2285" s="62">
        <v>7.39</v>
      </c>
      <c r="G2285">
        <v>2016</v>
      </c>
      <c r="H2285" t="s">
        <v>458</v>
      </c>
      <c r="J2285" t="str">
        <f t="shared" si="78"/>
        <v>SudanMSM services</v>
      </c>
    </row>
    <row r="2286" spans="1:10" x14ac:dyDescent="0.25">
      <c r="A2286" t="s">
        <v>267</v>
      </c>
      <c r="B2286" t="str">
        <f t="shared" si="83"/>
        <v>SWZ</v>
      </c>
      <c r="C2286" t="str">
        <f t="shared" si="92"/>
        <v>ESA</v>
      </c>
      <c r="D2286" t="str">
        <f t="shared" si="93"/>
        <v>Lower middle income</v>
      </c>
      <c r="E2286" t="s">
        <v>273</v>
      </c>
      <c r="F2286" s="62">
        <v>134.03</v>
      </c>
      <c r="G2286">
        <v>2015</v>
      </c>
      <c r="H2286" t="s">
        <v>498</v>
      </c>
      <c r="J2286" t="str">
        <f t="shared" si="78"/>
        <v>EswatiniMSM services</v>
      </c>
    </row>
    <row r="2287" spans="1:10" x14ac:dyDescent="0.25">
      <c r="A2287" t="s">
        <v>231</v>
      </c>
      <c r="B2287" t="str">
        <f t="shared" si="83"/>
        <v>TJK</v>
      </c>
      <c r="C2287" t="str">
        <f t="shared" si="92"/>
        <v>AP</v>
      </c>
      <c r="D2287" t="str">
        <f t="shared" si="93"/>
        <v>Lower middle income</v>
      </c>
      <c r="E2287" t="s">
        <v>273</v>
      </c>
      <c r="F2287" s="62">
        <v>34.25</v>
      </c>
      <c r="G2287">
        <v>2023</v>
      </c>
      <c r="H2287" t="s">
        <v>485</v>
      </c>
      <c r="J2287" t="str">
        <f t="shared" si="78"/>
        <v>TajikistanMSM services</v>
      </c>
    </row>
    <row r="2288" spans="1:10" x14ac:dyDescent="0.25">
      <c r="A2288" t="s">
        <v>147</v>
      </c>
      <c r="B2288" t="str">
        <f t="shared" si="83"/>
        <v>MKD</v>
      </c>
      <c r="C2288" t="str">
        <f t="shared" si="92"/>
        <v>EECA</v>
      </c>
      <c r="D2288" t="str">
        <f t="shared" si="93"/>
        <v>Upper middle income</v>
      </c>
      <c r="E2288" t="s">
        <v>273</v>
      </c>
      <c r="F2288" s="62">
        <v>51.89</v>
      </c>
      <c r="G2288" t="s">
        <v>463</v>
      </c>
      <c r="H2288" t="s">
        <v>458</v>
      </c>
      <c r="J2288" t="str">
        <f t="shared" si="78"/>
        <v>Macedonia, FYRMSM services</v>
      </c>
    </row>
    <row r="2289" spans="1:10" x14ac:dyDescent="0.25">
      <c r="A2289" t="s">
        <v>147</v>
      </c>
      <c r="B2289" t="str">
        <f t="shared" si="83"/>
        <v>MKD</v>
      </c>
      <c r="C2289" t="str">
        <f t="shared" ref="C2289:C2335" si="94">VLOOKUP(A2289,$A$2:$D$126,3,FALSE)</f>
        <v>EECA</v>
      </c>
      <c r="D2289" t="str">
        <f t="shared" ref="D2289:D2335" si="95">VLOOKUP(A2289,$A$2:$D$126,4,FALSE)</f>
        <v>Upper middle income</v>
      </c>
      <c r="E2289" t="s">
        <v>436</v>
      </c>
      <c r="F2289" s="62">
        <v>303.93</v>
      </c>
      <c r="G2289" t="s">
        <v>463</v>
      </c>
      <c r="H2289" t="s">
        <v>458</v>
      </c>
      <c r="J2289" t="str">
        <f t="shared" si="78"/>
        <v>Macedonia, FYRFSW services</v>
      </c>
    </row>
    <row r="2290" spans="1:10" x14ac:dyDescent="0.25">
      <c r="A2290" t="s">
        <v>235</v>
      </c>
      <c r="B2290" t="str">
        <f t="shared" si="83"/>
        <v>THA</v>
      </c>
      <c r="C2290" t="str">
        <f t="shared" si="94"/>
        <v>AP</v>
      </c>
      <c r="D2290" t="str">
        <f t="shared" si="95"/>
        <v>Upper middle income</v>
      </c>
      <c r="E2290" t="s">
        <v>273</v>
      </c>
      <c r="F2290" s="62">
        <v>82</v>
      </c>
      <c r="G2290">
        <v>2024</v>
      </c>
      <c r="H2290" t="s">
        <v>461</v>
      </c>
      <c r="J2290" t="str">
        <f t="shared" si="78"/>
        <v>ThailandMSM services</v>
      </c>
    </row>
    <row r="2291" spans="1:10" x14ac:dyDescent="0.25">
      <c r="A2291" t="s">
        <v>249</v>
      </c>
      <c r="B2291" t="str">
        <f t="shared" si="83"/>
        <v>UKR</v>
      </c>
      <c r="C2291" t="str">
        <f t="shared" si="94"/>
        <v>EECA</v>
      </c>
      <c r="D2291" t="str">
        <f t="shared" si="95"/>
        <v>Lower middle income</v>
      </c>
      <c r="E2291" t="s">
        <v>273</v>
      </c>
      <c r="F2291" s="62">
        <v>42.65</v>
      </c>
      <c r="G2291">
        <v>2018</v>
      </c>
      <c r="H2291" t="s">
        <v>458</v>
      </c>
      <c r="J2291" t="str">
        <f t="shared" si="78"/>
        <v>UkraineMSM services</v>
      </c>
    </row>
    <row r="2292" spans="1:10" x14ac:dyDescent="0.25">
      <c r="A2292" t="s">
        <v>251</v>
      </c>
      <c r="B2292" t="str">
        <f t="shared" si="83"/>
        <v>UZB</v>
      </c>
      <c r="C2292" t="str">
        <f t="shared" si="94"/>
        <v>EECA</v>
      </c>
      <c r="D2292" t="str">
        <f t="shared" si="95"/>
        <v>Lower middle income</v>
      </c>
      <c r="E2292" t="s">
        <v>273</v>
      </c>
      <c r="F2292" s="62">
        <v>6.67</v>
      </c>
      <c r="G2292">
        <v>2023</v>
      </c>
      <c r="H2292" t="s">
        <v>499</v>
      </c>
      <c r="J2292" t="str">
        <f t="shared" si="78"/>
        <v>UzbekistanMSM services</v>
      </c>
    </row>
    <row r="2293" spans="1:10" x14ac:dyDescent="0.25">
      <c r="A2293" t="s">
        <v>255</v>
      </c>
      <c r="B2293" t="str">
        <f t="shared" si="83"/>
        <v>VNM</v>
      </c>
      <c r="C2293" t="str">
        <f t="shared" si="94"/>
        <v>AP</v>
      </c>
      <c r="D2293" t="str">
        <f t="shared" si="95"/>
        <v>Lower middle income</v>
      </c>
      <c r="E2293" t="s">
        <v>273</v>
      </c>
      <c r="F2293" s="62">
        <f>131603/23787</f>
        <v>5.5325598015722877</v>
      </c>
      <c r="G2293" s="48">
        <v>2024</v>
      </c>
      <c r="H2293" t="s">
        <v>521</v>
      </c>
      <c r="J2293" t="str">
        <f t="shared" si="78"/>
        <v>VietnamMSM services</v>
      </c>
    </row>
    <row r="2294" spans="1:10" x14ac:dyDescent="0.25">
      <c r="A2294" t="s">
        <v>259</v>
      </c>
      <c r="B2294" t="str">
        <f t="shared" si="83"/>
        <v>ZMB</v>
      </c>
      <c r="C2294" t="str">
        <f t="shared" si="94"/>
        <v>ESA</v>
      </c>
      <c r="D2294" t="str">
        <f t="shared" si="95"/>
        <v>Lower middle income</v>
      </c>
      <c r="E2294" t="s">
        <v>273</v>
      </c>
      <c r="F2294" s="62">
        <v>37.659999999999997</v>
      </c>
      <c r="G2294" s="48">
        <v>2017</v>
      </c>
      <c r="H2294" t="s">
        <v>491</v>
      </c>
      <c r="J2294" t="str">
        <f t="shared" si="78"/>
        <v>ZambiaMSM services</v>
      </c>
    </row>
    <row r="2295" spans="1:10" x14ac:dyDescent="0.25">
      <c r="A2295" t="s">
        <v>27</v>
      </c>
      <c r="B2295" t="str">
        <f t="shared" si="83"/>
        <v>BGD</v>
      </c>
      <c r="C2295" t="str">
        <f t="shared" si="94"/>
        <v>AP</v>
      </c>
      <c r="D2295" t="str">
        <f t="shared" si="95"/>
        <v>Lower middle income</v>
      </c>
      <c r="E2295" t="s">
        <v>274</v>
      </c>
      <c r="F2295" s="62">
        <v>80</v>
      </c>
      <c r="G2295">
        <v>2024</v>
      </c>
      <c r="H2295" t="s">
        <v>461</v>
      </c>
      <c r="J2295" t="str">
        <f t="shared" si="78"/>
        <v>BangladeshTG services</v>
      </c>
    </row>
    <row r="2296" spans="1:10" x14ac:dyDescent="0.25">
      <c r="A2296" t="s">
        <v>53</v>
      </c>
      <c r="B2296" t="str">
        <f t="shared" si="83"/>
        <v>KHM</v>
      </c>
      <c r="C2296" t="str">
        <f t="shared" si="94"/>
        <v>AP</v>
      </c>
      <c r="D2296" t="str">
        <f t="shared" si="95"/>
        <v>Lower middle income</v>
      </c>
      <c r="E2296" t="s">
        <v>274</v>
      </c>
      <c r="F2296" s="62">
        <v>82</v>
      </c>
      <c r="G2296">
        <v>2024</v>
      </c>
      <c r="H2296" t="s">
        <v>461</v>
      </c>
      <c r="J2296" t="str">
        <f t="shared" si="78"/>
        <v>CambodiaTG services</v>
      </c>
    </row>
    <row r="2297" spans="1:10" x14ac:dyDescent="0.25">
      <c r="A2297" t="s">
        <v>63</v>
      </c>
      <c r="B2297" t="str">
        <f t="shared" si="83"/>
        <v>COL</v>
      </c>
      <c r="C2297" t="str">
        <f t="shared" si="94"/>
        <v>LAC</v>
      </c>
      <c r="D2297" t="str">
        <f t="shared" si="95"/>
        <v>Upper middle income</v>
      </c>
      <c r="E2297" t="s">
        <v>274</v>
      </c>
      <c r="F2297" s="62">
        <v>34.479999999999997</v>
      </c>
      <c r="G2297" t="s">
        <v>463</v>
      </c>
      <c r="H2297" t="s">
        <v>458</v>
      </c>
      <c r="J2297" t="str">
        <f t="shared" si="78"/>
        <v>ColombiaTG services</v>
      </c>
    </row>
    <row r="2298" spans="1:10" x14ac:dyDescent="0.25">
      <c r="A2298" t="s">
        <v>119</v>
      </c>
      <c r="B2298" t="str">
        <f t="shared" si="83"/>
        <v>IDN</v>
      </c>
      <c r="C2298" t="str">
        <f t="shared" si="94"/>
        <v>AP</v>
      </c>
      <c r="D2298" t="str">
        <f t="shared" si="95"/>
        <v>Lower middle income</v>
      </c>
      <c r="E2298" t="s">
        <v>274</v>
      </c>
      <c r="F2298" s="62">
        <v>123</v>
      </c>
      <c r="G2298">
        <v>2024</v>
      </c>
      <c r="H2298" t="s">
        <v>461</v>
      </c>
      <c r="J2298" t="str">
        <f t="shared" si="78"/>
        <v>IndonesiaTG services</v>
      </c>
    </row>
    <row r="2299" spans="1:10" x14ac:dyDescent="0.25">
      <c r="A2299" t="s">
        <v>137</v>
      </c>
      <c r="B2299" t="str">
        <f t="shared" si="83"/>
        <v>LAO</v>
      </c>
      <c r="C2299" t="str">
        <f t="shared" si="94"/>
        <v>AP</v>
      </c>
      <c r="D2299" t="str">
        <f t="shared" si="95"/>
        <v>Lower middle income</v>
      </c>
      <c r="E2299" t="s">
        <v>274</v>
      </c>
      <c r="F2299" s="62">
        <v>76</v>
      </c>
      <c r="G2299">
        <v>2024</v>
      </c>
      <c r="H2299" t="s">
        <v>461</v>
      </c>
      <c r="J2299" t="str">
        <f t="shared" si="78"/>
        <v>Lao PDRTG services</v>
      </c>
    </row>
    <row r="2300" spans="1:10" x14ac:dyDescent="0.25">
      <c r="A2300" t="s">
        <v>153</v>
      </c>
      <c r="B2300" t="str">
        <f t="shared" si="83"/>
        <v>MYS</v>
      </c>
      <c r="C2300" t="str">
        <f t="shared" si="94"/>
        <v>AP</v>
      </c>
      <c r="D2300" t="str">
        <f t="shared" si="95"/>
        <v>Upper middle income</v>
      </c>
      <c r="E2300" t="s">
        <v>274</v>
      </c>
      <c r="F2300" s="62">
        <v>169.87</v>
      </c>
      <c r="G2300">
        <v>2024</v>
      </c>
      <c r="H2300" t="s">
        <v>519</v>
      </c>
      <c r="J2300" t="str">
        <f t="shared" si="78"/>
        <v>MalaysiaTG services</v>
      </c>
    </row>
    <row r="2301" spans="1:10" x14ac:dyDescent="0.25">
      <c r="A2301" t="s">
        <v>187</v>
      </c>
      <c r="B2301" t="str">
        <f t="shared" si="83"/>
        <v>PAK</v>
      </c>
      <c r="C2301" t="str">
        <f t="shared" si="94"/>
        <v>AP</v>
      </c>
      <c r="D2301" t="str">
        <f t="shared" si="95"/>
        <v>Lower middle income</v>
      </c>
      <c r="E2301" t="s">
        <v>274</v>
      </c>
      <c r="F2301" s="62">
        <v>90</v>
      </c>
      <c r="G2301">
        <v>2024</v>
      </c>
      <c r="H2301" t="s">
        <v>461</v>
      </c>
      <c r="J2301" t="str">
        <f t="shared" si="78"/>
        <v>PakistanTG services</v>
      </c>
    </row>
    <row r="2302" spans="1:10" x14ac:dyDescent="0.25">
      <c r="A2302" t="s">
        <v>235</v>
      </c>
      <c r="B2302" t="str">
        <f t="shared" si="83"/>
        <v>THA</v>
      </c>
      <c r="C2302" t="str">
        <f t="shared" si="94"/>
        <v>AP</v>
      </c>
      <c r="D2302" t="str">
        <f t="shared" si="95"/>
        <v>Upper middle income</v>
      </c>
      <c r="E2302" t="s">
        <v>274</v>
      </c>
      <c r="F2302" s="62">
        <v>68</v>
      </c>
      <c r="G2302">
        <v>2024</v>
      </c>
      <c r="H2302" t="s">
        <v>461</v>
      </c>
      <c r="J2302" t="str">
        <f t="shared" si="78"/>
        <v>ThailandTG services</v>
      </c>
    </row>
    <row r="2303" spans="1:10" x14ac:dyDescent="0.25">
      <c r="A2303" t="s">
        <v>255</v>
      </c>
      <c r="B2303" t="str">
        <f t="shared" si="83"/>
        <v>VNM</v>
      </c>
      <c r="C2303" t="str">
        <f t="shared" si="94"/>
        <v>AP</v>
      </c>
      <c r="D2303" t="str">
        <f t="shared" si="95"/>
        <v>Lower middle income</v>
      </c>
      <c r="E2303" t="s">
        <v>274</v>
      </c>
      <c r="F2303" s="62">
        <f>131603/23787</f>
        <v>5.5325598015722877</v>
      </c>
      <c r="G2303" s="48">
        <v>2024</v>
      </c>
      <c r="H2303" t="s">
        <v>521</v>
      </c>
      <c r="J2303" t="str">
        <f t="shared" si="78"/>
        <v>VietnamTG services</v>
      </c>
    </row>
    <row r="2304" spans="1:10" x14ac:dyDescent="0.25">
      <c r="A2304" t="s">
        <v>4</v>
      </c>
      <c r="B2304" t="str">
        <f t="shared" si="83"/>
        <v>AFG</v>
      </c>
      <c r="C2304" t="str">
        <f t="shared" si="94"/>
        <v>AP</v>
      </c>
      <c r="D2304" t="str">
        <f t="shared" si="95"/>
        <v>Low income</v>
      </c>
      <c r="E2304" t="s">
        <v>437</v>
      </c>
      <c r="F2304" s="62">
        <v>80.19</v>
      </c>
      <c r="G2304">
        <v>2015</v>
      </c>
      <c r="H2304" t="s">
        <v>500</v>
      </c>
      <c r="J2304" t="str">
        <f t="shared" si="78"/>
        <v>AfghanistanPWID services</v>
      </c>
    </row>
    <row r="2305" spans="1:10" x14ac:dyDescent="0.25">
      <c r="A2305" t="s">
        <v>23</v>
      </c>
      <c r="B2305" t="str">
        <f t="shared" si="83"/>
        <v>ARM</v>
      </c>
      <c r="C2305" t="str">
        <f t="shared" si="94"/>
        <v>EECA</v>
      </c>
      <c r="D2305" t="str">
        <f t="shared" si="95"/>
        <v>Lower middle income</v>
      </c>
      <c r="E2305" t="s">
        <v>437</v>
      </c>
      <c r="F2305" s="62">
        <v>29.19</v>
      </c>
      <c r="G2305">
        <v>2023</v>
      </c>
      <c r="H2305" t="s">
        <v>458</v>
      </c>
      <c r="J2305" t="str">
        <f t="shared" si="78"/>
        <v>ArmeniaPWID services</v>
      </c>
    </row>
    <row r="2306" spans="1:10" x14ac:dyDescent="0.25">
      <c r="A2306" t="s">
        <v>25</v>
      </c>
      <c r="B2306" t="str">
        <f t="shared" si="83"/>
        <v>AZE</v>
      </c>
      <c r="C2306" t="str">
        <f t="shared" si="94"/>
        <v>EECA</v>
      </c>
      <c r="D2306" t="str">
        <f t="shared" si="95"/>
        <v>Upper middle income</v>
      </c>
      <c r="E2306" t="s">
        <v>437</v>
      </c>
      <c r="F2306" s="62">
        <v>23.99</v>
      </c>
      <c r="G2306">
        <v>2023</v>
      </c>
      <c r="H2306" t="s">
        <v>458</v>
      </c>
      <c r="J2306" t="str">
        <f t="shared" si="78"/>
        <v>AzerbaijanPWID services</v>
      </c>
    </row>
    <row r="2307" spans="1:10" x14ac:dyDescent="0.25">
      <c r="A2307" t="s">
        <v>27</v>
      </c>
      <c r="B2307" t="str">
        <f t="shared" si="83"/>
        <v>BGD</v>
      </c>
      <c r="C2307" t="str">
        <f t="shared" si="94"/>
        <v>AP</v>
      </c>
      <c r="D2307" t="str">
        <f t="shared" si="95"/>
        <v>Lower middle income</v>
      </c>
      <c r="E2307" t="s">
        <v>437</v>
      </c>
      <c r="F2307" s="62">
        <v>23.74</v>
      </c>
      <c r="G2307">
        <v>2023</v>
      </c>
      <c r="H2307" t="s">
        <v>458</v>
      </c>
      <c r="J2307" t="str">
        <f t="shared" si="78"/>
        <v>BangladeshPWID services</v>
      </c>
    </row>
    <row r="2308" spans="1:10" x14ac:dyDescent="0.25">
      <c r="A2308" t="s">
        <v>43</v>
      </c>
      <c r="B2308" t="str">
        <f t="shared" si="83"/>
        <v>BRA</v>
      </c>
      <c r="C2308" t="str">
        <f t="shared" si="94"/>
        <v>LAC</v>
      </c>
      <c r="D2308" t="str">
        <f t="shared" si="95"/>
        <v>Upper middle income</v>
      </c>
      <c r="E2308" t="s">
        <v>437</v>
      </c>
      <c r="F2308" s="62">
        <v>22.46</v>
      </c>
      <c r="G2308">
        <v>2010</v>
      </c>
      <c r="H2308" t="s">
        <v>458</v>
      </c>
      <c r="J2308" t="str">
        <f t="shared" si="78"/>
        <v>BrazilPWID services</v>
      </c>
    </row>
    <row r="2309" spans="1:10" x14ac:dyDescent="0.25">
      <c r="A2309" t="s">
        <v>45</v>
      </c>
      <c r="B2309" t="str">
        <f t="shared" si="83"/>
        <v>BGR</v>
      </c>
      <c r="C2309" t="str">
        <f t="shared" si="94"/>
        <v>WCENA</v>
      </c>
      <c r="D2309" t="str">
        <f t="shared" si="95"/>
        <v>Upper middle income</v>
      </c>
      <c r="E2309" t="s">
        <v>437</v>
      </c>
      <c r="F2309" s="62">
        <v>52.74</v>
      </c>
      <c r="G2309" t="s">
        <v>463</v>
      </c>
      <c r="H2309" t="s">
        <v>458</v>
      </c>
      <c r="J2309" t="str">
        <f t="shared" si="78"/>
        <v>BulgariaPWID services</v>
      </c>
    </row>
    <row r="2310" spans="1:10" x14ac:dyDescent="0.25">
      <c r="A2310" t="s">
        <v>53</v>
      </c>
      <c r="B2310" t="str">
        <f t="shared" si="83"/>
        <v>KHM</v>
      </c>
      <c r="C2310" t="str">
        <f t="shared" si="94"/>
        <v>AP</v>
      </c>
      <c r="D2310" t="str">
        <f t="shared" si="95"/>
        <v>Lower middle income</v>
      </c>
      <c r="E2310" t="s">
        <v>437</v>
      </c>
      <c r="F2310" s="62">
        <v>43.6</v>
      </c>
      <c r="G2310">
        <v>2023</v>
      </c>
      <c r="H2310" t="s">
        <v>501</v>
      </c>
      <c r="J2310" t="str">
        <f t="shared" si="78"/>
        <v>CambodiaPWID services</v>
      </c>
    </row>
    <row r="2311" spans="1:10" x14ac:dyDescent="0.25">
      <c r="A2311" t="s">
        <v>61</v>
      </c>
      <c r="B2311" t="str">
        <f t="shared" si="83"/>
        <v>CHN</v>
      </c>
      <c r="C2311" t="str">
        <f t="shared" si="94"/>
        <v>AP</v>
      </c>
      <c r="D2311" t="str">
        <f t="shared" si="95"/>
        <v>Upper middle income</v>
      </c>
      <c r="E2311" t="s">
        <v>437</v>
      </c>
      <c r="F2311" s="62">
        <v>78.55</v>
      </c>
      <c r="G2311">
        <v>2011</v>
      </c>
      <c r="H2311" t="s">
        <v>502</v>
      </c>
      <c r="J2311" t="str">
        <f t="shared" si="78"/>
        <v>ChinaPWID services</v>
      </c>
    </row>
    <row r="2312" spans="1:10" x14ac:dyDescent="0.25">
      <c r="A2312" t="s">
        <v>63</v>
      </c>
      <c r="B2312" t="str">
        <f t="shared" si="83"/>
        <v>COL</v>
      </c>
      <c r="C2312" t="str">
        <f t="shared" si="94"/>
        <v>LAC</v>
      </c>
      <c r="D2312" t="str">
        <f t="shared" si="95"/>
        <v>Upper middle income</v>
      </c>
      <c r="E2312" t="s">
        <v>437</v>
      </c>
      <c r="F2312" s="62">
        <v>55.7</v>
      </c>
      <c r="G2312" t="s">
        <v>463</v>
      </c>
      <c r="H2312" t="s">
        <v>458</v>
      </c>
      <c r="J2312" t="str">
        <f t="shared" ref="J2312:J2341" si="96">CONCATENATE(A2312,E2312)</f>
        <v>ColombiaPWID services</v>
      </c>
    </row>
    <row r="2313" spans="1:10" x14ac:dyDescent="0.25">
      <c r="A2313" t="s">
        <v>73</v>
      </c>
      <c r="B2313" t="str">
        <f t="shared" si="83"/>
        <v>CIV</v>
      </c>
      <c r="C2313" t="str">
        <f t="shared" si="94"/>
        <v>WCA</v>
      </c>
      <c r="D2313" t="str">
        <f t="shared" si="95"/>
        <v>Lower middle income</v>
      </c>
      <c r="E2313" t="s">
        <v>437</v>
      </c>
      <c r="F2313" s="62">
        <v>78.92</v>
      </c>
      <c r="G2313" t="s">
        <v>463</v>
      </c>
      <c r="H2313" t="s">
        <v>458</v>
      </c>
      <c r="J2313" t="str">
        <f t="shared" si="96"/>
        <v>Côte d'IvoirePWID services</v>
      </c>
    </row>
    <row r="2314" spans="1:10" x14ac:dyDescent="0.25">
      <c r="A2314" t="s">
        <v>67</v>
      </c>
      <c r="B2314" t="str">
        <f t="shared" si="83"/>
        <v>COD</v>
      </c>
      <c r="C2314" t="str">
        <f t="shared" si="94"/>
        <v>WCA</v>
      </c>
      <c r="D2314" t="str">
        <f t="shared" si="95"/>
        <v>Low income</v>
      </c>
      <c r="E2314" t="s">
        <v>437</v>
      </c>
      <c r="F2314" s="62">
        <v>14.56</v>
      </c>
      <c r="G2314">
        <v>2023</v>
      </c>
      <c r="H2314" t="s">
        <v>503</v>
      </c>
      <c r="J2314" t="str">
        <f t="shared" si="96"/>
        <v>Congo, Dem. Rep.PWID services</v>
      </c>
    </row>
    <row r="2315" spans="1:10" x14ac:dyDescent="0.25">
      <c r="A2315" t="s">
        <v>117</v>
      </c>
      <c r="B2315" t="str">
        <f t="shared" si="83"/>
        <v>IND</v>
      </c>
      <c r="C2315" t="str">
        <f t="shared" si="94"/>
        <v>AP</v>
      </c>
      <c r="D2315" t="str">
        <f t="shared" si="95"/>
        <v>Lower middle income</v>
      </c>
      <c r="E2315" t="s">
        <v>437</v>
      </c>
      <c r="F2315" s="62">
        <v>54.67</v>
      </c>
      <c r="G2315" s="48">
        <v>2024</v>
      </c>
      <c r="H2315" t="s">
        <v>524</v>
      </c>
      <c r="J2315" t="str">
        <f t="shared" si="96"/>
        <v>IndiaPWID services</v>
      </c>
    </row>
    <row r="2316" spans="1:10" x14ac:dyDescent="0.25">
      <c r="A2316" t="s">
        <v>119</v>
      </c>
      <c r="B2316" t="str">
        <f t="shared" si="83"/>
        <v>IDN</v>
      </c>
      <c r="C2316" t="str">
        <f t="shared" si="94"/>
        <v>AP</v>
      </c>
      <c r="D2316" t="str">
        <f t="shared" si="95"/>
        <v>Lower middle income</v>
      </c>
      <c r="E2316" t="s">
        <v>437</v>
      </c>
      <c r="F2316" s="62">
        <v>134.61000000000001</v>
      </c>
      <c r="G2316">
        <v>2015</v>
      </c>
      <c r="H2316" t="s">
        <v>505</v>
      </c>
      <c r="J2316" t="str">
        <f t="shared" si="96"/>
        <v>IndonesiaPWID services</v>
      </c>
    </row>
    <row r="2317" spans="1:10" x14ac:dyDescent="0.25">
      <c r="A2317" t="s">
        <v>129</v>
      </c>
      <c r="B2317" t="str">
        <f t="shared" si="83"/>
        <v>KAZ</v>
      </c>
      <c r="C2317" t="str">
        <f t="shared" si="94"/>
        <v>EECA</v>
      </c>
      <c r="D2317" t="str">
        <f t="shared" si="95"/>
        <v>Upper middle income</v>
      </c>
      <c r="E2317" t="s">
        <v>437</v>
      </c>
      <c r="F2317" s="62">
        <v>14.02</v>
      </c>
      <c r="G2317">
        <v>2023</v>
      </c>
      <c r="H2317" t="s">
        <v>472</v>
      </c>
      <c r="J2317" t="str">
        <f t="shared" si="96"/>
        <v>KazakhstanPWID services</v>
      </c>
    </row>
    <row r="2318" spans="1:10" x14ac:dyDescent="0.25">
      <c r="A2318" t="s">
        <v>157</v>
      </c>
      <c r="B2318" t="str">
        <f t="shared" si="83"/>
        <v>MLI</v>
      </c>
      <c r="C2318" t="str">
        <f t="shared" si="94"/>
        <v>WCA</v>
      </c>
      <c r="D2318" t="str">
        <f t="shared" si="95"/>
        <v>Low income</v>
      </c>
      <c r="E2318" t="s">
        <v>437</v>
      </c>
      <c r="F2318" s="62">
        <v>45</v>
      </c>
      <c r="G2318" t="s">
        <v>463</v>
      </c>
      <c r="H2318" t="s">
        <v>504</v>
      </c>
      <c r="J2318" t="str">
        <f t="shared" si="96"/>
        <v>MaliPWID services</v>
      </c>
    </row>
    <row r="2319" spans="1:10" x14ac:dyDescent="0.25">
      <c r="A2319" t="s">
        <v>163</v>
      </c>
      <c r="B2319" t="str">
        <f t="shared" si="83"/>
        <v>MEX</v>
      </c>
      <c r="C2319" t="str">
        <f t="shared" si="94"/>
        <v>LAC</v>
      </c>
      <c r="D2319" t="str">
        <f t="shared" si="95"/>
        <v>Upper middle income</v>
      </c>
      <c r="E2319" t="s">
        <v>437</v>
      </c>
      <c r="F2319" s="62">
        <v>7.88</v>
      </c>
      <c r="G2319" t="s">
        <v>463</v>
      </c>
      <c r="H2319" t="s">
        <v>458</v>
      </c>
      <c r="J2319" t="str">
        <f t="shared" si="96"/>
        <v>MexicoPWID services</v>
      </c>
    </row>
    <row r="2320" spans="1:10" x14ac:dyDescent="0.25">
      <c r="A2320" t="s">
        <v>175</v>
      </c>
      <c r="B2320" t="str">
        <f t="shared" si="83"/>
        <v>MMR</v>
      </c>
      <c r="C2320" t="str">
        <f t="shared" si="94"/>
        <v>AP</v>
      </c>
      <c r="D2320" t="str">
        <f t="shared" si="95"/>
        <v>Lower middle income</v>
      </c>
      <c r="E2320" t="s">
        <v>437</v>
      </c>
      <c r="F2320" s="62">
        <v>152.6</v>
      </c>
      <c r="G2320">
        <v>2016</v>
      </c>
      <c r="H2320" t="s">
        <v>506</v>
      </c>
      <c r="J2320" t="str">
        <f t="shared" si="96"/>
        <v>MyanmarPWID services</v>
      </c>
    </row>
    <row r="2321" spans="1:10" x14ac:dyDescent="0.25">
      <c r="A2321" t="s">
        <v>179</v>
      </c>
      <c r="B2321" t="str">
        <f t="shared" si="83"/>
        <v>NPL</v>
      </c>
      <c r="C2321" t="str">
        <f t="shared" si="94"/>
        <v>AP</v>
      </c>
      <c r="D2321" t="str">
        <f t="shared" si="95"/>
        <v>Low income</v>
      </c>
      <c r="E2321" t="s">
        <v>437</v>
      </c>
      <c r="F2321" s="62">
        <v>129.34</v>
      </c>
      <c r="G2321" t="s">
        <v>463</v>
      </c>
      <c r="H2321" t="s">
        <v>458</v>
      </c>
      <c r="J2321" t="str">
        <f t="shared" si="96"/>
        <v>NepalPWID services</v>
      </c>
    </row>
    <row r="2322" spans="1:10" x14ac:dyDescent="0.25">
      <c r="A2322" t="s">
        <v>185</v>
      </c>
      <c r="B2322" t="str">
        <f t="shared" si="83"/>
        <v>NGA</v>
      </c>
      <c r="C2322" t="str">
        <f t="shared" si="94"/>
        <v>WCA</v>
      </c>
      <c r="D2322" t="str">
        <f t="shared" si="95"/>
        <v>Lower middle income</v>
      </c>
      <c r="E2322" t="s">
        <v>437</v>
      </c>
      <c r="F2322" s="62">
        <v>10.43</v>
      </c>
      <c r="G2322">
        <v>2010</v>
      </c>
      <c r="H2322" t="s">
        <v>458</v>
      </c>
      <c r="J2322" t="str">
        <f t="shared" si="96"/>
        <v>NigeriaPWID services</v>
      </c>
    </row>
    <row r="2323" spans="1:10" x14ac:dyDescent="0.25">
      <c r="A2323" t="s">
        <v>201</v>
      </c>
      <c r="B2323" t="str">
        <f t="shared" si="83"/>
        <v>RUS</v>
      </c>
      <c r="C2323" t="str">
        <f t="shared" si="94"/>
        <v>EECA</v>
      </c>
      <c r="D2323" t="str">
        <f t="shared" si="95"/>
        <v>Upper middle income</v>
      </c>
      <c r="E2323" t="s">
        <v>437</v>
      </c>
      <c r="F2323" s="62">
        <v>16.87</v>
      </c>
      <c r="G2323" t="s">
        <v>463</v>
      </c>
      <c r="H2323" t="s">
        <v>458</v>
      </c>
      <c r="J2323" t="str">
        <f t="shared" si="96"/>
        <v>Russian FederationPWID services</v>
      </c>
    </row>
    <row r="2324" spans="1:10" x14ac:dyDescent="0.25">
      <c r="A2324" t="s">
        <v>203</v>
      </c>
      <c r="B2324" t="str">
        <f t="shared" si="83"/>
        <v>RWA</v>
      </c>
      <c r="C2324" t="str">
        <f t="shared" si="94"/>
        <v>ESA</v>
      </c>
      <c r="D2324" t="str">
        <f t="shared" si="95"/>
        <v>Low income</v>
      </c>
      <c r="E2324" t="s">
        <v>437</v>
      </c>
      <c r="F2324" s="62">
        <v>356.69</v>
      </c>
      <c r="G2324">
        <v>2013</v>
      </c>
      <c r="H2324" t="s">
        <v>458</v>
      </c>
      <c r="J2324" t="str">
        <f t="shared" si="96"/>
        <v>RwandaPWID services</v>
      </c>
    </row>
    <row r="2325" spans="1:10" x14ac:dyDescent="0.25">
      <c r="A2325" t="s">
        <v>209</v>
      </c>
      <c r="B2325" t="str">
        <f t="shared" si="83"/>
        <v>SRB</v>
      </c>
      <c r="C2325" t="str">
        <f t="shared" si="94"/>
        <v>WCENA</v>
      </c>
      <c r="D2325" t="str">
        <f t="shared" si="95"/>
        <v>Upper middle income</v>
      </c>
      <c r="E2325" t="s">
        <v>437</v>
      </c>
      <c r="F2325" s="62">
        <v>19.190000000000001</v>
      </c>
      <c r="G2325">
        <v>2023</v>
      </c>
      <c r="H2325" t="s">
        <v>472</v>
      </c>
      <c r="J2325" t="str">
        <f t="shared" si="96"/>
        <v>SerbiaPWID services</v>
      </c>
    </row>
    <row r="2326" spans="1:10" x14ac:dyDescent="0.25">
      <c r="A2326" t="s">
        <v>231</v>
      </c>
      <c r="B2326" t="str">
        <f t="shared" si="83"/>
        <v>TJK</v>
      </c>
      <c r="C2326" t="str">
        <f t="shared" si="94"/>
        <v>AP</v>
      </c>
      <c r="D2326" t="str">
        <f t="shared" si="95"/>
        <v>Lower middle income</v>
      </c>
      <c r="E2326" t="s">
        <v>437</v>
      </c>
      <c r="F2326" s="62">
        <v>88.86</v>
      </c>
      <c r="G2326">
        <v>2023</v>
      </c>
      <c r="H2326" t="s">
        <v>485</v>
      </c>
      <c r="J2326" t="str">
        <f t="shared" si="96"/>
        <v>TajikistanPWID services</v>
      </c>
    </row>
    <row r="2327" spans="1:10" x14ac:dyDescent="0.25">
      <c r="A2327" t="s">
        <v>235</v>
      </c>
      <c r="B2327" t="str">
        <f t="shared" si="83"/>
        <v>THA</v>
      </c>
      <c r="C2327" t="str">
        <f t="shared" si="94"/>
        <v>AP</v>
      </c>
      <c r="D2327" t="str">
        <f t="shared" si="95"/>
        <v>Upper middle income</v>
      </c>
      <c r="E2327" t="s">
        <v>437</v>
      </c>
      <c r="F2327" s="62">
        <v>75.91</v>
      </c>
      <c r="G2327" t="s">
        <v>463</v>
      </c>
      <c r="H2327" t="s">
        <v>458</v>
      </c>
      <c r="J2327" t="str">
        <f t="shared" si="96"/>
        <v>ThailandPWID services</v>
      </c>
    </row>
    <row r="2328" spans="1:10" x14ac:dyDescent="0.25">
      <c r="A2328" t="s">
        <v>249</v>
      </c>
      <c r="B2328" t="str">
        <f t="shared" si="83"/>
        <v>UKR</v>
      </c>
      <c r="C2328" t="str">
        <f t="shared" si="94"/>
        <v>EECA</v>
      </c>
      <c r="D2328" t="str">
        <f t="shared" si="95"/>
        <v>Lower middle income</v>
      </c>
      <c r="E2328" t="s">
        <v>437</v>
      </c>
      <c r="F2328" s="62">
        <v>26</v>
      </c>
      <c r="G2328" t="s">
        <v>463</v>
      </c>
      <c r="H2328" t="s">
        <v>458</v>
      </c>
      <c r="J2328" t="str">
        <f t="shared" si="96"/>
        <v>UkrainePWID services</v>
      </c>
    </row>
    <row r="2329" spans="1:10" x14ac:dyDescent="0.25">
      <c r="A2329" t="s">
        <v>251</v>
      </c>
      <c r="B2329" t="str">
        <f t="shared" si="83"/>
        <v>UZB</v>
      </c>
      <c r="C2329" t="str">
        <f t="shared" si="94"/>
        <v>EECA</v>
      </c>
      <c r="D2329" t="str">
        <f t="shared" si="95"/>
        <v>Lower middle income</v>
      </c>
      <c r="E2329" t="s">
        <v>437</v>
      </c>
      <c r="F2329" s="62">
        <v>12.78</v>
      </c>
      <c r="G2329">
        <v>2023</v>
      </c>
      <c r="H2329" t="s">
        <v>490</v>
      </c>
      <c r="J2329" t="str">
        <f t="shared" si="96"/>
        <v>UzbekistanPWID services</v>
      </c>
    </row>
    <row r="2330" spans="1:10" x14ac:dyDescent="0.25">
      <c r="A2330" t="s">
        <v>255</v>
      </c>
      <c r="B2330" t="str">
        <f t="shared" si="83"/>
        <v>VNM</v>
      </c>
      <c r="C2330" t="str">
        <f t="shared" si="94"/>
        <v>AP</v>
      </c>
      <c r="D2330" t="str">
        <f t="shared" si="95"/>
        <v>Lower middle income</v>
      </c>
      <c r="E2330" t="s">
        <v>437</v>
      </c>
      <c r="F2330" s="62">
        <f>121482/23787</f>
        <v>5.1070752932273935</v>
      </c>
      <c r="G2330" s="48">
        <v>2024</v>
      </c>
      <c r="H2330" t="s">
        <v>521</v>
      </c>
      <c r="J2330" t="str">
        <f t="shared" si="96"/>
        <v>VietnamPWID services</v>
      </c>
    </row>
    <row r="2331" spans="1:10" x14ac:dyDescent="0.25">
      <c r="A2331" t="s">
        <v>4</v>
      </c>
      <c r="B2331" t="str">
        <f t="shared" si="83"/>
        <v>AFG</v>
      </c>
      <c r="C2331" t="str">
        <f t="shared" si="94"/>
        <v>AP</v>
      </c>
      <c r="D2331" t="str">
        <f t="shared" si="95"/>
        <v>Low income</v>
      </c>
      <c r="E2331" t="s">
        <v>445</v>
      </c>
      <c r="F2331" s="62">
        <v>20.21</v>
      </c>
      <c r="G2331">
        <v>2015</v>
      </c>
      <c r="H2331" t="s">
        <v>468</v>
      </c>
      <c r="J2331" t="str">
        <f t="shared" si="96"/>
        <v>AfghanistanPrisoner services</v>
      </c>
    </row>
    <row r="2332" spans="1:10" x14ac:dyDescent="0.25">
      <c r="A2332" t="s">
        <v>23</v>
      </c>
      <c r="B2332" t="str">
        <f t="shared" si="83"/>
        <v>ARM</v>
      </c>
      <c r="C2332" t="str">
        <f t="shared" si="94"/>
        <v>EECA</v>
      </c>
      <c r="D2332" t="str">
        <f t="shared" si="95"/>
        <v>Lower middle income</v>
      </c>
      <c r="E2332" t="s">
        <v>445</v>
      </c>
      <c r="F2332" s="62">
        <v>13.12</v>
      </c>
      <c r="G2332">
        <v>2023</v>
      </c>
      <c r="H2332" t="s">
        <v>458</v>
      </c>
      <c r="J2332" t="str">
        <f t="shared" si="96"/>
        <v>ArmeniaPrisoner services</v>
      </c>
    </row>
    <row r="2333" spans="1:10" x14ac:dyDescent="0.25">
      <c r="A2333" t="s">
        <v>45</v>
      </c>
      <c r="B2333" t="str">
        <f t="shared" si="83"/>
        <v>BGR</v>
      </c>
      <c r="C2333" t="str">
        <f t="shared" si="94"/>
        <v>WCENA</v>
      </c>
      <c r="D2333" t="str">
        <f t="shared" si="95"/>
        <v>Upper middle income</v>
      </c>
      <c r="E2333" t="s">
        <v>445</v>
      </c>
      <c r="F2333" s="62">
        <v>5.25</v>
      </c>
      <c r="G2333" t="s">
        <v>463</v>
      </c>
      <c r="H2333" t="s">
        <v>458</v>
      </c>
      <c r="J2333" t="str">
        <f t="shared" si="96"/>
        <v>BulgariaPrisoner services</v>
      </c>
    </row>
    <row r="2334" spans="1:10" x14ac:dyDescent="0.25">
      <c r="A2334" t="s">
        <v>53</v>
      </c>
      <c r="B2334" t="str">
        <f t="shared" si="83"/>
        <v>KHM</v>
      </c>
      <c r="C2334" t="str">
        <f t="shared" si="94"/>
        <v>AP</v>
      </c>
      <c r="D2334" t="str">
        <f t="shared" si="95"/>
        <v>Lower middle income</v>
      </c>
      <c r="E2334" t="s">
        <v>445</v>
      </c>
      <c r="F2334" s="62">
        <v>17.600000000000001</v>
      </c>
      <c r="G2334">
        <v>2023</v>
      </c>
      <c r="H2334" t="s">
        <v>501</v>
      </c>
      <c r="J2334" t="str">
        <f t="shared" si="96"/>
        <v>CambodiaPrisoner services</v>
      </c>
    </row>
    <row r="2335" spans="1:10" x14ac:dyDescent="0.25">
      <c r="A2335" t="s">
        <v>117</v>
      </c>
      <c r="B2335" t="str">
        <f t="shared" si="83"/>
        <v>IND</v>
      </c>
      <c r="C2335" t="str">
        <f t="shared" si="94"/>
        <v>AP</v>
      </c>
      <c r="D2335" t="str">
        <f t="shared" si="95"/>
        <v>Lower middle income</v>
      </c>
      <c r="E2335" t="s">
        <v>445</v>
      </c>
      <c r="F2335" s="62">
        <v>3.45</v>
      </c>
      <c r="G2335">
        <v>2010</v>
      </c>
      <c r="H2335" t="s">
        <v>507</v>
      </c>
      <c r="J2335" t="str">
        <f t="shared" si="96"/>
        <v>IndiaPrisoner services</v>
      </c>
    </row>
    <row r="2336" spans="1:10" x14ac:dyDescent="0.25">
      <c r="A2336" t="s">
        <v>384</v>
      </c>
      <c r="B2336" t="str">
        <f>VLOOKUP(A2336,[1]Sheet1!$A$3:$C$249,3,FALSE)</f>
        <v>KGZ</v>
      </c>
      <c r="C2336" t="str">
        <f t="shared" ref="C2336" si="97">VLOOKUP(B2336,$B$2:$C$126,2,FALSE)</f>
        <v>EECA</v>
      </c>
      <c r="D2336" t="str">
        <f t="shared" ref="D2336" si="98">VLOOKUP(B2336,$B$2:$D$126,3,FALSE)</f>
        <v>Lower middle income</v>
      </c>
      <c r="E2336" t="s">
        <v>445</v>
      </c>
      <c r="F2336" s="62">
        <v>37</v>
      </c>
      <c r="G2336" s="48">
        <v>2024</v>
      </c>
      <c r="H2336" t="s">
        <v>443</v>
      </c>
      <c r="J2336" t="str">
        <f t="shared" si="96"/>
        <v>KyrgyzstanPrisoner services</v>
      </c>
    </row>
    <row r="2337" spans="1:10" x14ac:dyDescent="0.25">
      <c r="A2337" t="s">
        <v>384</v>
      </c>
      <c r="B2337" t="str">
        <f>VLOOKUP(A2337,[1]Sheet1!$A$3:$C$249,3,FALSE)</f>
        <v>KGZ</v>
      </c>
      <c r="C2337" t="str">
        <f t="shared" ref="C2337" si="99">VLOOKUP(B2337,$B$2:$C$126,2,FALSE)</f>
        <v>EECA</v>
      </c>
      <c r="D2337" t="str">
        <f t="shared" ref="D2337" si="100">VLOOKUP(B2337,$B$2:$D$126,3,FALSE)</f>
        <v>Lower middle income</v>
      </c>
      <c r="E2337" t="s">
        <v>437</v>
      </c>
      <c r="F2337" s="62">
        <v>67</v>
      </c>
      <c r="G2337" s="48">
        <v>2024</v>
      </c>
      <c r="H2337" t="s">
        <v>443</v>
      </c>
      <c r="J2337" t="str">
        <f t="shared" si="96"/>
        <v>KyrgyzstanPWID services</v>
      </c>
    </row>
    <row r="2338" spans="1:10" x14ac:dyDescent="0.25">
      <c r="A2338" t="s">
        <v>384</v>
      </c>
      <c r="B2338" t="str">
        <f>VLOOKUP(A2338,[1]Sheet1!$A$3:$C$249,3,FALSE)</f>
        <v>KGZ</v>
      </c>
      <c r="C2338" t="str">
        <f t="shared" ref="C2338" si="101">VLOOKUP(B2338,$B$2:$C$126,2,FALSE)</f>
        <v>EECA</v>
      </c>
      <c r="D2338" t="str">
        <f t="shared" ref="D2338" si="102">VLOOKUP(B2338,$B$2:$D$126,3,FALSE)</f>
        <v>Lower middle income</v>
      </c>
      <c r="E2338" t="s">
        <v>273</v>
      </c>
      <c r="F2338" s="62">
        <v>34</v>
      </c>
      <c r="G2338" s="48">
        <v>2024</v>
      </c>
      <c r="H2338" t="s">
        <v>443</v>
      </c>
      <c r="J2338" t="str">
        <f t="shared" si="96"/>
        <v>KyrgyzstanMSM services</v>
      </c>
    </row>
    <row r="2339" spans="1:10" x14ac:dyDescent="0.25">
      <c r="A2339" t="s">
        <v>384</v>
      </c>
      <c r="B2339" t="str">
        <f>VLOOKUP(A2339,[1]Sheet1!$A$3:$C$249,3,FALSE)</f>
        <v>KGZ</v>
      </c>
      <c r="C2339" t="str">
        <f t="shared" ref="C2339" si="103">VLOOKUP(B2339,$B$2:$C$126,2,FALSE)</f>
        <v>EECA</v>
      </c>
      <c r="D2339" t="str">
        <f t="shared" ref="D2339" si="104">VLOOKUP(B2339,$B$2:$D$126,3,FALSE)</f>
        <v>Lower middle income</v>
      </c>
      <c r="E2339" t="s">
        <v>436</v>
      </c>
      <c r="F2339" s="62">
        <v>65</v>
      </c>
      <c r="G2339" s="48">
        <v>2024</v>
      </c>
      <c r="H2339" t="s">
        <v>443</v>
      </c>
      <c r="J2339" t="str">
        <f t="shared" si="96"/>
        <v>KyrgyzstanFSW services</v>
      </c>
    </row>
    <row r="2340" spans="1:10" x14ac:dyDescent="0.25">
      <c r="A2340" t="s">
        <v>249</v>
      </c>
      <c r="B2340" t="str">
        <f>VLOOKUP(A2340,[1]Sheet1!$A$3:$C$249,3,FALSE)</f>
        <v>UKR</v>
      </c>
      <c r="C2340" t="str">
        <f t="shared" ref="C2340" si="105">VLOOKUP(B2340,$B$2:$C$126,2,FALSE)</f>
        <v>EECA</v>
      </c>
      <c r="D2340" t="str">
        <f t="shared" ref="D2340" si="106">VLOOKUP(B2340,$B$2:$D$126,3,FALSE)</f>
        <v>Lower middle income</v>
      </c>
      <c r="E2340" t="s">
        <v>445</v>
      </c>
      <c r="F2340" s="62">
        <v>6.89</v>
      </c>
      <c r="G2340" t="s">
        <v>463</v>
      </c>
      <c r="H2340" t="s">
        <v>458</v>
      </c>
      <c r="J2340" t="str">
        <f t="shared" si="96"/>
        <v>UkrainePrisoner services</v>
      </c>
    </row>
    <row r="2341" spans="1:10" x14ac:dyDescent="0.25">
      <c r="A2341" t="s">
        <v>73</v>
      </c>
      <c r="B2341" t="str">
        <f t="shared" ref="B2341" si="107">VLOOKUP(A2341,$A$2:$D$126,2,FALSE)</f>
        <v>CIV</v>
      </c>
      <c r="C2341" t="str">
        <f t="shared" ref="C2341" si="108">VLOOKUP(A2341,$A$2:$D$126,3,FALSE)</f>
        <v>WCA</v>
      </c>
      <c r="D2341" t="str">
        <f t="shared" ref="D2341" si="109">VLOOKUP(A2341,$A$2:$D$126,4,FALSE)</f>
        <v>Lower middle income</v>
      </c>
      <c r="E2341" t="s">
        <v>511</v>
      </c>
      <c r="F2341" s="62">
        <v>10.09</v>
      </c>
      <c r="G2341" s="48">
        <v>2024</v>
      </c>
      <c r="H2341" t="s">
        <v>443</v>
      </c>
      <c r="J2341" t="str">
        <f t="shared" si="96"/>
        <v>Côte d'IvoireANC testing</v>
      </c>
    </row>
    <row r="2342" spans="1:10" x14ac:dyDescent="0.25">
      <c r="A2342" t="s">
        <v>73</v>
      </c>
      <c r="B2342" t="str">
        <f t="shared" ref="B2342:B2343" si="110">VLOOKUP(A2342,$A$2:$D$126,2,FALSE)</f>
        <v>CIV</v>
      </c>
      <c r="C2342" t="str">
        <f t="shared" ref="C2342:C2343" si="111">VLOOKUP(A2342,$A$2:$D$126,3,FALSE)</f>
        <v>WCA</v>
      </c>
      <c r="D2342" t="str">
        <f t="shared" ref="D2342:D2343" si="112">VLOOKUP(A2342,$A$2:$D$126,4,FALSE)</f>
        <v>Lower middle income</v>
      </c>
      <c r="E2342" t="s">
        <v>440</v>
      </c>
      <c r="F2342" s="62">
        <v>209</v>
      </c>
      <c r="G2342" s="48">
        <v>2024</v>
      </c>
      <c r="H2342" t="s">
        <v>443</v>
      </c>
      <c r="J2342" t="str">
        <f t="shared" ref="J2342:J2343" si="113">CONCATENATE(A2342,E2342)</f>
        <v>Côte d'IvoirePMTCT</v>
      </c>
    </row>
    <row r="2343" spans="1:10" x14ac:dyDescent="0.25">
      <c r="A2343" t="s">
        <v>191</v>
      </c>
      <c r="B2343" t="str">
        <f t="shared" si="110"/>
        <v>PNG</v>
      </c>
      <c r="C2343" t="str">
        <f t="shared" si="111"/>
        <v>AP</v>
      </c>
      <c r="D2343" t="str">
        <f t="shared" si="112"/>
        <v>Lower middle income</v>
      </c>
      <c r="E2343" t="s">
        <v>274</v>
      </c>
      <c r="F2343" s="62">
        <v>270</v>
      </c>
      <c r="G2343">
        <v>2010</v>
      </c>
      <c r="H2343" s="61" t="s">
        <v>512</v>
      </c>
      <c r="J2343" t="str">
        <f t="shared" si="113"/>
        <v>Papua New GuineaTG services</v>
      </c>
    </row>
    <row r="2344" spans="1:10" x14ac:dyDescent="0.25">
      <c r="A2344" t="s">
        <v>191</v>
      </c>
      <c r="B2344" t="str">
        <f t="shared" ref="B2344" si="114">VLOOKUP(A2344,$A$2:$D$126,2,FALSE)</f>
        <v>PNG</v>
      </c>
      <c r="C2344" t="str">
        <f t="shared" ref="C2344" si="115">VLOOKUP(A2344,$A$2:$D$126,3,FALSE)</f>
        <v>AP</v>
      </c>
      <c r="D2344" t="str">
        <f t="shared" ref="D2344" si="116">VLOOKUP(A2344,$A$2:$D$126,4,FALSE)</f>
        <v>Lower middle income</v>
      </c>
      <c r="E2344" t="s">
        <v>445</v>
      </c>
      <c r="F2344" s="62">
        <v>30</v>
      </c>
      <c r="G2344">
        <v>2010</v>
      </c>
      <c r="H2344" s="61" t="s">
        <v>512</v>
      </c>
      <c r="J2344" t="str">
        <f t="shared" ref="J2344" si="117">CONCATENATE(A2344,E2344)</f>
        <v>Papua New GuineaPrisoner services</v>
      </c>
    </row>
    <row r="2345" spans="1:10" x14ac:dyDescent="0.25">
      <c r="A2345" t="s">
        <v>191</v>
      </c>
      <c r="B2345" t="str">
        <f t="shared" ref="B2345:B2348" si="118">VLOOKUP(A2345,$A$2:$D$126,2,FALSE)</f>
        <v>PNG</v>
      </c>
      <c r="C2345" t="str">
        <f t="shared" ref="C2345:C2348" si="119">VLOOKUP(A2345,$A$2:$D$126,3,FALSE)</f>
        <v>AP</v>
      </c>
      <c r="D2345" t="str">
        <f t="shared" ref="D2345:D2348" si="120">VLOOKUP(A2345,$A$2:$D$126,4,FALSE)</f>
        <v>Lower middle income</v>
      </c>
      <c r="E2345" t="s">
        <v>510</v>
      </c>
      <c r="F2345" s="62">
        <v>95</v>
      </c>
      <c r="G2345">
        <v>2010</v>
      </c>
      <c r="H2345" s="61" t="s">
        <v>512</v>
      </c>
      <c r="J2345" t="str">
        <f t="shared" ref="J2345:J2347" si="121">CONCATENATE(A2345,E2345)</f>
        <v>Papua New GuineaSTI treatment</v>
      </c>
    </row>
    <row r="2346" spans="1:10" x14ac:dyDescent="0.25">
      <c r="A2346" t="s">
        <v>131</v>
      </c>
      <c r="B2346" t="str">
        <f t="shared" si="118"/>
        <v>KEN</v>
      </c>
      <c r="C2346" t="str">
        <f t="shared" si="119"/>
        <v>ESA</v>
      </c>
      <c r="D2346" t="str">
        <f t="shared" si="120"/>
        <v>Lower middle income</v>
      </c>
      <c r="E2346" t="s">
        <v>513</v>
      </c>
      <c r="F2346" s="62">
        <v>156</v>
      </c>
      <c r="G2346">
        <v>2025</v>
      </c>
      <c r="H2346" s="61" t="s">
        <v>514</v>
      </c>
      <c r="J2346" t="str">
        <f t="shared" si="121"/>
        <v>KenyaDapivirine ring</v>
      </c>
    </row>
    <row r="2347" spans="1:10" x14ac:dyDescent="0.25">
      <c r="A2347" t="s">
        <v>203</v>
      </c>
      <c r="B2347" t="str">
        <f t="shared" si="118"/>
        <v>RWA</v>
      </c>
      <c r="C2347" t="str">
        <f t="shared" si="119"/>
        <v>ESA</v>
      </c>
      <c r="D2347" t="str">
        <f t="shared" si="120"/>
        <v>Low income</v>
      </c>
      <c r="E2347" t="s">
        <v>416</v>
      </c>
      <c r="F2347" s="62">
        <v>8.2100000000000009</v>
      </c>
      <c r="G2347">
        <v>2013</v>
      </c>
      <c r="H2347" t="s">
        <v>515</v>
      </c>
      <c r="J2347" t="str">
        <f t="shared" si="121"/>
        <v>RwandaPEP</v>
      </c>
    </row>
    <row r="2348" spans="1:10" x14ac:dyDescent="0.25">
      <c r="A2348" t="s">
        <v>197</v>
      </c>
      <c r="B2348" t="str">
        <f t="shared" si="118"/>
        <v>PHL</v>
      </c>
      <c r="C2348" t="str">
        <f t="shared" si="119"/>
        <v>AP</v>
      </c>
      <c r="D2348" t="str">
        <f t="shared" si="120"/>
        <v>Lower middle income</v>
      </c>
      <c r="E2348" t="s">
        <v>442</v>
      </c>
      <c r="F2348" s="62">
        <f>8474/55.63</f>
        <v>152.32788063994246</v>
      </c>
      <c r="G2348" s="48">
        <v>2024</v>
      </c>
      <c r="H2348" t="s">
        <v>518</v>
      </c>
    </row>
    <row r="2349" spans="1:10" x14ac:dyDescent="0.25">
      <c r="A2349" t="s">
        <v>197</v>
      </c>
      <c r="B2349" t="str">
        <f t="shared" ref="B2349" si="122">VLOOKUP(A2349,$A$2:$D$126,2,FALSE)</f>
        <v>PHL</v>
      </c>
      <c r="C2349" t="str">
        <f t="shared" ref="C2349" si="123">VLOOKUP(A2349,$A$2:$D$126,3,FALSE)</f>
        <v>AP</v>
      </c>
      <c r="D2349" t="str">
        <f t="shared" ref="D2349" si="124">VLOOKUP(A2349,$A$2:$D$126,4,FALSE)</f>
        <v>Lower middle income</v>
      </c>
      <c r="E2349" t="s">
        <v>274</v>
      </c>
      <c r="F2349" s="62">
        <f>3562/55.63</f>
        <v>64.030199532626284</v>
      </c>
      <c r="G2349" s="48">
        <v>2024</v>
      </c>
      <c r="H2349" t="s">
        <v>518</v>
      </c>
    </row>
    <row r="2350" spans="1:10" x14ac:dyDescent="0.25">
      <c r="A2350" t="s">
        <v>197</v>
      </c>
      <c r="B2350" t="str">
        <f t="shared" ref="B2350" si="125">VLOOKUP(A2350,$A$2:$D$126,2,FALSE)</f>
        <v>PHL</v>
      </c>
      <c r="C2350" t="str">
        <f t="shared" ref="C2350" si="126">VLOOKUP(A2350,$A$2:$D$126,3,FALSE)</f>
        <v>AP</v>
      </c>
      <c r="D2350" t="str">
        <f t="shared" ref="D2350" si="127">VLOOKUP(A2350,$A$2:$D$126,4,FALSE)</f>
        <v>Lower middle income</v>
      </c>
      <c r="E2350" t="s">
        <v>437</v>
      </c>
      <c r="F2350" s="62">
        <f>4504.98/55.63</f>
        <v>80.981125292108558</v>
      </c>
      <c r="G2350" s="48">
        <v>2024</v>
      </c>
      <c r="H2350" t="s">
        <v>518</v>
      </c>
    </row>
    <row r="2351" spans="1:10" x14ac:dyDescent="0.25">
      <c r="A2351" t="s">
        <v>197</v>
      </c>
      <c r="B2351" t="str">
        <f t="shared" ref="B2351:B2352" si="128">VLOOKUP(A2351,$A$2:$D$126,2,FALSE)</f>
        <v>PHL</v>
      </c>
      <c r="C2351" t="str">
        <f t="shared" ref="C2351:C2352" si="129">VLOOKUP(A2351,$A$2:$D$126,3,FALSE)</f>
        <v>AP</v>
      </c>
      <c r="D2351" t="str">
        <f t="shared" ref="D2351:D2352" si="130">VLOOKUP(A2351,$A$2:$D$126,4,FALSE)</f>
        <v>Lower middle income</v>
      </c>
      <c r="E2351" t="s">
        <v>445</v>
      </c>
      <c r="F2351" s="62">
        <f>1066.8/55.63</f>
        <v>19.176703217688296</v>
      </c>
      <c r="G2351" s="48">
        <v>2024</v>
      </c>
      <c r="H2351" t="s">
        <v>518</v>
      </c>
    </row>
    <row r="2352" spans="1:10" x14ac:dyDescent="0.25">
      <c r="A2352" t="s">
        <v>153</v>
      </c>
      <c r="B2352" t="str">
        <f t="shared" si="128"/>
        <v>MYS</v>
      </c>
      <c r="C2352" t="str">
        <f t="shared" si="129"/>
        <v>AP</v>
      </c>
      <c r="D2352" t="str">
        <f t="shared" si="130"/>
        <v>Upper middle income</v>
      </c>
      <c r="E2352" t="s">
        <v>442</v>
      </c>
      <c r="F2352" s="62">
        <v>83.9</v>
      </c>
      <c r="G2352">
        <v>2024</v>
      </c>
      <c r="H2352" t="s">
        <v>519</v>
      </c>
    </row>
    <row r="2353" spans="1:8" x14ac:dyDescent="0.25">
      <c r="A2353" t="s">
        <v>153</v>
      </c>
      <c r="B2353" t="str">
        <f t="shared" ref="B2353" si="131">VLOOKUP(A2353,$A$2:$D$126,2,FALSE)</f>
        <v>MYS</v>
      </c>
      <c r="C2353" t="str">
        <f t="shared" ref="C2353" si="132">VLOOKUP(A2353,$A$2:$D$126,3,FALSE)</f>
        <v>AP</v>
      </c>
      <c r="D2353" t="str">
        <f t="shared" ref="D2353" si="133">VLOOKUP(A2353,$A$2:$D$126,4,FALSE)</f>
        <v>Upper middle income</v>
      </c>
      <c r="E2353" t="s">
        <v>273</v>
      </c>
      <c r="F2353">
        <v>60.24</v>
      </c>
      <c r="G2353">
        <v>2024</v>
      </c>
      <c r="H2353" t="s">
        <v>519</v>
      </c>
    </row>
    <row r="2354" spans="1:8" x14ac:dyDescent="0.25">
      <c r="A2354" t="s">
        <v>153</v>
      </c>
      <c r="B2354" t="str">
        <f t="shared" ref="B2354" si="134">VLOOKUP(A2354,$A$2:$D$126,2,FALSE)</f>
        <v>MYS</v>
      </c>
      <c r="C2354" t="str">
        <f t="shared" ref="C2354" si="135">VLOOKUP(A2354,$A$2:$D$126,3,FALSE)</f>
        <v>AP</v>
      </c>
      <c r="D2354" t="str">
        <f t="shared" ref="D2354" si="136">VLOOKUP(A2354,$A$2:$D$126,4,FALSE)</f>
        <v>Upper middle income</v>
      </c>
      <c r="E2354" t="s">
        <v>437</v>
      </c>
      <c r="F2354">
        <v>36.729999999999997</v>
      </c>
      <c r="G2354">
        <v>2024</v>
      </c>
      <c r="H2354" t="s">
        <v>519</v>
      </c>
    </row>
    <row r="2355" spans="1:8" x14ac:dyDescent="0.25">
      <c r="A2355" t="s">
        <v>153</v>
      </c>
      <c r="B2355" t="str">
        <f t="shared" ref="B2355" si="137">VLOOKUP(A2355,$A$2:$D$126,2,FALSE)</f>
        <v>MYS</v>
      </c>
      <c r="C2355" t="str">
        <f t="shared" ref="C2355" si="138">VLOOKUP(A2355,$A$2:$D$126,3,FALSE)</f>
        <v>AP</v>
      </c>
      <c r="D2355" t="str">
        <f t="shared" ref="D2355" si="139">VLOOKUP(A2355,$A$2:$D$126,4,FALSE)</f>
        <v>Upper middle income</v>
      </c>
      <c r="E2355" t="s">
        <v>445</v>
      </c>
      <c r="F2355">
        <v>5.25</v>
      </c>
      <c r="G2355">
        <v>2024</v>
      </c>
      <c r="H2355" t="s">
        <v>519</v>
      </c>
    </row>
    <row r="2356" spans="1:8" x14ac:dyDescent="0.25">
      <c r="A2356" t="s">
        <v>153</v>
      </c>
      <c r="B2356" t="str">
        <f t="shared" ref="B2356:B2358" si="140">VLOOKUP(A2356,$A$2:$D$126,2,FALSE)</f>
        <v>MYS</v>
      </c>
      <c r="C2356" t="str">
        <f t="shared" ref="C2356:C2358" si="141">VLOOKUP(A2356,$A$2:$D$126,3,FALSE)</f>
        <v>AP</v>
      </c>
      <c r="D2356" t="str">
        <f t="shared" ref="D2356:D2358" si="142">VLOOKUP(A2356,$A$2:$D$126,4,FALSE)</f>
        <v>Upper middle income</v>
      </c>
      <c r="E2356" t="s">
        <v>446</v>
      </c>
      <c r="F2356">
        <v>13.18</v>
      </c>
      <c r="G2356">
        <v>2024</v>
      </c>
      <c r="H2356" t="s">
        <v>519</v>
      </c>
    </row>
    <row r="2357" spans="1:8" x14ac:dyDescent="0.25">
      <c r="A2357" t="s">
        <v>153</v>
      </c>
      <c r="B2357" t="str">
        <f t="shared" si="140"/>
        <v>MYS</v>
      </c>
      <c r="C2357" t="str">
        <f t="shared" si="141"/>
        <v>AP</v>
      </c>
      <c r="D2357" t="str">
        <f t="shared" si="142"/>
        <v>Upper middle income</v>
      </c>
      <c r="E2357" t="s">
        <v>448</v>
      </c>
      <c r="F2357">
        <v>8.41</v>
      </c>
      <c r="G2357">
        <v>2024</v>
      </c>
      <c r="H2357" t="s">
        <v>519</v>
      </c>
    </row>
    <row r="2358" spans="1:8" x14ac:dyDescent="0.25">
      <c r="A2358" t="s">
        <v>153</v>
      </c>
      <c r="B2358" t="str">
        <f t="shared" si="140"/>
        <v>MYS</v>
      </c>
      <c r="C2358" t="str">
        <f t="shared" si="141"/>
        <v>AP</v>
      </c>
      <c r="D2358" t="str">
        <f t="shared" si="142"/>
        <v>Upper middle income</v>
      </c>
      <c r="E2358" t="s">
        <v>447</v>
      </c>
      <c r="F2358">
        <v>8.52</v>
      </c>
      <c r="G2358">
        <v>2024</v>
      </c>
      <c r="H2358" t="s">
        <v>519</v>
      </c>
    </row>
    <row r="2359" spans="1:8" x14ac:dyDescent="0.25">
      <c r="A2359" t="s">
        <v>153</v>
      </c>
      <c r="B2359" t="str">
        <f t="shared" ref="B2359" si="143">VLOOKUP(A2359,$A$2:$D$126,2,FALSE)</f>
        <v>MYS</v>
      </c>
      <c r="C2359" t="str">
        <f t="shared" ref="C2359" si="144">VLOOKUP(A2359,$A$2:$D$126,3,FALSE)</f>
        <v>AP</v>
      </c>
      <c r="D2359" t="str">
        <f t="shared" ref="D2359" si="145">VLOOKUP(A2359,$A$2:$D$126,4,FALSE)</f>
        <v>Upper middle income</v>
      </c>
      <c r="E2359" t="s">
        <v>440</v>
      </c>
      <c r="F2359">
        <v>58.12</v>
      </c>
      <c r="G2359">
        <v>2024</v>
      </c>
      <c r="H2359" t="s">
        <v>519</v>
      </c>
    </row>
    <row r="2360" spans="1:8" x14ac:dyDescent="0.25">
      <c r="A2360" t="s">
        <v>103</v>
      </c>
      <c r="B2360" t="s">
        <v>104</v>
      </c>
      <c r="C2360" t="str">
        <f>VLOOKUP(B2360,'Country List'!$C$2:$G$126,5,FALSE)</f>
        <v>WCA</v>
      </c>
      <c r="D2360" t="str">
        <f>VLOOKUP(B2360,'Country List'!$C$2:$E$126,3,FALSE)</f>
        <v>Lower middle income</v>
      </c>
      <c r="E2360" t="s">
        <v>416</v>
      </c>
      <c r="F2360">
        <v>4.4000000000000004</v>
      </c>
      <c r="G2360" s="48">
        <v>2024</v>
      </c>
      <c r="H2360" t="s">
        <v>520</v>
      </c>
    </row>
    <row r="2361" spans="1:8" x14ac:dyDescent="0.25">
      <c r="A2361" t="s">
        <v>103</v>
      </c>
      <c r="B2361" t="s">
        <v>104</v>
      </c>
      <c r="C2361" t="str">
        <f>VLOOKUP(B2361,'Country List'!$C$2:$G$126,5,FALSE)</f>
        <v>WCA</v>
      </c>
      <c r="D2361" t="str">
        <f>VLOOKUP(B2361,'Country List'!$C$2:$E$126,3,FALSE)</f>
        <v>Lower middle income</v>
      </c>
      <c r="E2361" t="s">
        <v>434</v>
      </c>
      <c r="F2361" s="59">
        <v>0.03</v>
      </c>
      <c r="G2361" s="48">
        <v>2024</v>
      </c>
      <c r="H2361" t="s">
        <v>520</v>
      </c>
    </row>
    <row r="2362" spans="1:8" x14ac:dyDescent="0.25">
      <c r="A2362" t="s">
        <v>103</v>
      </c>
      <c r="B2362" t="s">
        <v>104</v>
      </c>
      <c r="C2362" t="str">
        <f>VLOOKUP(B2362,'Country List'!$C$2:$G$126,5,FALSE)</f>
        <v>WCA</v>
      </c>
      <c r="D2362" t="str">
        <f>VLOOKUP(B2362,'Country List'!$C$2:$E$126,3,FALSE)</f>
        <v>Lower middle income</v>
      </c>
      <c r="E2362" t="s">
        <v>440</v>
      </c>
      <c r="F2362">
        <v>39.619999999999997</v>
      </c>
      <c r="G2362" s="48">
        <v>2024</v>
      </c>
      <c r="H2362" t="s">
        <v>520</v>
      </c>
    </row>
    <row r="2363" spans="1:8" x14ac:dyDescent="0.25">
      <c r="A2363" t="s">
        <v>255</v>
      </c>
      <c r="B2363" t="str">
        <f t="shared" ref="B2363:B2367" si="146">VLOOKUP(A2363,$A$2:$D$126,2,FALSE)</f>
        <v>VNM</v>
      </c>
      <c r="C2363" t="str">
        <f t="shared" ref="C2363:C2367" si="147">VLOOKUP(A2363,$A$2:$D$126,3,FALSE)</f>
        <v>AP</v>
      </c>
      <c r="D2363" t="str">
        <f t="shared" ref="D2363:D2367" si="148">VLOOKUP(A2363,$A$2:$D$126,4,FALSE)</f>
        <v>Lower middle income</v>
      </c>
      <c r="E2363" t="s">
        <v>442</v>
      </c>
      <c r="F2363" s="59">
        <f>180000/23787</f>
        <v>7.5671585319712449</v>
      </c>
      <c r="G2363" s="48">
        <v>2024</v>
      </c>
      <c r="H2363" t="s">
        <v>521</v>
      </c>
    </row>
    <row r="2364" spans="1:8" x14ac:dyDescent="0.25">
      <c r="A2364" t="s">
        <v>255</v>
      </c>
      <c r="B2364" t="str">
        <f t="shared" si="146"/>
        <v>VNM</v>
      </c>
      <c r="C2364" t="str">
        <f t="shared" si="147"/>
        <v>AP</v>
      </c>
      <c r="D2364" t="str">
        <f t="shared" si="148"/>
        <v>Lower middle income</v>
      </c>
      <c r="E2364" t="s">
        <v>446</v>
      </c>
      <c r="F2364" s="59">
        <f>45000/23787</f>
        <v>1.8917896329928112</v>
      </c>
      <c r="G2364" s="48">
        <v>2024</v>
      </c>
      <c r="H2364" t="s">
        <v>521</v>
      </c>
    </row>
    <row r="2365" spans="1:8" x14ac:dyDescent="0.25">
      <c r="A2365" t="s">
        <v>255</v>
      </c>
      <c r="B2365" t="str">
        <f t="shared" si="146"/>
        <v>VNM</v>
      </c>
      <c r="C2365" t="str">
        <f t="shared" si="147"/>
        <v>AP</v>
      </c>
      <c r="D2365" t="str">
        <f t="shared" si="148"/>
        <v>Lower middle income</v>
      </c>
      <c r="E2365" t="s">
        <v>448</v>
      </c>
      <c r="F2365" s="59">
        <f t="shared" ref="F2365:F2366" si="149">45000/23787</f>
        <v>1.8917896329928112</v>
      </c>
      <c r="G2365" s="48">
        <v>2024</v>
      </c>
      <c r="H2365" t="s">
        <v>521</v>
      </c>
    </row>
    <row r="2366" spans="1:8" x14ac:dyDescent="0.25">
      <c r="A2366" t="s">
        <v>255</v>
      </c>
      <c r="B2366" t="str">
        <f t="shared" si="146"/>
        <v>VNM</v>
      </c>
      <c r="C2366" t="str">
        <f t="shared" si="147"/>
        <v>AP</v>
      </c>
      <c r="D2366" t="str">
        <f t="shared" si="148"/>
        <v>Lower middle income</v>
      </c>
      <c r="E2366" t="s">
        <v>447</v>
      </c>
      <c r="F2366" s="59">
        <f t="shared" si="149"/>
        <v>1.8917896329928112</v>
      </c>
      <c r="G2366" s="48">
        <v>2024</v>
      </c>
      <c r="H2366" t="s">
        <v>521</v>
      </c>
    </row>
    <row r="2367" spans="1:8" x14ac:dyDescent="0.25">
      <c r="A2367" t="s">
        <v>43</v>
      </c>
      <c r="B2367" t="str">
        <f t="shared" si="146"/>
        <v>BRA</v>
      </c>
      <c r="C2367" t="str">
        <f t="shared" si="147"/>
        <v>LAC</v>
      </c>
      <c r="D2367" t="str">
        <f t="shared" si="148"/>
        <v>Upper middle income</v>
      </c>
      <c r="E2367" t="s">
        <v>416</v>
      </c>
      <c r="F2367" s="59">
        <f>183/4.99</f>
        <v>36.673346693386769</v>
      </c>
      <c r="G2367" s="48">
        <v>2024</v>
      </c>
      <c r="H2367" t="s">
        <v>523</v>
      </c>
    </row>
    <row r="2368" spans="1:8" x14ac:dyDescent="0.25">
      <c r="A2368" t="s">
        <v>117</v>
      </c>
      <c r="B2368" t="str">
        <f t="shared" ref="B2368" si="150">VLOOKUP(A2368,$A$2:$D$126,2,FALSE)</f>
        <v>IND</v>
      </c>
      <c r="C2368" t="str">
        <f t="shared" ref="C2368:C2369" si="151">VLOOKUP(A2368,$A$2:$D$126,3,FALSE)</f>
        <v>AP</v>
      </c>
      <c r="D2368" t="str">
        <f t="shared" ref="D2368:D2369" si="152">VLOOKUP(A2368,$A$2:$D$126,4,FALSE)</f>
        <v>Lower middle income</v>
      </c>
      <c r="E2368" t="s">
        <v>274</v>
      </c>
      <c r="F2368">
        <v>38.42</v>
      </c>
      <c r="G2368" s="48">
        <v>2024</v>
      </c>
      <c r="H2368" t="s">
        <v>524</v>
      </c>
    </row>
    <row r="2369" spans="1:8" x14ac:dyDescent="0.25">
      <c r="A2369" t="s">
        <v>233</v>
      </c>
      <c r="B2369" t="s">
        <v>234</v>
      </c>
      <c r="C2369" t="str">
        <f t="shared" si="151"/>
        <v>ESA</v>
      </c>
      <c r="D2369" t="str">
        <f t="shared" si="152"/>
        <v>Low income</v>
      </c>
      <c r="E2369" t="s">
        <v>541</v>
      </c>
      <c r="F2369">
        <v>192</v>
      </c>
      <c r="G2369" s="48">
        <v>2024</v>
      </c>
      <c r="H2369" t="s">
        <v>542</v>
      </c>
    </row>
    <row r="2370" spans="1:8" x14ac:dyDescent="0.25">
      <c r="F2370" s="59"/>
    </row>
    <row r="2371" spans="1:8" x14ac:dyDescent="0.25">
      <c r="F2371" s="59"/>
    </row>
  </sheetData>
  <autoFilter ref="A1:H2369" xr:uid="{90EDAECF-2698-4A74-9E22-8B2E2703ACD6}"/>
  <hyperlinks>
    <hyperlink ref="H2194" r:id="rId1" display="https://optimamodel.com/pubs/KAZ_HIV_2023_v2.pdf" xr:uid="{C8DC275F-794A-4EAA-9B8A-1E2B0B72C6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F480-CAFD-4DCF-89D4-B03301605740}">
  <dimension ref="A1:K127"/>
  <sheetViews>
    <sheetView workbookViewId="0">
      <pane ySplit="1" topLeftCell="A97" activePane="bottomLeft" state="frozen"/>
      <selection pane="bottomLeft" activeCell="G3" sqref="G3:G126"/>
    </sheetView>
  </sheetViews>
  <sheetFormatPr defaultRowHeight="15" x14ac:dyDescent="0.25"/>
  <cols>
    <col min="1" max="1" width="3.85546875" bestFit="1" customWidth="1"/>
    <col min="2" max="2" width="21.85546875" bestFit="1" customWidth="1"/>
    <col min="4" max="4" width="19.85546875" bestFit="1" customWidth="1"/>
    <col min="5" max="5" width="16" bestFit="1" customWidth="1"/>
    <col min="10" max="10" width="22.140625" bestFit="1" customWidth="1"/>
  </cols>
  <sheetData>
    <row r="1" spans="1:11" x14ac:dyDescent="0.25">
      <c r="A1" t="s">
        <v>264</v>
      </c>
      <c r="B1" s="1" t="s">
        <v>0</v>
      </c>
      <c r="C1" s="1" t="s">
        <v>1</v>
      </c>
      <c r="D1" s="1" t="s">
        <v>2</v>
      </c>
      <c r="E1" s="2" t="s">
        <v>3</v>
      </c>
      <c r="F1" s="7" t="s">
        <v>263</v>
      </c>
      <c r="G1" s="7" t="s">
        <v>401</v>
      </c>
      <c r="H1" s="7"/>
    </row>
    <row r="2" spans="1:11" x14ac:dyDescent="0.25">
      <c r="A2">
        <v>1</v>
      </c>
      <c r="B2" s="3" t="s">
        <v>4</v>
      </c>
      <c r="C2" s="3" t="s">
        <v>5</v>
      </c>
      <c r="D2" s="3" t="s">
        <v>6</v>
      </c>
      <c r="E2" s="4" t="s">
        <v>7</v>
      </c>
      <c r="F2" s="3" t="s">
        <v>263</v>
      </c>
      <c r="G2" t="str">
        <f>VLOOKUP(C2,[1]Sheet1!$F$3:$G$249,2,FALSE)</f>
        <v>AP</v>
      </c>
      <c r="H2" t="str">
        <f>VLOOKUP(C2,$K$2:$K$121,1,FALSE)</f>
        <v>AFG</v>
      </c>
      <c r="I2">
        <v>1</v>
      </c>
      <c r="J2" t="s">
        <v>4</v>
      </c>
      <c r="K2" t="str">
        <f>VLOOKUP(J2,$B$2:$C$41,2,FALSE)</f>
        <v>AFG</v>
      </c>
    </row>
    <row r="3" spans="1:11" x14ac:dyDescent="0.25">
      <c r="A3">
        <f t="shared" ref="A3:A66" si="0">1+A2</f>
        <v>2</v>
      </c>
      <c r="B3" s="3" t="s">
        <v>8</v>
      </c>
      <c r="C3" s="3" t="s">
        <v>9</v>
      </c>
      <c r="D3" s="3" t="s">
        <v>10</v>
      </c>
      <c r="E3" s="4" t="s">
        <v>11</v>
      </c>
      <c r="F3" s="3" t="s">
        <v>263</v>
      </c>
      <c r="G3" t="str">
        <f>VLOOKUP(C3,[1]Sheet1!$F$3:$G$249,2,FALSE)</f>
        <v>EECA</v>
      </c>
      <c r="H3" t="str">
        <f t="shared" ref="H3:H66" si="1">VLOOKUP(C3,$K$2:$K$121,1,FALSE)</f>
        <v>ALB</v>
      </c>
      <c r="I3">
        <f>1+I2</f>
        <v>2</v>
      </c>
      <c r="J3" t="s">
        <v>8</v>
      </c>
      <c r="K3" t="str">
        <f t="shared" ref="K3:K41" si="2">VLOOKUP(J3,$B$2:$C$41,2,FALSE)</f>
        <v>ALB</v>
      </c>
    </row>
    <row r="4" spans="1:11" x14ac:dyDescent="0.25">
      <c r="A4">
        <f t="shared" si="0"/>
        <v>3</v>
      </c>
      <c r="B4" s="3" t="s">
        <v>12</v>
      </c>
      <c r="C4" s="3" t="s">
        <v>13</v>
      </c>
      <c r="D4" s="3" t="s">
        <v>14</v>
      </c>
      <c r="E4" s="4" t="s">
        <v>11</v>
      </c>
      <c r="F4" s="3" t="s">
        <v>263</v>
      </c>
      <c r="G4" t="str">
        <f>VLOOKUP(C4,[1]Sheet1!$F$3:$G$249,2,FALSE)</f>
        <v>NAME</v>
      </c>
      <c r="H4" t="str">
        <f t="shared" si="1"/>
        <v>DZA</v>
      </c>
      <c r="I4">
        <f t="shared" ref="I4:I67" si="3">1+I3</f>
        <v>3</v>
      </c>
      <c r="J4" t="s">
        <v>12</v>
      </c>
      <c r="K4" t="str">
        <f t="shared" si="2"/>
        <v>DZA</v>
      </c>
    </row>
    <row r="5" spans="1:11" x14ac:dyDescent="0.25">
      <c r="A5">
        <f t="shared" si="0"/>
        <v>4</v>
      </c>
      <c r="B5" s="3" t="s">
        <v>16</v>
      </c>
      <c r="C5" s="5" t="s">
        <v>17</v>
      </c>
      <c r="D5" s="5" t="s">
        <v>18</v>
      </c>
      <c r="E5" s="6" t="s">
        <v>19</v>
      </c>
      <c r="F5" s="3" t="s">
        <v>263</v>
      </c>
      <c r="G5" t="str">
        <f>VLOOKUP(C5,[1]Sheet1!$F$3:$G$249,2,FALSE)</f>
        <v>ESA</v>
      </c>
      <c r="H5" t="str">
        <f t="shared" si="1"/>
        <v>AGO</v>
      </c>
      <c r="I5">
        <f t="shared" si="3"/>
        <v>4</v>
      </c>
      <c r="J5" t="s">
        <v>16</v>
      </c>
      <c r="K5" t="str">
        <f t="shared" si="2"/>
        <v>AGO</v>
      </c>
    </row>
    <row r="6" spans="1:11" x14ac:dyDescent="0.25">
      <c r="A6">
        <f t="shared" si="0"/>
        <v>5</v>
      </c>
      <c r="B6" s="3" t="s">
        <v>21</v>
      </c>
      <c r="C6" s="3" t="s">
        <v>22</v>
      </c>
      <c r="D6" s="3" t="s">
        <v>20</v>
      </c>
      <c r="E6" s="4" t="s">
        <v>11</v>
      </c>
      <c r="F6" s="3" t="s">
        <v>263</v>
      </c>
      <c r="G6" t="str">
        <f>VLOOKUP(C6,[1]Sheet1!$F$3:$G$249,2,FALSE)</f>
        <v>LAC</v>
      </c>
      <c r="H6" t="str">
        <f t="shared" si="1"/>
        <v>ARG</v>
      </c>
      <c r="I6">
        <f t="shared" si="3"/>
        <v>5</v>
      </c>
      <c r="J6" t="s">
        <v>21</v>
      </c>
      <c r="K6" t="str">
        <f t="shared" si="2"/>
        <v>ARG</v>
      </c>
    </row>
    <row r="7" spans="1:11" x14ac:dyDescent="0.25">
      <c r="A7">
        <f t="shared" si="0"/>
        <v>6</v>
      </c>
      <c r="B7" s="3" t="s">
        <v>23</v>
      </c>
      <c r="C7" s="3" t="s">
        <v>24</v>
      </c>
      <c r="D7" s="3" t="s">
        <v>10</v>
      </c>
      <c r="E7" s="4" t="s">
        <v>19</v>
      </c>
      <c r="F7" s="3" t="s">
        <v>263</v>
      </c>
      <c r="G7" t="str">
        <f>VLOOKUP(C7,[1]Sheet1!$F$3:$G$249,2,FALSE)</f>
        <v>EECA</v>
      </c>
      <c r="H7" t="str">
        <f t="shared" si="1"/>
        <v>ARM</v>
      </c>
      <c r="I7">
        <f t="shared" si="3"/>
        <v>6</v>
      </c>
      <c r="J7" t="s">
        <v>23</v>
      </c>
      <c r="K7" t="str">
        <f t="shared" si="2"/>
        <v>ARM</v>
      </c>
    </row>
    <row r="8" spans="1:11" x14ac:dyDescent="0.25">
      <c r="A8">
        <f t="shared" si="0"/>
        <v>7</v>
      </c>
      <c r="B8" s="3" t="s">
        <v>25</v>
      </c>
      <c r="C8" s="3" t="s">
        <v>26</v>
      </c>
      <c r="D8" s="3" t="s">
        <v>10</v>
      </c>
      <c r="E8" s="4" t="s">
        <v>11</v>
      </c>
      <c r="F8" s="3" t="s">
        <v>263</v>
      </c>
      <c r="G8" t="str">
        <f>VLOOKUP(C8,[1]Sheet1!$F$3:$G$249,2,FALSE)</f>
        <v>EECA</v>
      </c>
      <c r="H8" t="str">
        <f t="shared" si="1"/>
        <v>AZE</v>
      </c>
      <c r="I8">
        <f t="shared" si="3"/>
        <v>7</v>
      </c>
      <c r="J8" t="s">
        <v>25</v>
      </c>
      <c r="K8" t="str">
        <f t="shared" si="2"/>
        <v>AZE</v>
      </c>
    </row>
    <row r="9" spans="1:11" x14ac:dyDescent="0.25">
      <c r="A9">
        <f t="shared" si="0"/>
        <v>8</v>
      </c>
      <c r="B9" s="3" t="s">
        <v>27</v>
      </c>
      <c r="C9" s="3" t="s">
        <v>28</v>
      </c>
      <c r="D9" s="3" t="s">
        <v>6</v>
      </c>
      <c r="E9" s="4" t="s">
        <v>19</v>
      </c>
      <c r="F9" s="3" t="s">
        <v>263</v>
      </c>
      <c r="G9" t="str">
        <f>VLOOKUP(C9,[1]Sheet1!$F$3:$G$249,2,FALSE)</f>
        <v>AP</v>
      </c>
      <c r="H9" t="str">
        <f t="shared" si="1"/>
        <v>BGD</v>
      </c>
      <c r="I9">
        <f t="shared" si="3"/>
        <v>8</v>
      </c>
      <c r="J9" t="s">
        <v>27</v>
      </c>
      <c r="K9" t="str">
        <f t="shared" si="2"/>
        <v>BGD</v>
      </c>
    </row>
    <row r="10" spans="1:11" x14ac:dyDescent="0.25">
      <c r="A10">
        <f t="shared" si="0"/>
        <v>9</v>
      </c>
      <c r="B10" s="3" t="s">
        <v>29</v>
      </c>
      <c r="C10" s="3" t="s">
        <v>30</v>
      </c>
      <c r="D10" s="3" t="s">
        <v>10</v>
      </c>
      <c r="E10" s="4" t="s">
        <v>11</v>
      </c>
      <c r="F10" s="3" t="s">
        <v>263</v>
      </c>
      <c r="G10" t="str">
        <f>VLOOKUP(C10,[1]Sheet1!$F$3:$G$249,2,FALSE)</f>
        <v>EECA</v>
      </c>
      <c r="H10" t="str">
        <f t="shared" si="1"/>
        <v>BLR</v>
      </c>
      <c r="I10">
        <f t="shared" si="3"/>
        <v>9</v>
      </c>
      <c r="J10" t="s">
        <v>29</v>
      </c>
      <c r="K10" t="str">
        <f t="shared" si="2"/>
        <v>BLR</v>
      </c>
    </row>
    <row r="11" spans="1:11" x14ac:dyDescent="0.25">
      <c r="A11">
        <f t="shared" si="0"/>
        <v>10</v>
      </c>
      <c r="B11" s="3" t="s">
        <v>31</v>
      </c>
      <c r="C11" s="3" t="s">
        <v>32</v>
      </c>
      <c r="D11" s="3" t="s">
        <v>20</v>
      </c>
      <c r="E11" s="4" t="s">
        <v>11</v>
      </c>
      <c r="F11" s="3" t="s">
        <v>263</v>
      </c>
      <c r="G11" t="str">
        <f>VLOOKUP(C11,[1]Sheet1!$F$3:$G$249,2,FALSE)</f>
        <v>LAC</v>
      </c>
      <c r="H11" t="str">
        <f t="shared" si="1"/>
        <v>BLZ</v>
      </c>
      <c r="I11">
        <f t="shared" si="3"/>
        <v>10</v>
      </c>
      <c r="J11" t="s">
        <v>31</v>
      </c>
      <c r="K11" t="str">
        <f t="shared" si="2"/>
        <v>BLZ</v>
      </c>
    </row>
    <row r="12" spans="1:11" x14ac:dyDescent="0.25">
      <c r="A12">
        <f t="shared" si="0"/>
        <v>11</v>
      </c>
      <c r="B12" s="3" t="s">
        <v>33</v>
      </c>
      <c r="C12" s="3" t="s">
        <v>34</v>
      </c>
      <c r="D12" s="3" t="s">
        <v>18</v>
      </c>
      <c r="E12" s="4" t="s">
        <v>7</v>
      </c>
      <c r="F12" s="3" t="s">
        <v>263</v>
      </c>
      <c r="G12" t="str">
        <f>VLOOKUP(C12,[1]Sheet1!$F$3:$G$249,2,FALSE)</f>
        <v>WCA</v>
      </c>
      <c r="H12" t="str">
        <f t="shared" si="1"/>
        <v>BEN</v>
      </c>
      <c r="I12">
        <f t="shared" si="3"/>
        <v>11</v>
      </c>
      <c r="J12" t="s">
        <v>33</v>
      </c>
      <c r="K12" t="str">
        <f t="shared" si="2"/>
        <v>BEN</v>
      </c>
    </row>
    <row r="13" spans="1:11" x14ac:dyDescent="0.25">
      <c r="A13">
        <f t="shared" si="0"/>
        <v>12</v>
      </c>
      <c r="B13" s="3" t="s">
        <v>35</v>
      </c>
      <c r="C13" s="3" t="s">
        <v>36</v>
      </c>
      <c r="D13" s="3" t="s">
        <v>6</v>
      </c>
      <c r="E13" s="4" t="s">
        <v>19</v>
      </c>
      <c r="F13" s="3" t="s">
        <v>263</v>
      </c>
      <c r="G13" t="str">
        <f>VLOOKUP(C13,[1]Sheet1!$F$3:$G$249,2,FALSE)</f>
        <v>AP</v>
      </c>
      <c r="H13" t="str">
        <f t="shared" si="1"/>
        <v>BTN</v>
      </c>
      <c r="I13">
        <f t="shared" si="3"/>
        <v>12</v>
      </c>
      <c r="J13" t="s">
        <v>35</v>
      </c>
      <c r="K13" t="str">
        <f t="shared" si="2"/>
        <v>BTN</v>
      </c>
    </row>
    <row r="14" spans="1:11" x14ac:dyDescent="0.25">
      <c r="A14">
        <f t="shared" si="0"/>
        <v>13</v>
      </c>
      <c r="B14" s="3" t="s">
        <v>37</v>
      </c>
      <c r="C14" s="3" t="s">
        <v>38</v>
      </c>
      <c r="D14" s="3" t="s">
        <v>20</v>
      </c>
      <c r="E14" s="4" t="s">
        <v>19</v>
      </c>
      <c r="F14" s="3" t="s">
        <v>263</v>
      </c>
      <c r="G14" t="str">
        <f>VLOOKUP(C14,[1]Sheet1!$F$3:$G$249,2,FALSE)</f>
        <v>LAC</v>
      </c>
      <c r="H14" t="str">
        <f t="shared" si="1"/>
        <v>BOL</v>
      </c>
      <c r="I14">
        <f t="shared" si="3"/>
        <v>13</v>
      </c>
      <c r="J14" t="s">
        <v>37</v>
      </c>
      <c r="K14" t="str">
        <f t="shared" si="2"/>
        <v>BOL</v>
      </c>
    </row>
    <row r="15" spans="1:11" x14ac:dyDescent="0.25">
      <c r="A15">
        <f t="shared" si="0"/>
        <v>14</v>
      </c>
      <c r="B15" s="3" t="s">
        <v>39</v>
      </c>
      <c r="C15" s="3" t="s">
        <v>40</v>
      </c>
      <c r="D15" s="3" t="s">
        <v>10</v>
      </c>
      <c r="E15" s="4" t="s">
        <v>11</v>
      </c>
      <c r="F15" s="3" t="s">
        <v>263</v>
      </c>
      <c r="G15" t="str">
        <f>VLOOKUP(C15,[1]Sheet1!$F$3:$G$249,2,FALSE)</f>
        <v>EECA</v>
      </c>
      <c r="H15" t="str">
        <f t="shared" si="1"/>
        <v>BIH</v>
      </c>
      <c r="I15">
        <f t="shared" si="3"/>
        <v>14</v>
      </c>
      <c r="J15" t="s">
        <v>39</v>
      </c>
      <c r="K15" t="str">
        <f t="shared" si="2"/>
        <v>BIH</v>
      </c>
    </row>
    <row r="16" spans="1:11" x14ac:dyDescent="0.25">
      <c r="A16">
        <f t="shared" si="0"/>
        <v>15</v>
      </c>
      <c r="B16" s="3" t="s">
        <v>41</v>
      </c>
      <c r="C16" s="3" t="s">
        <v>42</v>
      </c>
      <c r="D16" s="3" t="s">
        <v>18</v>
      </c>
      <c r="E16" s="4" t="s">
        <v>11</v>
      </c>
      <c r="F16" s="3" t="s">
        <v>263</v>
      </c>
      <c r="G16" t="str">
        <f>VLOOKUP(C16,[1]Sheet1!$F$3:$G$249,2,FALSE)</f>
        <v>ESA</v>
      </c>
      <c r="H16" t="str">
        <f t="shared" si="1"/>
        <v>BWA</v>
      </c>
      <c r="I16">
        <f t="shared" si="3"/>
        <v>15</v>
      </c>
      <c r="J16" t="s">
        <v>41</v>
      </c>
      <c r="K16" t="str">
        <f t="shared" si="2"/>
        <v>BWA</v>
      </c>
    </row>
    <row r="17" spans="1:11" x14ac:dyDescent="0.25">
      <c r="A17">
        <f t="shared" si="0"/>
        <v>16</v>
      </c>
      <c r="B17" s="3" t="s">
        <v>43</v>
      </c>
      <c r="C17" s="3" t="s">
        <v>44</v>
      </c>
      <c r="D17" s="3" t="s">
        <v>20</v>
      </c>
      <c r="E17" s="4" t="s">
        <v>11</v>
      </c>
      <c r="F17" s="3" t="s">
        <v>263</v>
      </c>
      <c r="G17" t="str">
        <f>VLOOKUP(C17,[1]Sheet1!$F$3:$G$249,2,FALSE)</f>
        <v>LAC</v>
      </c>
      <c r="H17" t="str">
        <f t="shared" si="1"/>
        <v>BRA</v>
      </c>
      <c r="I17">
        <f t="shared" si="3"/>
        <v>16</v>
      </c>
      <c r="J17" t="s">
        <v>43</v>
      </c>
      <c r="K17" t="str">
        <f t="shared" si="2"/>
        <v>BRA</v>
      </c>
    </row>
    <row r="18" spans="1:11" x14ac:dyDescent="0.25">
      <c r="A18">
        <f t="shared" si="0"/>
        <v>17</v>
      </c>
      <c r="B18" s="3" t="s">
        <v>45</v>
      </c>
      <c r="C18" s="3" t="s">
        <v>46</v>
      </c>
      <c r="D18" s="3" t="s">
        <v>10</v>
      </c>
      <c r="E18" s="4" t="s">
        <v>11</v>
      </c>
      <c r="F18" s="3" t="s">
        <v>263</v>
      </c>
      <c r="G18" t="str">
        <f>VLOOKUP(C18,[1]Sheet1!$F$3:$G$249,2,FALSE)</f>
        <v>WCENA</v>
      </c>
      <c r="H18" t="str">
        <f t="shared" si="1"/>
        <v>BGR</v>
      </c>
      <c r="I18">
        <f t="shared" si="3"/>
        <v>17</v>
      </c>
      <c r="J18" t="s">
        <v>45</v>
      </c>
      <c r="K18" t="str">
        <f t="shared" si="2"/>
        <v>BGR</v>
      </c>
    </row>
    <row r="19" spans="1:11" x14ac:dyDescent="0.25">
      <c r="A19">
        <f t="shared" si="0"/>
        <v>18</v>
      </c>
      <c r="B19" s="3" t="s">
        <v>47</v>
      </c>
      <c r="C19" s="3" t="s">
        <v>48</v>
      </c>
      <c r="D19" s="3" t="s">
        <v>18</v>
      </c>
      <c r="E19" s="4" t="s">
        <v>7</v>
      </c>
      <c r="F19" s="3" t="s">
        <v>263</v>
      </c>
      <c r="G19" t="str">
        <f>VLOOKUP(C19,[1]Sheet1!$F$3:$G$249,2,FALSE)</f>
        <v>WCA</v>
      </c>
      <c r="H19" t="str">
        <f t="shared" si="1"/>
        <v>BFA</v>
      </c>
      <c r="I19">
        <f t="shared" si="3"/>
        <v>18</v>
      </c>
      <c r="J19" t="s">
        <v>47</v>
      </c>
      <c r="K19" t="str">
        <f t="shared" si="2"/>
        <v>BFA</v>
      </c>
    </row>
    <row r="20" spans="1:11" x14ac:dyDescent="0.25">
      <c r="A20">
        <f t="shared" si="0"/>
        <v>19</v>
      </c>
      <c r="B20" s="3" t="s">
        <v>49</v>
      </c>
      <c r="C20" s="3" t="s">
        <v>50</v>
      </c>
      <c r="D20" s="3" t="s">
        <v>18</v>
      </c>
      <c r="E20" s="4" t="s">
        <v>7</v>
      </c>
      <c r="F20" s="3" t="s">
        <v>263</v>
      </c>
      <c r="G20" t="str">
        <f>VLOOKUP(C20,[1]Sheet1!$F$3:$G$249,2,FALSE)</f>
        <v>WCA</v>
      </c>
      <c r="H20" t="str">
        <f t="shared" si="1"/>
        <v>BDI</v>
      </c>
      <c r="I20">
        <f t="shared" si="3"/>
        <v>19</v>
      </c>
      <c r="J20" t="s">
        <v>49</v>
      </c>
      <c r="K20" t="str">
        <f t="shared" si="2"/>
        <v>BDI</v>
      </c>
    </row>
    <row r="21" spans="1:11" x14ac:dyDescent="0.25">
      <c r="A21">
        <f t="shared" si="0"/>
        <v>20</v>
      </c>
      <c r="B21" s="3" t="s">
        <v>51</v>
      </c>
      <c r="C21" s="3" t="s">
        <v>52</v>
      </c>
      <c r="D21" s="3" t="s">
        <v>18</v>
      </c>
      <c r="E21" s="4" t="s">
        <v>19</v>
      </c>
      <c r="F21" s="3" t="s">
        <v>263</v>
      </c>
      <c r="G21" t="str">
        <f>VLOOKUP(C21,[1]Sheet1!$F$3:$G$249,2,FALSE)</f>
        <v>WCA</v>
      </c>
      <c r="H21" t="str">
        <f t="shared" si="1"/>
        <v>CPV</v>
      </c>
      <c r="I21">
        <f t="shared" si="3"/>
        <v>20</v>
      </c>
      <c r="J21" t="s">
        <v>51</v>
      </c>
      <c r="K21" t="str">
        <f t="shared" si="2"/>
        <v>CPV</v>
      </c>
    </row>
    <row r="22" spans="1:11" x14ac:dyDescent="0.25">
      <c r="A22">
        <f t="shared" si="0"/>
        <v>21</v>
      </c>
      <c r="B22" s="3" t="s">
        <v>53</v>
      </c>
      <c r="C22" s="3" t="s">
        <v>54</v>
      </c>
      <c r="D22" s="3" t="s">
        <v>15</v>
      </c>
      <c r="E22" s="4" t="s">
        <v>19</v>
      </c>
      <c r="F22" s="3" t="s">
        <v>263</v>
      </c>
      <c r="G22" t="str">
        <f>VLOOKUP(C22,[1]Sheet1!$F$3:$G$249,2,FALSE)</f>
        <v>AP</v>
      </c>
      <c r="H22" t="str">
        <f t="shared" si="1"/>
        <v>KHM</v>
      </c>
      <c r="I22">
        <f t="shared" si="3"/>
        <v>21</v>
      </c>
      <c r="J22" t="s">
        <v>53</v>
      </c>
      <c r="K22" t="str">
        <f t="shared" si="2"/>
        <v>KHM</v>
      </c>
    </row>
    <row r="23" spans="1:11" x14ac:dyDescent="0.25">
      <c r="A23">
        <f t="shared" si="0"/>
        <v>22</v>
      </c>
      <c r="B23" s="3" t="s">
        <v>55</v>
      </c>
      <c r="C23" s="3" t="s">
        <v>56</v>
      </c>
      <c r="D23" s="3" t="s">
        <v>18</v>
      </c>
      <c r="E23" s="4" t="s">
        <v>19</v>
      </c>
      <c r="F23" s="3" t="s">
        <v>263</v>
      </c>
      <c r="G23" t="str">
        <f>VLOOKUP(C23,[1]Sheet1!$F$3:$G$249,2,FALSE)</f>
        <v>WCA</v>
      </c>
      <c r="H23" t="str">
        <f t="shared" si="1"/>
        <v>CMR</v>
      </c>
      <c r="I23">
        <f t="shared" si="3"/>
        <v>22</v>
      </c>
      <c r="J23" t="s">
        <v>55</v>
      </c>
      <c r="K23" t="str">
        <f t="shared" si="2"/>
        <v>CMR</v>
      </c>
    </row>
    <row r="24" spans="1:11" x14ac:dyDescent="0.25">
      <c r="A24">
        <f t="shared" si="0"/>
        <v>23</v>
      </c>
      <c r="B24" s="3" t="s">
        <v>57</v>
      </c>
      <c r="C24" s="3" t="s">
        <v>58</v>
      </c>
      <c r="D24" s="3" t="s">
        <v>18</v>
      </c>
      <c r="E24" s="4" t="s">
        <v>7</v>
      </c>
      <c r="F24" s="3" t="s">
        <v>263</v>
      </c>
      <c r="G24" t="str">
        <f>VLOOKUP(C24,[1]Sheet1!$F$3:$G$249,2,FALSE)</f>
        <v>WCA</v>
      </c>
      <c r="H24" t="str">
        <f t="shared" si="1"/>
        <v>CAF</v>
      </c>
      <c r="I24">
        <f t="shared" si="3"/>
        <v>23</v>
      </c>
      <c r="J24" t="s">
        <v>57</v>
      </c>
      <c r="K24" t="str">
        <f t="shared" si="2"/>
        <v>CAF</v>
      </c>
    </row>
    <row r="25" spans="1:11" x14ac:dyDescent="0.25">
      <c r="A25">
        <f t="shared" si="0"/>
        <v>24</v>
      </c>
      <c r="B25" s="3" t="s">
        <v>59</v>
      </c>
      <c r="C25" s="3" t="s">
        <v>60</v>
      </c>
      <c r="D25" s="3" t="s">
        <v>18</v>
      </c>
      <c r="E25" s="4" t="s">
        <v>7</v>
      </c>
      <c r="F25" s="3" t="s">
        <v>263</v>
      </c>
      <c r="G25" t="str">
        <f>VLOOKUP(C25,[1]Sheet1!$F$3:$G$249,2,FALSE)</f>
        <v>WCA</v>
      </c>
      <c r="H25" t="str">
        <f t="shared" si="1"/>
        <v>TCD</v>
      </c>
      <c r="I25">
        <f t="shared" si="3"/>
        <v>24</v>
      </c>
      <c r="J25" t="s">
        <v>59</v>
      </c>
      <c r="K25" t="str">
        <f t="shared" si="2"/>
        <v>TCD</v>
      </c>
    </row>
    <row r="26" spans="1:11" x14ac:dyDescent="0.25">
      <c r="A26">
        <f t="shared" si="0"/>
        <v>25</v>
      </c>
      <c r="B26" s="3" t="s">
        <v>61</v>
      </c>
      <c r="C26" s="3" t="s">
        <v>62</v>
      </c>
      <c r="D26" s="3" t="s">
        <v>15</v>
      </c>
      <c r="E26" s="4" t="s">
        <v>11</v>
      </c>
      <c r="F26" s="3" t="s">
        <v>263</v>
      </c>
      <c r="G26" t="str">
        <f>VLOOKUP(C26,[1]Sheet1!$F$3:$G$249,2,FALSE)</f>
        <v>AP</v>
      </c>
      <c r="H26" t="str">
        <f t="shared" si="1"/>
        <v>CHN</v>
      </c>
      <c r="I26">
        <f t="shared" si="3"/>
        <v>25</v>
      </c>
      <c r="J26" t="s">
        <v>61</v>
      </c>
      <c r="K26" t="str">
        <f t="shared" si="2"/>
        <v>CHN</v>
      </c>
    </row>
    <row r="27" spans="1:11" x14ac:dyDescent="0.25">
      <c r="A27">
        <f t="shared" si="0"/>
        <v>26</v>
      </c>
      <c r="B27" s="3" t="s">
        <v>63</v>
      </c>
      <c r="C27" s="3" t="s">
        <v>64</v>
      </c>
      <c r="D27" s="3" t="s">
        <v>20</v>
      </c>
      <c r="E27" s="4" t="s">
        <v>11</v>
      </c>
      <c r="F27" s="3" t="s">
        <v>263</v>
      </c>
      <c r="G27" t="str">
        <f>VLOOKUP(C27,[1]Sheet1!$F$3:$G$249,2,FALSE)</f>
        <v>LAC</v>
      </c>
      <c r="H27" t="str">
        <f t="shared" si="1"/>
        <v>COL</v>
      </c>
      <c r="I27">
        <f t="shared" si="3"/>
        <v>26</v>
      </c>
      <c r="J27" t="s">
        <v>63</v>
      </c>
      <c r="K27" t="str">
        <f t="shared" si="2"/>
        <v>COL</v>
      </c>
    </row>
    <row r="28" spans="1:11" x14ac:dyDescent="0.25">
      <c r="A28">
        <f t="shared" si="0"/>
        <v>27</v>
      </c>
      <c r="B28" s="3" t="s">
        <v>65</v>
      </c>
      <c r="C28" s="3" t="s">
        <v>66</v>
      </c>
      <c r="D28" s="3" t="s">
        <v>18</v>
      </c>
      <c r="E28" s="4" t="s">
        <v>7</v>
      </c>
      <c r="F28" s="3" t="s">
        <v>263</v>
      </c>
      <c r="G28" t="str">
        <f>VLOOKUP(C28,[1]Sheet1!$F$3:$G$249,2,FALSE)</f>
        <v>ESA</v>
      </c>
      <c r="H28" t="str">
        <f t="shared" si="1"/>
        <v>COM</v>
      </c>
      <c r="I28">
        <f t="shared" si="3"/>
        <v>27</v>
      </c>
      <c r="J28" t="s">
        <v>65</v>
      </c>
      <c r="K28" t="str">
        <f t="shared" si="2"/>
        <v>COM</v>
      </c>
    </row>
    <row r="29" spans="1:11" x14ac:dyDescent="0.25">
      <c r="A29">
        <f t="shared" si="0"/>
        <v>28</v>
      </c>
      <c r="B29" s="3" t="s">
        <v>67</v>
      </c>
      <c r="C29" s="3" t="s">
        <v>68</v>
      </c>
      <c r="D29" s="3" t="s">
        <v>18</v>
      </c>
      <c r="E29" s="4" t="s">
        <v>7</v>
      </c>
      <c r="F29" s="3" t="s">
        <v>263</v>
      </c>
      <c r="G29" t="str">
        <f>VLOOKUP(C29,[1]Sheet1!$F$3:$G$249,2,FALSE)</f>
        <v>WCA</v>
      </c>
      <c r="H29" t="str">
        <f t="shared" si="1"/>
        <v>COD</v>
      </c>
      <c r="I29">
        <f t="shared" si="3"/>
        <v>28</v>
      </c>
      <c r="J29" t="s">
        <v>265</v>
      </c>
      <c r="K29" t="s">
        <v>68</v>
      </c>
    </row>
    <row r="30" spans="1:11" x14ac:dyDescent="0.25">
      <c r="A30">
        <f t="shared" si="0"/>
        <v>29</v>
      </c>
      <c r="B30" s="3" t="s">
        <v>69</v>
      </c>
      <c r="C30" s="3" t="s">
        <v>70</v>
      </c>
      <c r="D30" s="3" t="s">
        <v>18</v>
      </c>
      <c r="E30" s="4" t="s">
        <v>19</v>
      </c>
      <c r="F30" s="3" t="s">
        <v>263</v>
      </c>
      <c r="G30" t="str">
        <f>VLOOKUP(C30,[1]Sheet1!$F$3:$G$249,2,FALSE)</f>
        <v>WCA</v>
      </c>
      <c r="H30" t="str">
        <f t="shared" si="1"/>
        <v>COG</v>
      </c>
      <c r="I30">
        <f t="shared" si="3"/>
        <v>29</v>
      </c>
      <c r="J30" t="s">
        <v>69</v>
      </c>
      <c r="K30" t="str">
        <f t="shared" si="2"/>
        <v>COG</v>
      </c>
    </row>
    <row r="31" spans="1:11" x14ac:dyDescent="0.25">
      <c r="A31">
        <f t="shared" si="0"/>
        <v>30</v>
      </c>
      <c r="B31" s="3" t="s">
        <v>71</v>
      </c>
      <c r="C31" s="3" t="s">
        <v>72</v>
      </c>
      <c r="D31" s="3" t="s">
        <v>20</v>
      </c>
      <c r="E31" s="4" t="s">
        <v>11</v>
      </c>
      <c r="F31" s="3" t="s">
        <v>263</v>
      </c>
      <c r="G31" t="str">
        <f>VLOOKUP(C31,[1]Sheet1!$F$3:$G$249,2,FALSE)</f>
        <v>LAC</v>
      </c>
      <c r="H31" t="str">
        <f t="shared" si="1"/>
        <v>CRI</v>
      </c>
      <c r="I31">
        <f t="shared" si="3"/>
        <v>30</v>
      </c>
      <c r="J31" t="s">
        <v>71</v>
      </c>
      <c r="K31" t="str">
        <f t="shared" si="2"/>
        <v>CRI</v>
      </c>
    </row>
    <row r="32" spans="1:11" x14ac:dyDescent="0.25">
      <c r="A32">
        <f t="shared" si="0"/>
        <v>31</v>
      </c>
      <c r="B32" s="3" t="s">
        <v>73</v>
      </c>
      <c r="C32" s="3" t="s">
        <v>74</v>
      </c>
      <c r="D32" s="3" t="s">
        <v>18</v>
      </c>
      <c r="E32" s="4" t="s">
        <v>19</v>
      </c>
      <c r="F32" s="3" t="s">
        <v>263</v>
      </c>
      <c r="G32" t="str">
        <f>VLOOKUP(C32,[1]Sheet1!$F$3:$G$249,2,FALSE)</f>
        <v>WCA</v>
      </c>
      <c r="H32" t="str">
        <f t="shared" si="1"/>
        <v>CIV</v>
      </c>
      <c r="I32">
        <f t="shared" si="3"/>
        <v>31</v>
      </c>
      <c r="J32" t="s">
        <v>73</v>
      </c>
      <c r="K32" t="str">
        <f t="shared" si="2"/>
        <v>CIV</v>
      </c>
    </row>
    <row r="33" spans="1:11" x14ac:dyDescent="0.25">
      <c r="A33">
        <f t="shared" si="0"/>
        <v>32</v>
      </c>
      <c r="B33" s="3" t="s">
        <v>75</v>
      </c>
      <c r="C33" s="5" t="s">
        <v>76</v>
      </c>
      <c r="D33" s="5" t="s">
        <v>10</v>
      </c>
      <c r="E33" s="6" t="s">
        <v>11</v>
      </c>
      <c r="F33" s="3" t="s">
        <v>263</v>
      </c>
      <c r="G33" t="str">
        <f>VLOOKUP(C33,[1]Sheet1!$F$3:$G$249,2,FALSE)</f>
        <v>WCENA</v>
      </c>
      <c r="H33" t="str">
        <f t="shared" si="1"/>
        <v>HRV</v>
      </c>
      <c r="I33">
        <f t="shared" si="3"/>
        <v>32</v>
      </c>
      <c r="J33" t="s">
        <v>75</v>
      </c>
      <c r="K33" t="str">
        <f t="shared" si="2"/>
        <v>HRV</v>
      </c>
    </row>
    <row r="34" spans="1:11" x14ac:dyDescent="0.25">
      <c r="A34">
        <f t="shared" si="0"/>
        <v>33</v>
      </c>
      <c r="B34" s="3" t="s">
        <v>77</v>
      </c>
      <c r="C34" s="3" t="s">
        <v>78</v>
      </c>
      <c r="D34" s="3" t="s">
        <v>20</v>
      </c>
      <c r="E34" s="4" t="s">
        <v>11</v>
      </c>
      <c r="F34" s="3" t="s">
        <v>263</v>
      </c>
      <c r="G34" t="str">
        <f>VLOOKUP(C34,[1]Sheet1!$F$3:$G$249,2,FALSE)</f>
        <v>LAC</v>
      </c>
      <c r="H34" t="str">
        <f t="shared" si="1"/>
        <v>CUB</v>
      </c>
      <c r="I34">
        <f t="shared" si="3"/>
        <v>33</v>
      </c>
      <c r="J34" t="s">
        <v>77</v>
      </c>
      <c r="K34" t="str">
        <f t="shared" si="2"/>
        <v>CUB</v>
      </c>
    </row>
    <row r="35" spans="1:11" x14ac:dyDescent="0.25">
      <c r="A35">
        <f t="shared" si="0"/>
        <v>34</v>
      </c>
      <c r="B35" s="3" t="s">
        <v>79</v>
      </c>
      <c r="C35" s="3" t="s">
        <v>80</v>
      </c>
      <c r="D35" s="3" t="s">
        <v>14</v>
      </c>
      <c r="E35" s="4" t="s">
        <v>19</v>
      </c>
      <c r="F35" s="3" t="s">
        <v>263</v>
      </c>
      <c r="G35" t="str">
        <f>VLOOKUP(C35,[1]Sheet1!$F$3:$G$249,2,FALSE)</f>
        <v>NAME</v>
      </c>
      <c r="H35" t="str">
        <f t="shared" si="1"/>
        <v>DJI</v>
      </c>
      <c r="I35">
        <f t="shared" si="3"/>
        <v>34</v>
      </c>
      <c r="J35" t="s">
        <v>79</v>
      </c>
      <c r="K35" t="str">
        <f t="shared" si="2"/>
        <v>DJI</v>
      </c>
    </row>
    <row r="36" spans="1:11" x14ac:dyDescent="0.25">
      <c r="A36">
        <f t="shared" si="0"/>
        <v>35</v>
      </c>
      <c r="B36" s="3" t="s">
        <v>81</v>
      </c>
      <c r="C36" s="3" t="s">
        <v>82</v>
      </c>
      <c r="D36" s="3" t="s">
        <v>20</v>
      </c>
      <c r="E36" s="4" t="s">
        <v>11</v>
      </c>
      <c r="F36" s="3" t="s">
        <v>263</v>
      </c>
      <c r="G36" t="str">
        <f>VLOOKUP(C36,[1]Sheet1!$F$3:$G$249,2,FALSE)</f>
        <v>LAC</v>
      </c>
      <c r="H36" t="str">
        <f t="shared" si="1"/>
        <v>DOM</v>
      </c>
      <c r="I36">
        <f t="shared" si="3"/>
        <v>35</v>
      </c>
      <c r="J36" t="s">
        <v>266</v>
      </c>
      <c r="K36" t="s">
        <v>82</v>
      </c>
    </row>
    <row r="37" spans="1:11" x14ac:dyDescent="0.25">
      <c r="A37">
        <f t="shared" si="0"/>
        <v>36</v>
      </c>
      <c r="B37" s="3" t="s">
        <v>83</v>
      </c>
      <c r="C37" s="3" t="s">
        <v>84</v>
      </c>
      <c r="D37" s="3" t="s">
        <v>20</v>
      </c>
      <c r="E37" s="4" t="s">
        <v>11</v>
      </c>
      <c r="F37" s="3" t="s">
        <v>263</v>
      </c>
      <c r="G37" t="str">
        <f>VLOOKUP(C37,[1]Sheet1!$F$3:$G$249,2,FALSE)</f>
        <v>LAC</v>
      </c>
      <c r="H37" t="str">
        <f t="shared" si="1"/>
        <v>ECU</v>
      </c>
      <c r="I37">
        <f t="shared" si="3"/>
        <v>36</v>
      </c>
      <c r="J37" t="s">
        <v>83</v>
      </c>
      <c r="K37" t="str">
        <f t="shared" si="2"/>
        <v>ECU</v>
      </c>
    </row>
    <row r="38" spans="1:11" x14ac:dyDescent="0.25">
      <c r="A38">
        <f t="shared" si="0"/>
        <v>37</v>
      </c>
      <c r="B38" s="3" t="s">
        <v>85</v>
      </c>
      <c r="C38" s="3" t="s">
        <v>86</v>
      </c>
      <c r="D38" s="3" t="s">
        <v>14</v>
      </c>
      <c r="E38" s="4" t="s">
        <v>19</v>
      </c>
      <c r="F38" s="3" t="s">
        <v>263</v>
      </c>
      <c r="G38" t="str">
        <f>VLOOKUP(C38,[1]Sheet1!$F$3:$G$249,2,FALSE)</f>
        <v>NAME</v>
      </c>
      <c r="H38" t="str">
        <f t="shared" si="1"/>
        <v>EGY</v>
      </c>
      <c r="I38">
        <f t="shared" si="3"/>
        <v>37</v>
      </c>
      <c r="J38" t="s">
        <v>85</v>
      </c>
      <c r="K38" t="str">
        <f t="shared" si="2"/>
        <v>EGY</v>
      </c>
    </row>
    <row r="39" spans="1:11" x14ac:dyDescent="0.25">
      <c r="A39">
        <f t="shared" si="0"/>
        <v>38</v>
      </c>
      <c r="B39" s="3" t="s">
        <v>87</v>
      </c>
      <c r="C39" s="3" t="s">
        <v>88</v>
      </c>
      <c r="D39" s="3" t="s">
        <v>20</v>
      </c>
      <c r="E39" s="4" t="s">
        <v>19</v>
      </c>
      <c r="F39" s="3" t="s">
        <v>263</v>
      </c>
      <c r="G39" t="str">
        <f>VLOOKUP(C39,[1]Sheet1!$F$3:$G$249,2,FALSE)</f>
        <v>LAC</v>
      </c>
      <c r="H39" t="str">
        <f t="shared" si="1"/>
        <v>SLV</v>
      </c>
      <c r="I39">
        <f t="shared" si="3"/>
        <v>38</v>
      </c>
      <c r="J39" t="s">
        <v>87</v>
      </c>
      <c r="K39" t="str">
        <f t="shared" si="2"/>
        <v>SLV</v>
      </c>
    </row>
    <row r="40" spans="1:11" x14ac:dyDescent="0.25">
      <c r="A40">
        <f t="shared" si="0"/>
        <v>39</v>
      </c>
      <c r="B40" s="3" t="s">
        <v>89</v>
      </c>
      <c r="C40" s="3" t="s">
        <v>90</v>
      </c>
      <c r="D40" s="3" t="s">
        <v>18</v>
      </c>
      <c r="E40" s="4" t="s">
        <v>11</v>
      </c>
      <c r="F40" s="3" t="s">
        <v>263</v>
      </c>
      <c r="G40" t="str">
        <f>VLOOKUP(C40,[1]Sheet1!$F$3:$G$249,2,FALSE)</f>
        <v>WCA</v>
      </c>
      <c r="H40" t="str">
        <f t="shared" si="1"/>
        <v>GNQ</v>
      </c>
      <c r="I40">
        <f t="shared" si="3"/>
        <v>39</v>
      </c>
      <c r="J40" t="s">
        <v>89</v>
      </c>
      <c r="K40" t="str">
        <f t="shared" si="2"/>
        <v>GNQ</v>
      </c>
    </row>
    <row r="41" spans="1:11" x14ac:dyDescent="0.25">
      <c r="A41">
        <f t="shared" si="0"/>
        <v>40</v>
      </c>
      <c r="B41" s="3" t="s">
        <v>91</v>
      </c>
      <c r="C41" s="3" t="s">
        <v>92</v>
      </c>
      <c r="D41" s="3" t="s">
        <v>18</v>
      </c>
      <c r="E41" s="4" t="s">
        <v>7</v>
      </c>
      <c r="F41" s="3" t="s">
        <v>263</v>
      </c>
      <c r="G41" t="str">
        <f>VLOOKUP(C41,[1]Sheet1!$F$3:$G$249,2,FALSE)</f>
        <v>ESA</v>
      </c>
      <c r="H41" t="str">
        <f t="shared" si="1"/>
        <v>ERI</v>
      </c>
      <c r="I41">
        <f t="shared" si="3"/>
        <v>40</v>
      </c>
      <c r="J41" t="s">
        <v>91</v>
      </c>
      <c r="K41" t="str">
        <f t="shared" si="2"/>
        <v>ERI</v>
      </c>
    </row>
    <row r="42" spans="1:11" x14ac:dyDescent="0.25">
      <c r="A42">
        <f t="shared" si="0"/>
        <v>41</v>
      </c>
      <c r="B42" s="3" t="s">
        <v>93</v>
      </c>
      <c r="C42" s="3" t="s">
        <v>94</v>
      </c>
      <c r="D42" s="3" t="s">
        <v>18</v>
      </c>
      <c r="E42" s="4" t="s">
        <v>7</v>
      </c>
      <c r="F42" s="3" t="s">
        <v>263</v>
      </c>
      <c r="G42" t="str">
        <f>VLOOKUP(C42,[1]Sheet1!$F$3:$G$249,2,FALSE)</f>
        <v>ESA</v>
      </c>
      <c r="I42">
        <f t="shared" si="3"/>
        <v>41</v>
      </c>
      <c r="J42" t="s">
        <v>267</v>
      </c>
      <c r="K42" t="s">
        <v>228</v>
      </c>
    </row>
    <row r="43" spans="1:11" x14ac:dyDescent="0.25">
      <c r="A43">
        <f t="shared" si="0"/>
        <v>42</v>
      </c>
      <c r="B43" s="3" t="s">
        <v>95</v>
      </c>
      <c r="C43" s="3" t="s">
        <v>96</v>
      </c>
      <c r="D43" s="3" t="s">
        <v>15</v>
      </c>
      <c r="E43" s="4" t="s">
        <v>11</v>
      </c>
      <c r="F43" s="3" t="s">
        <v>263</v>
      </c>
      <c r="G43" t="str">
        <f>VLOOKUP(C43,[1]Sheet1!$F$3:$G$249,2,FALSE)</f>
        <v>AP</v>
      </c>
      <c r="H43" t="str">
        <f t="shared" si="1"/>
        <v>FJI</v>
      </c>
      <c r="I43">
        <f t="shared" si="3"/>
        <v>42</v>
      </c>
      <c r="J43" t="s">
        <v>93</v>
      </c>
      <c r="K43" t="str">
        <f t="shared" ref="K43:K111" si="4">VLOOKUP(J43,$B$2:$C$127,2,FALSE)</f>
        <v>ETH</v>
      </c>
    </row>
    <row r="44" spans="1:11" x14ac:dyDescent="0.25">
      <c r="A44">
        <f t="shared" si="0"/>
        <v>43</v>
      </c>
      <c r="B44" s="3" t="s">
        <v>97</v>
      </c>
      <c r="C44" s="3" t="s">
        <v>98</v>
      </c>
      <c r="D44" s="3" t="s">
        <v>18</v>
      </c>
      <c r="E44" s="4" t="s">
        <v>11</v>
      </c>
      <c r="F44" s="3" t="s">
        <v>263</v>
      </c>
      <c r="G44" t="str">
        <f>VLOOKUP(C44,[1]Sheet1!$F$3:$G$249,2,FALSE)</f>
        <v>WCA</v>
      </c>
      <c r="H44" t="str">
        <f t="shared" si="1"/>
        <v>GAB</v>
      </c>
      <c r="I44">
        <f t="shared" si="3"/>
        <v>43</v>
      </c>
      <c r="J44" t="s">
        <v>95</v>
      </c>
      <c r="K44" t="str">
        <f t="shared" si="4"/>
        <v>FJI</v>
      </c>
    </row>
    <row r="45" spans="1:11" x14ac:dyDescent="0.25">
      <c r="A45">
        <f t="shared" si="0"/>
        <v>44</v>
      </c>
      <c r="B45" s="3" t="s">
        <v>99</v>
      </c>
      <c r="C45" s="3" t="s">
        <v>100</v>
      </c>
      <c r="D45" s="3" t="s">
        <v>18</v>
      </c>
      <c r="E45" s="4" t="s">
        <v>7</v>
      </c>
      <c r="F45" s="3" t="s">
        <v>263</v>
      </c>
      <c r="G45" t="str">
        <f>VLOOKUP(C45,[1]Sheet1!$F$3:$G$249,2,FALSE)</f>
        <v>WCA</v>
      </c>
      <c r="H45" t="str">
        <f t="shared" si="1"/>
        <v>GMB</v>
      </c>
      <c r="I45">
        <f t="shared" si="3"/>
        <v>44</v>
      </c>
      <c r="J45" t="s">
        <v>97</v>
      </c>
      <c r="K45" t="str">
        <f t="shared" si="4"/>
        <v>GAB</v>
      </c>
    </row>
    <row r="46" spans="1:11" x14ac:dyDescent="0.25">
      <c r="A46">
        <f t="shared" si="0"/>
        <v>45</v>
      </c>
      <c r="B46" s="3" t="s">
        <v>101</v>
      </c>
      <c r="C46" s="5" t="s">
        <v>102</v>
      </c>
      <c r="D46" s="5" t="s">
        <v>10</v>
      </c>
      <c r="E46" s="6" t="s">
        <v>19</v>
      </c>
      <c r="F46" s="3" t="s">
        <v>263</v>
      </c>
      <c r="G46" t="str">
        <f>VLOOKUP(C46,[1]Sheet1!$F$3:$G$249,2,FALSE)</f>
        <v>EECA</v>
      </c>
      <c r="H46" t="str">
        <f t="shared" si="1"/>
        <v>GEO</v>
      </c>
      <c r="I46">
        <f t="shared" si="3"/>
        <v>45</v>
      </c>
      <c r="J46" t="s">
        <v>99</v>
      </c>
      <c r="K46" t="str">
        <f t="shared" si="4"/>
        <v>GMB</v>
      </c>
    </row>
    <row r="47" spans="1:11" x14ac:dyDescent="0.25">
      <c r="A47">
        <f t="shared" si="0"/>
        <v>46</v>
      </c>
      <c r="B47" s="3" t="s">
        <v>103</v>
      </c>
      <c r="C47" s="3" t="s">
        <v>104</v>
      </c>
      <c r="D47" s="3" t="s">
        <v>18</v>
      </c>
      <c r="E47" s="4" t="s">
        <v>19</v>
      </c>
      <c r="F47" s="3" t="s">
        <v>263</v>
      </c>
      <c r="G47" t="str">
        <f>VLOOKUP(C47,[1]Sheet1!$F$3:$G$249,2,FALSE)</f>
        <v>WCA</v>
      </c>
      <c r="H47" t="str">
        <f t="shared" si="1"/>
        <v>GHA</v>
      </c>
      <c r="I47">
        <f t="shared" si="3"/>
        <v>46</v>
      </c>
      <c r="J47" t="s">
        <v>101</v>
      </c>
      <c r="K47" t="str">
        <f t="shared" si="4"/>
        <v>GEO</v>
      </c>
    </row>
    <row r="48" spans="1:11" x14ac:dyDescent="0.25">
      <c r="A48">
        <f t="shared" si="0"/>
        <v>47</v>
      </c>
      <c r="B48" s="3" t="s">
        <v>105</v>
      </c>
      <c r="C48" s="3" t="s">
        <v>106</v>
      </c>
      <c r="D48" s="3" t="s">
        <v>20</v>
      </c>
      <c r="E48" s="4" t="s">
        <v>19</v>
      </c>
      <c r="F48" s="3" t="s">
        <v>263</v>
      </c>
      <c r="G48" t="str">
        <f>VLOOKUP(C48,[1]Sheet1!$F$3:$G$249,2,FALSE)</f>
        <v>LAC</v>
      </c>
      <c r="H48" t="str">
        <f t="shared" si="1"/>
        <v>GTM</v>
      </c>
      <c r="I48">
        <f t="shared" si="3"/>
        <v>47</v>
      </c>
      <c r="J48" t="s">
        <v>103</v>
      </c>
      <c r="K48" t="str">
        <f t="shared" si="4"/>
        <v>GHA</v>
      </c>
    </row>
    <row r="49" spans="1:11" x14ac:dyDescent="0.25">
      <c r="A49">
        <f t="shared" si="0"/>
        <v>48</v>
      </c>
      <c r="B49" s="3" t="s">
        <v>107</v>
      </c>
      <c r="C49" s="3" t="s">
        <v>108</v>
      </c>
      <c r="D49" s="3" t="s">
        <v>18</v>
      </c>
      <c r="E49" s="4" t="s">
        <v>7</v>
      </c>
      <c r="F49" s="3" t="s">
        <v>263</v>
      </c>
      <c r="G49" t="str">
        <f>VLOOKUP(C49,[1]Sheet1!$F$3:$G$249,2,FALSE)</f>
        <v>WCA</v>
      </c>
      <c r="H49" t="str">
        <f t="shared" si="1"/>
        <v>GIN</v>
      </c>
      <c r="I49">
        <f t="shared" si="3"/>
        <v>48</v>
      </c>
      <c r="J49" t="s">
        <v>105</v>
      </c>
      <c r="K49" t="str">
        <f t="shared" si="4"/>
        <v>GTM</v>
      </c>
    </row>
    <row r="50" spans="1:11" x14ac:dyDescent="0.25">
      <c r="A50">
        <f t="shared" si="0"/>
        <v>49</v>
      </c>
      <c r="B50" s="3" t="s">
        <v>109</v>
      </c>
      <c r="C50" s="3" t="s">
        <v>110</v>
      </c>
      <c r="D50" s="3" t="s">
        <v>18</v>
      </c>
      <c r="E50" s="4" t="s">
        <v>7</v>
      </c>
      <c r="F50" s="3" t="s">
        <v>263</v>
      </c>
      <c r="G50" t="str">
        <f>VLOOKUP(C50,[1]Sheet1!$F$3:$G$249,2,FALSE)</f>
        <v>WCA</v>
      </c>
      <c r="H50" t="str">
        <f t="shared" si="1"/>
        <v>GNB</v>
      </c>
      <c r="I50">
        <f t="shared" si="3"/>
        <v>49</v>
      </c>
      <c r="J50" t="s">
        <v>107</v>
      </c>
      <c r="K50" t="str">
        <f t="shared" si="4"/>
        <v>GIN</v>
      </c>
    </row>
    <row r="51" spans="1:11" x14ac:dyDescent="0.25">
      <c r="A51">
        <f t="shared" si="0"/>
        <v>50</v>
      </c>
      <c r="B51" s="3" t="s">
        <v>111</v>
      </c>
      <c r="C51" s="3" t="s">
        <v>112</v>
      </c>
      <c r="D51" s="3" t="s">
        <v>20</v>
      </c>
      <c r="E51" s="4" t="s">
        <v>11</v>
      </c>
      <c r="F51" s="3" t="s">
        <v>263</v>
      </c>
      <c r="G51" t="str">
        <f>VLOOKUP(C51,[1]Sheet1!$F$3:$G$249,2,FALSE)</f>
        <v>LAC</v>
      </c>
      <c r="H51" t="str">
        <f t="shared" si="1"/>
        <v>GUY</v>
      </c>
      <c r="I51">
        <f t="shared" si="3"/>
        <v>50</v>
      </c>
      <c r="J51" t="s">
        <v>109</v>
      </c>
      <c r="K51" t="str">
        <f t="shared" si="4"/>
        <v>GNB</v>
      </c>
    </row>
    <row r="52" spans="1:11" x14ac:dyDescent="0.25">
      <c r="A52">
        <f t="shared" si="0"/>
        <v>51</v>
      </c>
      <c r="B52" s="3" t="s">
        <v>113</v>
      </c>
      <c r="C52" s="3" t="s">
        <v>114</v>
      </c>
      <c r="D52" s="3" t="s">
        <v>20</v>
      </c>
      <c r="E52" s="4" t="s">
        <v>7</v>
      </c>
      <c r="F52" s="3" t="s">
        <v>263</v>
      </c>
      <c r="G52" t="str">
        <f>VLOOKUP(C52,[1]Sheet1!$F$3:$G$249,2,FALSE)</f>
        <v>LAC</v>
      </c>
      <c r="H52" t="str">
        <f t="shared" si="1"/>
        <v>HTI</v>
      </c>
      <c r="I52">
        <f t="shared" si="3"/>
        <v>51</v>
      </c>
      <c r="J52" t="s">
        <v>111</v>
      </c>
      <c r="K52" t="str">
        <f t="shared" si="4"/>
        <v>GUY</v>
      </c>
    </row>
    <row r="53" spans="1:11" x14ac:dyDescent="0.25">
      <c r="A53">
        <f t="shared" si="0"/>
        <v>52</v>
      </c>
      <c r="B53" s="3" t="s">
        <v>115</v>
      </c>
      <c r="C53" s="3" t="s">
        <v>116</v>
      </c>
      <c r="D53" s="3" t="s">
        <v>20</v>
      </c>
      <c r="E53" s="4" t="s">
        <v>19</v>
      </c>
      <c r="F53" s="3" t="s">
        <v>263</v>
      </c>
      <c r="G53" t="str">
        <f>VLOOKUP(C53,[1]Sheet1!$F$3:$G$249,2,FALSE)</f>
        <v>LAC</v>
      </c>
      <c r="H53" t="str">
        <f t="shared" si="1"/>
        <v>HND</v>
      </c>
      <c r="I53">
        <f t="shared" si="3"/>
        <v>52</v>
      </c>
      <c r="J53" t="s">
        <v>113</v>
      </c>
      <c r="K53" t="str">
        <f t="shared" si="4"/>
        <v>HTI</v>
      </c>
    </row>
    <row r="54" spans="1:11" x14ac:dyDescent="0.25">
      <c r="A54">
        <f t="shared" si="0"/>
        <v>53</v>
      </c>
      <c r="B54" s="3" t="s">
        <v>117</v>
      </c>
      <c r="C54" s="3" t="s">
        <v>118</v>
      </c>
      <c r="D54" s="3" t="s">
        <v>6</v>
      </c>
      <c r="E54" s="4" t="s">
        <v>19</v>
      </c>
      <c r="F54" s="3" t="s">
        <v>263</v>
      </c>
      <c r="G54" t="str">
        <f>VLOOKUP(C54,[1]Sheet1!$F$3:$G$249,2,FALSE)</f>
        <v>AP</v>
      </c>
      <c r="H54" t="str">
        <f t="shared" si="1"/>
        <v>IND</v>
      </c>
      <c r="I54">
        <f t="shared" si="3"/>
        <v>53</v>
      </c>
      <c r="J54" t="s">
        <v>115</v>
      </c>
      <c r="K54" t="str">
        <f t="shared" si="4"/>
        <v>HND</v>
      </c>
    </row>
    <row r="55" spans="1:11" x14ac:dyDescent="0.25">
      <c r="A55">
        <f t="shared" si="0"/>
        <v>54</v>
      </c>
      <c r="B55" s="3" t="s">
        <v>119</v>
      </c>
      <c r="C55" s="3" t="s">
        <v>120</v>
      </c>
      <c r="D55" s="3" t="s">
        <v>15</v>
      </c>
      <c r="E55" s="4" t="s">
        <v>19</v>
      </c>
      <c r="F55" s="3" t="s">
        <v>263</v>
      </c>
      <c r="G55" t="str">
        <f>VLOOKUP(C55,[1]Sheet1!$F$3:$G$249,2,FALSE)</f>
        <v>AP</v>
      </c>
      <c r="H55" t="str">
        <f t="shared" si="1"/>
        <v>IDN</v>
      </c>
      <c r="I55">
        <f t="shared" si="3"/>
        <v>54</v>
      </c>
      <c r="J55" t="s">
        <v>117</v>
      </c>
      <c r="K55" t="str">
        <f t="shared" si="4"/>
        <v>IND</v>
      </c>
    </row>
    <row r="56" spans="1:11" x14ac:dyDescent="0.25">
      <c r="A56">
        <f t="shared" si="0"/>
        <v>55</v>
      </c>
      <c r="B56" s="3" t="s">
        <v>121</v>
      </c>
      <c r="C56" s="3" t="s">
        <v>122</v>
      </c>
      <c r="D56" s="3" t="s">
        <v>14</v>
      </c>
      <c r="E56" s="4" t="s">
        <v>11</v>
      </c>
      <c r="F56" s="3" t="s">
        <v>263</v>
      </c>
      <c r="G56" t="str">
        <f>VLOOKUP(C56,[1]Sheet1!$F$3:$G$249,2,FALSE)</f>
        <v>NAME</v>
      </c>
      <c r="H56" t="str">
        <f t="shared" si="1"/>
        <v>IRN</v>
      </c>
      <c r="I56">
        <f t="shared" si="3"/>
        <v>55</v>
      </c>
      <c r="J56" t="s">
        <v>119</v>
      </c>
      <c r="K56" t="str">
        <f t="shared" si="4"/>
        <v>IDN</v>
      </c>
    </row>
    <row r="57" spans="1:11" x14ac:dyDescent="0.25">
      <c r="A57">
        <f t="shared" si="0"/>
        <v>56</v>
      </c>
      <c r="B57" s="3" t="s">
        <v>123</v>
      </c>
      <c r="C57" s="3" t="s">
        <v>124</v>
      </c>
      <c r="D57" s="3" t="s">
        <v>14</v>
      </c>
      <c r="E57" s="4" t="s">
        <v>11</v>
      </c>
      <c r="F57" s="3" t="s">
        <v>263</v>
      </c>
      <c r="G57" t="str">
        <f>VLOOKUP(C57,[1]Sheet1!$F$3:$G$249,2,FALSE)</f>
        <v>NAME</v>
      </c>
      <c r="H57" t="str">
        <f t="shared" si="1"/>
        <v>IRQ</v>
      </c>
      <c r="I57">
        <f t="shared" si="3"/>
        <v>56</v>
      </c>
      <c r="J57" t="s">
        <v>121</v>
      </c>
      <c r="K57" t="str">
        <f t="shared" si="4"/>
        <v>IRN</v>
      </c>
    </row>
    <row r="58" spans="1:11" x14ac:dyDescent="0.25">
      <c r="A58">
        <f t="shared" si="0"/>
        <v>57</v>
      </c>
      <c r="B58" s="3" t="s">
        <v>125</v>
      </c>
      <c r="C58" s="3" t="s">
        <v>126</v>
      </c>
      <c r="D58" s="3" t="s">
        <v>20</v>
      </c>
      <c r="E58" s="4" t="s">
        <v>11</v>
      </c>
      <c r="F58" s="3" t="s">
        <v>263</v>
      </c>
      <c r="G58" t="str">
        <f>VLOOKUP(C58,[1]Sheet1!$F$3:$G$249,2,FALSE)</f>
        <v>LAC</v>
      </c>
      <c r="H58" t="str">
        <f t="shared" si="1"/>
        <v>JAM</v>
      </c>
      <c r="I58">
        <f t="shared" si="3"/>
        <v>57</v>
      </c>
      <c r="J58" t="s">
        <v>123</v>
      </c>
      <c r="K58" t="str">
        <f t="shared" si="4"/>
        <v>IRQ</v>
      </c>
    </row>
    <row r="59" spans="1:11" x14ac:dyDescent="0.25">
      <c r="A59">
        <f t="shared" si="0"/>
        <v>58</v>
      </c>
      <c r="B59" s="3" t="s">
        <v>127</v>
      </c>
      <c r="C59" s="5" t="s">
        <v>128</v>
      </c>
      <c r="D59" s="5" t="s">
        <v>14</v>
      </c>
      <c r="E59" s="6" t="s">
        <v>19</v>
      </c>
      <c r="F59" s="3" t="s">
        <v>263</v>
      </c>
      <c r="G59" t="str">
        <f>VLOOKUP(C59,[1]Sheet1!$F$3:$G$249,2,FALSE)</f>
        <v>NAME</v>
      </c>
      <c r="H59" t="str">
        <f t="shared" si="1"/>
        <v>JOR</v>
      </c>
      <c r="I59">
        <f t="shared" si="3"/>
        <v>58</v>
      </c>
      <c r="J59" t="s">
        <v>125</v>
      </c>
      <c r="K59" t="str">
        <f t="shared" si="4"/>
        <v>JAM</v>
      </c>
    </row>
    <row r="60" spans="1:11" x14ac:dyDescent="0.25">
      <c r="A60">
        <f t="shared" si="0"/>
        <v>59</v>
      </c>
      <c r="B60" s="3" t="s">
        <v>129</v>
      </c>
      <c r="C60" s="3" t="s">
        <v>130</v>
      </c>
      <c r="D60" s="3" t="s">
        <v>10</v>
      </c>
      <c r="E60" s="4" t="s">
        <v>11</v>
      </c>
      <c r="F60" s="3" t="s">
        <v>263</v>
      </c>
      <c r="G60" t="str">
        <f>VLOOKUP(C60,[1]Sheet1!$F$3:$G$249,2,FALSE)</f>
        <v>EECA</v>
      </c>
      <c r="H60" t="str">
        <f t="shared" si="1"/>
        <v>KAZ</v>
      </c>
      <c r="I60">
        <f t="shared" si="3"/>
        <v>59</v>
      </c>
      <c r="J60" t="s">
        <v>127</v>
      </c>
      <c r="K60" t="str">
        <f t="shared" si="4"/>
        <v>JOR</v>
      </c>
    </row>
    <row r="61" spans="1:11" x14ac:dyDescent="0.25">
      <c r="A61">
        <f t="shared" si="0"/>
        <v>60</v>
      </c>
      <c r="B61" s="3" t="s">
        <v>131</v>
      </c>
      <c r="C61" s="3" t="s">
        <v>132</v>
      </c>
      <c r="D61" s="3" t="s">
        <v>18</v>
      </c>
      <c r="E61" s="4" t="s">
        <v>19</v>
      </c>
      <c r="F61" s="3" t="s">
        <v>263</v>
      </c>
      <c r="G61" t="str">
        <f>VLOOKUP(C61,[1]Sheet1!$F$3:$G$249,2,FALSE)</f>
        <v>ESA</v>
      </c>
      <c r="H61" t="str">
        <f t="shared" si="1"/>
        <v>KEN</v>
      </c>
      <c r="I61">
        <f t="shared" si="3"/>
        <v>60</v>
      </c>
      <c r="J61" t="s">
        <v>129</v>
      </c>
      <c r="K61" t="str">
        <f t="shared" si="4"/>
        <v>KAZ</v>
      </c>
    </row>
    <row r="62" spans="1:11" x14ac:dyDescent="0.25">
      <c r="A62">
        <f t="shared" si="0"/>
        <v>61</v>
      </c>
      <c r="B62" s="3" t="s">
        <v>133</v>
      </c>
      <c r="C62" s="3" t="s">
        <v>134</v>
      </c>
      <c r="D62" s="3" t="s">
        <v>15</v>
      </c>
      <c r="E62" s="4" t="s">
        <v>7</v>
      </c>
      <c r="F62" s="3" t="s">
        <v>263</v>
      </c>
      <c r="G62" t="str">
        <f>VLOOKUP(C62,[1]Sheet1!$F$3:$G$249,2,FALSE)</f>
        <v>AP</v>
      </c>
      <c r="H62" t="str">
        <f t="shared" si="1"/>
        <v>PRK</v>
      </c>
      <c r="I62">
        <f t="shared" si="3"/>
        <v>61</v>
      </c>
      <c r="J62" t="s">
        <v>131</v>
      </c>
      <c r="K62" t="str">
        <f t="shared" si="4"/>
        <v>KEN</v>
      </c>
    </row>
    <row r="63" spans="1:11" x14ac:dyDescent="0.25">
      <c r="A63">
        <f t="shared" si="0"/>
        <v>62</v>
      </c>
      <c r="B63" s="3" t="s">
        <v>135</v>
      </c>
      <c r="C63" s="3" t="s">
        <v>136</v>
      </c>
      <c r="D63" s="3" t="s">
        <v>10</v>
      </c>
      <c r="E63" s="4" t="s">
        <v>19</v>
      </c>
      <c r="F63" s="3" t="s">
        <v>263</v>
      </c>
      <c r="G63" t="str">
        <f>VLOOKUP(C63,[1]Sheet1!$F$3:$G$249,2,FALSE)</f>
        <v>EECA</v>
      </c>
      <c r="H63" t="str">
        <f t="shared" si="1"/>
        <v>KGZ</v>
      </c>
      <c r="I63">
        <f t="shared" si="3"/>
        <v>62</v>
      </c>
      <c r="J63" t="s">
        <v>133</v>
      </c>
      <c r="K63" t="str">
        <f t="shared" si="4"/>
        <v>PRK</v>
      </c>
    </row>
    <row r="64" spans="1:11" x14ac:dyDescent="0.25">
      <c r="A64">
        <f t="shared" si="0"/>
        <v>63</v>
      </c>
      <c r="B64" s="3" t="s">
        <v>137</v>
      </c>
      <c r="C64" s="3" t="s">
        <v>138</v>
      </c>
      <c r="D64" s="3" t="s">
        <v>15</v>
      </c>
      <c r="E64" s="4" t="s">
        <v>19</v>
      </c>
      <c r="F64" s="3" t="s">
        <v>263</v>
      </c>
      <c r="G64" t="str">
        <f>VLOOKUP(C64,[1]Sheet1!$F$3:$G$249,2,FALSE)</f>
        <v>AP</v>
      </c>
      <c r="H64" t="str">
        <f t="shared" si="1"/>
        <v>LAO</v>
      </c>
      <c r="I64">
        <f t="shared" si="3"/>
        <v>63</v>
      </c>
      <c r="J64" t="s">
        <v>135</v>
      </c>
      <c r="K64" t="str">
        <f t="shared" si="4"/>
        <v>KGZ</v>
      </c>
    </row>
    <row r="65" spans="1:11" x14ac:dyDescent="0.25">
      <c r="A65">
        <f t="shared" si="0"/>
        <v>64</v>
      </c>
      <c r="B65" s="3" t="s">
        <v>139</v>
      </c>
      <c r="C65" s="3" t="s">
        <v>140</v>
      </c>
      <c r="D65" s="3" t="s">
        <v>14</v>
      </c>
      <c r="E65" s="4" t="s">
        <v>11</v>
      </c>
      <c r="F65" s="3" t="s">
        <v>263</v>
      </c>
      <c r="G65" t="str">
        <f>VLOOKUP(C65,[1]Sheet1!$F$3:$G$249,2,FALSE)</f>
        <v>NAME</v>
      </c>
      <c r="H65" t="str">
        <f t="shared" si="1"/>
        <v>LBN</v>
      </c>
      <c r="I65">
        <f t="shared" si="3"/>
        <v>64</v>
      </c>
      <c r="J65" t="s">
        <v>137</v>
      </c>
      <c r="K65" t="str">
        <f t="shared" si="4"/>
        <v>LAO</v>
      </c>
    </row>
    <row r="66" spans="1:11" x14ac:dyDescent="0.25">
      <c r="A66">
        <f t="shared" si="0"/>
        <v>65</v>
      </c>
      <c r="B66" s="3" t="s">
        <v>141</v>
      </c>
      <c r="C66" s="3" t="s">
        <v>142</v>
      </c>
      <c r="D66" s="3" t="s">
        <v>18</v>
      </c>
      <c r="E66" s="4" t="s">
        <v>19</v>
      </c>
      <c r="F66" s="3" t="s">
        <v>263</v>
      </c>
      <c r="G66" t="str">
        <f>VLOOKUP(C66,[1]Sheet1!$F$3:$G$249,2,FALSE)</f>
        <v>ESA</v>
      </c>
      <c r="H66" t="str">
        <f t="shared" si="1"/>
        <v>LSO</v>
      </c>
      <c r="I66">
        <f t="shared" si="3"/>
        <v>65</v>
      </c>
      <c r="J66" t="s">
        <v>139</v>
      </c>
      <c r="K66" t="str">
        <f t="shared" si="4"/>
        <v>LBN</v>
      </c>
    </row>
    <row r="67" spans="1:11" x14ac:dyDescent="0.25">
      <c r="A67">
        <f t="shared" ref="A67:A126" si="5">1+A66</f>
        <v>66</v>
      </c>
      <c r="B67" s="3" t="s">
        <v>143</v>
      </c>
      <c r="C67" s="3" t="s">
        <v>144</v>
      </c>
      <c r="D67" s="3" t="s">
        <v>18</v>
      </c>
      <c r="E67" s="4" t="s">
        <v>7</v>
      </c>
      <c r="F67" s="3" t="s">
        <v>263</v>
      </c>
      <c r="G67" t="str">
        <f>VLOOKUP(C67,[1]Sheet1!$F$3:$G$249,2,FALSE)</f>
        <v>WCA</v>
      </c>
      <c r="H67" t="str">
        <f t="shared" ref="H67:H121" si="6">VLOOKUP(C67,$K$2:$K$121,1,FALSE)</f>
        <v>LBR</v>
      </c>
      <c r="I67">
        <f t="shared" si="3"/>
        <v>66</v>
      </c>
      <c r="J67" t="s">
        <v>141</v>
      </c>
      <c r="K67" t="str">
        <f t="shared" si="4"/>
        <v>LSO</v>
      </c>
    </row>
    <row r="68" spans="1:11" x14ac:dyDescent="0.25">
      <c r="A68">
        <f t="shared" si="5"/>
        <v>67</v>
      </c>
      <c r="B68" s="3" t="s">
        <v>145</v>
      </c>
      <c r="C68" s="3" t="s">
        <v>146</v>
      </c>
      <c r="D68" s="3" t="s">
        <v>14</v>
      </c>
      <c r="E68" s="4" t="s">
        <v>11</v>
      </c>
      <c r="F68" s="3" t="s">
        <v>263</v>
      </c>
      <c r="G68" t="str">
        <f>VLOOKUP(C68,[1]Sheet1!$F$3:$G$249,2,FALSE)</f>
        <v>NAME</v>
      </c>
      <c r="H68" t="str">
        <f t="shared" si="6"/>
        <v>LBY</v>
      </c>
      <c r="I68">
        <f t="shared" ref="I68:I126" si="7">1+I67</f>
        <v>67</v>
      </c>
      <c r="J68" t="s">
        <v>143</v>
      </c>
      <c r="K68" t="str">
        <f t="shared" si="4"/>
        <v>LBR</v>
      </c>
    </row>
    <row r="69" spans="1:11" x14ac:dyDescent="0.25">
      <c r="A69">
        <f t="shared" si="5"/>
        <v>68</v>
      </c>
      <c r="B69" s="3" t="s">
        <v>147</v>
      </c>
      <c r="C69" s="3" t="s">
        <v>148</v>
      </c>
      <c r="D69" s="3" t="s">
        <v>10</v>
      </c>
      <c r="E69" s="4" t="s">
        <v>11</v>
      </c>
      <c r="F69" s="3" t="s">
        <v>263</v>
      </c>
      <c r="G69" t="str">
        <f>VLOOKUP(C69,[1]Sheet1!$F$3:$G$249,2,FALSE)</f>
        <v>EECA</v>
      </c>
      <c r="H69" t="str">
        <f t="shared" si="6"/>
        <v>MKD</v>
      </c>
      <c r="I69">
        <f t="shared" si="7"/>
        <v>68</v>
      </c>
      <c r="J69" t="s">
        <v>145</v>
      </c>
      <c r="K69" t="str">
        <f t="shared" si="4"/>
        <v>LBY</v>
      </c>
    </row>
    <row r="70" spans="1:11" x14ac:dyDescent="0.25">
      <c r="A70">
        <f t="shared" si="5"/>
        <v>69</v>
      </c>
      <c r="B70" s="3" t="s">
        <v>149</v>
      </c>
      <c r="C70" s="3" t="s">
        <v>150</v>
      </c>
      <c r="D70" s="3" t="s">
        <v>18</v>
      </c>
      <c r="E70" s="4" t="s">
        <v>7</v>
      </c>
      <c r="F70" s="3" t="s">
        <v>263</v>
      </c>
      <c r="G70" t="str">
        <f>VLOOKUP(C70,[1]Sheet1!$F$3:$G$249,2,FALSE)</f>
        <v>ESA</v>
      </c>
      <c r="H70" t="str">
        <f t="shared" si="6"/>
        <v>MDG</v>
      </c>
      <c r="I70">
        <f t="shared" si="7"/>
        <v>69</v>
      </c>
      <c r="J70" t="s">
        <v>149</v>
      </c>
      <c r="K70" t="str">
        <f t="shared" si="4"/>
        <v>MDG</v>
      </c>
    </row>
    <row r="71" spans="1:11" x14ac:dyDescent="0.25">
      <c r="A71">
        <f t="shared" si="5"/>
        <v>70</v>
      </c>
      <c r="B71" s="3" t="s">
        <v>151</v>
      </c>
      <c r="C71" s="3" t="s">
        <v>152</v>
      </c>
      <c r="D71" s="3" t="s">
        <v>18</v>
      </c>
      <c r="E71" s="4" t="s">
        <v>7</v>
      </c>
      <c r="F71" s="3" t="s">
        <v>263</v>
      </c>
      <c r="G71" t="str">
        <f>VLOOKUP(C71,[1]Sheet1!$F$3:$G$249,2,FALSE)</f>
        <v>ESA</v>
      </c>
      <c r="H71" t="str">
        <f t="shared" si="6"/>
        <v>MWI</v>
      </c>
      <c r="I71">
        <f t="shared" si="7"/>
        <v>70</v>
      </c>
      <c r="J71" t="s">
        <v>151</v>
      </c>
      <c r="K71" t="str">
        <f t="shared" si="4"/>
        <v>MWI</v>
      </c>
    </row>
    <row r="72" spans="1:11" x14ac:dyDescent="0.25">
      <c r="A72">
        <f t="shared" si="5"/>
        <v>71</v>
      </c>
      <c r="B72" s="3" t="s">
        <v>153</v>
      </c>
      <c r="C72" s="3" t="s">
        <v>154</v>
      </c>
      <c r="D72" s="3" t="s">
        <v>15</v>
      </c>
      <c r="E72" s="4" t="s">
        <v>11</v>
      </c>
      <c r="F72" s="3" t="s">
        <v>263</v>
      </c>
      <c r="G72" t="str">
        <f>VLOOKUP(C72,[1]Sheet1!$F$3:$G$249,2,FALSE)</f>
        <v>AP</v>
      </c>
      <c r="H72" t="str">
        <f t="shared" si="6"/>
        <v>MYS</v>
      </c>
      <c r="I72">
        <f t="shared" si="7"/>
        <v>71</v>
      </c>
      <c r="J72" t="s">
        <v>153</v>
      </c>
      <c r="K72" t="str">
        <f t="shared" si="4"/>
        <v>MYS</v>
      </c>
    </row>
    <row r="73" spans="1:11" x14ac:dyDescent="0.25">
      <c r="A73">
        <f t="shared" si="5"/>
        <v>72</v>
      </c>
      <c r="B73" s="3" t="s">
        <v>155</v>
      </c>
      <c r="C73" s="3" t="s">
        <v>156</v>
      </c>
      <c r="D73" s="3" t="s">
        <v>6</v>
      </c>
      <c r="E73" s="4" t="s">
        <v>11</v>
      </c>
      <c r="F73" s="3" t="s">
        <v>263</v>
      </c>
      <c r="G73" t="str">
        <f>VLOOKUP(C73,[1]Sheet1!$F$3:$G$249,2,FALSE)</f>
        <v>AP</v>
      </c>
      <c r="H73" t="str">
        <f t="shared" si="6"/>
        <v>MDV</v>
      </c>
      <c r="I73">
        <f t="shared" si="7"/>
        <v>72</v>
      </c>
      <c r="J73" t="s">
        <v>155</v>
      </c>
      <c r="K73" t="str">
        <f t="shared" si="4"/>
        <v>MDV</v>
      </c>
    </row>
    <row r="74" spans="1:11" x14ac:dyDescent="0.25">
      <c r="A74">
        <f t="shared" si="5"/>
        <v>73</v>
      </c>
      <c r="B74" s="3" t="s">
        <v>157</v>
      </c>
      <c r="C74" s="3" t="s">
        <v>158</v>
      </c>
      <c r="D74" s="3" t="s">
        <v>18</v>
      </c>
      <c r="E74" s="4" t="s">
        <v>7</v>
      </c>
      <c r="F74" s="3" t="s">
        <v>263</v>
      </c>
      <c r="G74" t="str">
        <f>VLOOKUP(C74,[1]Sheet1!$F$3:$G$249,2,FALSE)</f>
        <v>WCA</v>
      </c>
      <c r="H74" t="str">
        <f t="shared" si="6"/>
        <v>MLI</v>
      </c>
      <c r="I74">
        <f t="shared" si="7"/>
        <v>73</v>
      </c>
      <c r="J74" t="s">
        <v>157</v>
      </c>
      <c r="K74" t="str">
        <f t="shared" si="4"/>
        <v>MLI</v>
      </c>
    </row>
    <row r="75" spans="1:11" x14ac:dyDescent="0.25">
      <c r="A75">
        <f t="shared" si="5"/>
        <v>74</v>
      </c>
      <c r="B75" s="3" t="s">
        <v>159</v>
      </c>
      <c r="C75" s="3" t="s">
        <v>160</v>
      </c>
      <c r="D75" s="3" t="s">
        <v>18</v>
      </c>
      <c r="E75" s="4" t="s">
        <v>19</v>
      </c>
      <c r="F75" s="3" t="s">
        <v>263</v>
      </c>
      <c r="G75" t="str">
        <f>VLOOKUP(C75,[1]Sheet1!$F$3:$G$249,2,FALSE)</f>
        <v>WCA</v>
      </c>
      <c r="H75" t="str">
        <f t="shared" si="6"/>
        <v>MRT</v>
      </c>
      <c r="I75">
        <f t="shared" si="7"/>
        <v>74</v>
      </c>
      <c r="J75" t="s">
        <v>159</v>
      </c>
      <c r="K75" t="str">
        <f t="shared" si="4"/>
        <v>MRT</v>
      </c>
    </row>
    <row r="76" spans="1:11" x14ac:dyDescent="0.25">
      <c r="A76">
        <f t="shared" si="5"/>
        <v>75</v>
      </c>
      <c r="B76" s="3" t="s">
        <v>161</v>
      </c>
      <c r="C76" s="3" t="s">
        <v>162</v>
      </c>
      <c r="D76" s="3" t="s">
        <v>18</v>
      </c>
      <c r="E76" s="4" t="s">
        <v>11</v>
      </c>
      <c r="F76" s="3" t="s">
        <v>263</v>
      </c>
      <c r="G76" t="str">
        <f>VLOOKUP(C76,[1]Sheet1!$F$3:$G$249,2,FALSE)</f>
        <v>ESA</v>
      </c>
      <c r="H76" t="str">
        <f t="shared" si="6"/>
        <v>MUS</v>
      </c>
      <c r="I76">
        <f t="shared" si="7"/>
        <v>75</v>
      </c>
      <c r="J76" t="s">
        <v>161</v>
      </c>
      <c r="K76" t="str">
        <f t="shared" si="4"/>
        <v>MUS</v>
      </c>
    </row>
    <row r="77" spans="1:11" x14ac:dyDescent="0.25">
      <c r="A77">
        <f t="shared" si="5"/>
        <v>76</v>
      </c>
      <c r="B77" s="3" t="s">
        <v>163</v>
      </c>
      <c r="C77" s="3" t="s">
        <v>164</v>
      </c>
      <c r="D77" s="3" t="s">
        <v>20</v>
      </c>
      <c r="E77" s="4" t="s">
        <v>11</v>
      </c>
      <c r="F77" s="3" t="s">
        <v>263</v>
      </c>
      <c r="G77" t="str">
        <f>VLOOKUP(C77,[1]Sheet1!$F$3:$G$249,2,FALSE)</f>
        <v>LAC</v>
      </c>
      <c r="H77" t="str">
        <f t="shared" si="6"/>
        <v>MEX</v>
      </c>
      <c r="I77">
        <f t="shared" si="7"/>
        <v>76</v>
      </c>
      <c r="J77" t="s">
        <v>163</v>
      </c>
      <c r="K77" t="str">
        <f t="shared" si="4"/>
        <v>MEX</v>
      </c>
    </row>
    <row r="78" spans="1:11" x14ac:dyDescent="0.25">
      <c r="A78">
        <f t="shared" si="5"/>
        <v>77</v>
      </c>
      <c r="B78" s="3" t="s">
        <v>165</v>
      </c>
      <c r="C78" s="3" t="s">
        <v>166</v>
      </c>
      <c r="D78" s="3" t="s">
        <v>10</v>
      </c>
      <c r="E78" s="4" t="s">
        <v>19</v>
      </c>
      <c r="F78" s="3" t="s">
        <v>263</v>
      </c>
      <c r="G78" t="str">
        <f>VLOOKUP(C78,[1]Sheet1!$F$3:$G$249,2,FALSE)</f>
        <v>EECA</v>
      </c>
      <c r="H78" t="str">
        <f t="shared" si="6"/>
        <v>MDA</v>
      </c>
      <c r="I78">
        <f t="shared" si="7"/>
        <v>77</v>
      </c>
      <c r="J78" t="s">
        <v>165</v>
      </c>
      <c r="K78" t="str">
        <f t="shared" si="4"/>
        <v>MDA</v>
      </c>
    </row>
    <row r="79" spans="1:11" x14ac:dyDescent="0.25">
      <c r="A79">
        <f t="shared" si="5"/>
        <v>78</v>
      </c>
      <c r="B79" s="3" t="s">
        <v>167</v>
      </c>
      <c r="C79" s="3" t="s">
        <v>168</v>
      </c>
      <c r="D79" s="3" t="s">
        <v>15</v>
      </c>
      <c r="E79" s="4" t="s">
        <v>19</v>
      </c>
      <c r="F79" s="3" t="s">
        <v>263</v>
      </c>
      <c r="G79" t="str">
        <f>VLOOKUP(C79,[1]Sheet1!$F$3:$G$249,2,FALSE)</f>
        <v>AP</v>
      </c>
      <c r="H79" t="str">
        <f t="shared" si="6"/>
        <v>MNG</v>
      </c>
      <c r="I79">
        <f t="shared" si="7"/>
        <v>78</v>
      </c>
      <c r="J79" t="s">
        <v>167</v>
      </c>
      <c r="K79" t="str">
        <f t="shared" si="4"/>
        <v>MNG</v>
      </c>
    </row>
    <row r="80" spans="1:11" x14ac:dyDescent="0.25">
      <c r="A80">
        <f t="shared" si="5"/>
        <v>79</v>
      </c>
      <c r="B80" s="3" t="s">
        <v>169</v>
      </c>
      <c r="C80" s="3" t="s">
        <v>170</v>
      </c>
      <c r="D80" s="3" t="s">
        <v>10</v>
      </c>
      <c r="E80" s="4" t="s">
        <v>11</v>
      </c>
      <c r="F80" s="3" t="s">
        <v>263</v>
      </c>
      <c r="G80" t="str">
        <f>VLOOKUP(C80,[1]Sheet1!$F$3:$G$249,2,FALSE)</f>
        <v>EECA</v>
      </c>
      <c r="H80" t="str">
        <f t="shared" si="6"/>
        <v>MNE</v>
      </c>
      <c r="I80">
        <f t="shared" si="7"/>
        <v>79</v>
      </c>
      <c r="J80" t="s">
        <v>169</v>
      </c>
      <c r="K80" t="str">
        <f t="shared" si="4"/>
        <v>MNE</v>
      </c>
    </row>
    <row r="81" spans="1:11" x14ac:dyDescent="0.25">
      <c r="A81">
        <f t="shared" si="5"/>
        <v>80</v>
      </c>
      <c r="B81" s="3" t="s">
        <v>171</v>
      </c>
      <c r="C81" s="3" t="s">
        <v>172</v>
      </c>
      <c r="D81" s="3" t="s">
        <v>14</v>
      </c>
      <c r="E81" s="4" t="s">
        <v>19</v>
      </c>
      <c r="F81" s="3" t="s">
        <v>263</v>
      </c>
      <c r="G81" t="str">
        <f>VLOOKUP(C81,[1]Sheet1!$F$3:$G$249,2,FALSE)</f>
        <v>NAME</v>
      </c>
      <c r="H81" t="str">
        <f t="shared" si="6"/>
        <v>MAR</v>
      </c>
      <c r="I81">
        <f t="shared" si="7"/>
        <v>80</v>
      </c>
      <c r="J81" t="s">
        <v>171</v>
      </c>
      <c r="K81" t="str">
        <f t="shared" si="4"/>
        <v>MAR</v>
      </c>
    </row>
    <row r="82" spans="1:11" x14ac:dyDescent="0.25">
      <c r="A82">
        <f t="shared" si="5"/>
        <v>81</v>
      </c>
      <c r="B82" s="3" t="s">
        <v>173</v>
      </c>
      <c r="C82" s="3" t="s">
        <v>174</v>
      </c>
      <c r="D82" s="3" t="s">
        <v>18</v>
      </c>
      <c r="E82" s="4" t="s">
        <v>7</v>
      </c>
      <c r="F82" s="3" t="s">
        <v>263</v>
      </c>
      <c r="G82" t="str">
        <f>VLOOKUP(C82,[1]Sheet1!$F$3:$G$249,2,FALSE)</f>
        <v>ESA</v>
      </c>
      <c r="H82" t="str">
        <f t="shared" si="6"/>
        <v>MOZ</v>
      </c>
      <c r="I82">
        <f t="shared" si="7"/>
        <v>81</v>
      </c>
      <c r="J82" t="s">
        <v>173</v>
      </c>
      <c r="K82" t="str">
        <f t="shared" si="4"/>
        <v>MOZ</v>
      </c>
    </row>
    <row r="83" spans="1:11" x14ac:dyDescent="0.25">
      <c r="A83">
        <f t="shared" si="5"/>
        <v>82</v>
      </c>
      <c r="B83" s="3" t="s">
        <v>175</v>
      </c>
      <c r="C83" s="3" t="s">
        <v>176</v>
      </c>
      <c r="D83" s="3" t="s">
        <v>15</v>
      </c>
      <c r="E83" s="4" t="s">
        <v>19</v>
      </c>
      <c r="F83" s="3" t="s">
        <v>263</v>
      </c>
      <c r="G83" t="str">
        <f>VLOOKUP(C83,[1]Sheet1!$F$3:$G$249,2,FALSE)</f>
        <v>AP</v>
      </c>
      <c r="H83" t="str">
        <f t="shared" si="6"/>
        <v>MMR</v>
      </c>
      <c r="I83">
        <f t="shared" si="7"/>
        <v>82</v>
      </c>
      <c r="J83" t="s">
        <v>175</v>
      </c>
      <c r="K83" t="str">
        <f t="shared" si="4"/>
        <v>MMR</v>
      </c>
    </row>
    <row r="84" spans="1:11" x14ac:dyDescent="0.25">
      <c r="A84">
        <f t="shared" si="5"/>
        <v>83</v>
      </c>
      <c r="B84" s="3" t="s">
        <v>177</v>
      </c>
      <c r="C84" s="3" t="s">
        <v>178</v>
      </c>
      <c r="D84" s="3" t="s">
        <v>18</v>
      </c>
      <c r="E84" s="4" t="s">
        <v>11</v>
      </c>
      <c r="F84" s="3" t="s">
        <v>263</v>
      </c>
      <c r="G84" t="str">
        <f>VLOOKUP(C84,[1]Sheet1!$F$3:$G$249,2,FALSE)</f>
        <v>ESA</v>
      </c>
      <c r="H84" t="str">
        <f t="shared" si="6"/>
        <v>NAM</v>
      </c>
      <c r="I84">
        <f t="shared" si="7"/>
        <v>83</v>
      </c>
      <c r="J84" t="s">
        <v>177</v>
      </c>
      <c r="K84" t="str">
        <f t="shared" si="4"/>
        <v>NAM</v>
      </c>
    </row>
    <row r="85" spans="1:11" x14ac:dyDescent="0.25">
      <c r="A85">
        <f t="shared" si="5"/>
        <v>84</v>
      </c>
      <c r="B85" s="3" t="s">
        <v>179</v>
      </c>
      <c r="C85" s="3" t="s">
        <v>180</v>
      </c>
      <c r="D85" s="3" t="s">
        <v>6</v>
      </c>
      <c r="E85" s="4" t="s">
        <v>7</v>
      </c>
      <c r="F85" s="3" t="s">
        <v>263</v>
      </c>
      <c r="G85" t="str">
        <f>VLOOKUP(C85,[1]Sheet1!$F$3:$G$249,2,FALSE)</f>
        <v>AP</v>
      </c>
      <c r="H85" t="str">
        <f t="shared" si="6"/>
        <v>NPL</v>
      </c>
      <c r="I85">
        <f t="shared" si="7"/>
        <v>84</v>
      </c>
      <c r="J85" t="s">
        <v>179</v>
      </c>
      <c r="K85" t="str">
        <f t="shared" si="4"/>
        <v>NPL</v>
      </c>
    </row>
    <row r="86" spans="1:11" x14ac:dyDescent="0.25">
      <c r="A86">
        <f t="shared" si="5"/>
        <v>85</v>
      </c>
      <c r="B86" s="3" t="s">
        <v>181</v>
      </c>
      <c r="C86" s="3" t="s">
        <v>182</v>
      </c>
      <c r="D86" s="3" t="s">
        <v>20</v>
      </c>
      <c r="E86" s="4" t="s">
        <v>19</v>
      </c>
      <c r="F86" s="3" t="s">
        <v>263</v>
      </c>
      <c r="G86" t="str">
        <f>VLOOKUP(C86,[1]Sheet1!$F$3:$G$249,2,FALSE)</f>
        <v>LAC</v>
      </c>
      <c r="H86" t="str">
        <f t="shared" si="6"/>
        <v>NIC</v>
      </c>
      <c r="I86">
        <f t="shared" si="7"/>
        <v>85</v>
      </c>
      <c r="J86" t="s">
        <v>181</v>
      </c>
      <c r="K86" t="str">
        <f t="shared" si="4"/>
        <v>NIC</v>
      </c>
    </row>
    <row r="87" spans="1:11" x14ac:dyDescent="0.25">
      <c r="A87">
        <f t="shared" si="5"/>
        <v>86</v>
      </c>
      <c r="B87" s="3" t="s">
        <v>183</v>
      </c>
      <c r="C87" s="3" t="s">
        <v>184</v>
      </c>
      <c r="D87" s="3" t="s">
        <v>18</v>
      </c>
      <c r="E87" s="4" t="s">
        <v>7</v>
      </c>
      <c r="F87" s="3" t="s">
        <v>263</v>
      </c>
      <c r="G87" t="str">
        <f>VLOOKUP(C87,[1]Sheet1!$F$3:$G$249,2,FALSE)</f>
        <v>WCA</v>
      </c>
      <c r="H87" t="str">
        <f t="shared" si="6"/>
        <v>NER</v>
      </c>
      <c r="I87">
        <f t="shared" si="7"/>
        <v>86</v>
      </c>
      <c r="J87" t="s">
        <v>183</v>
      </c>
      <c r="K87" t="str">
        <f t="shared" si="4"/>
        <v>NER</v>
      </c>
    </row>
    <row r="88" spans="1:11" x14ac:dyDescent="0.25">
      <c r="A88">
        <f t="shared" si="5"/>
        <v>87</v>
      </c>
      <c r="B88" s="3" t="s">
        <v>185</v>
      </c>
      <c r="C88" s="3" t="s">
        <v>186</v>
      </c>
      <c r="D88" s="3" t="s">
        <v>18</v>
      </c>
      <c r="E88" s="4" t="s">
        <v>19</v>
      </c>
      <c r="F88" s="3" t="s">
        <v>263</v>
      </c>
      <c r="G88" t="str">
        <f>VLOOKUP(C88,[1]Sheet1!$F$3:$G$249,2,FALSE)</f>
        <v>WCA</v>
      </c>
      <c r="H88" t="str">
        <f t="shared" si="6"/>
        <v>NGA</v>
      </c>
      <c r="I88">
        <f t="shared" si="7"/>
        <v>87</v>
      </c>
      <c r="J88" t="s">
        <v>268</v>
      </c>
      <c r="K88" t="s">
        <v>186</v>
      </c>
    </row>
    <row r="89" spans="1:11" x14ac:dyDescent="0.25">
      <c r="A89">
        <f t="shared" si="5"/>
        <v>88</v>
      </c>
      <c r="B89" s="3" t="s">
        <v>187</v>
      </c>
      <c r="C89" s="3" t="s">
        <v>188</v>
      </c>
      <c r="D89" s="3" t="s">
        <v>6</v>
      </c>
      <c r="E89" s="4" t="s">
        <v>19</v>
      </c>
      <c r="F89" s="3" t="s">
        <v>263</v>
      </c>
      <c r="G89" t="str">
        <f>VLOOKUP(C89,[1]Sheet1!$F$3:$G$249,2,FALSE)</f>
        <v>AP</v>
      </c>
      <c r="H89" t="str">
        <f t="shared" si="6"/>
        <v>PAK</v>
      </c>
      <c r="I89">
        <f t="shared" si="7"/>
        <v>88</v>
      </c>
      <c r="J89" t="s">
        <v>269</v>
      </c>
      <c r="K89" t="s">
        <v>148</v>
      </c>
    </row>
    <row r="90" spans="1:11" x14ac:dyDescent="0.25">
      <c r="A90">
        <f t="shared" si="5"/>
        <v>89</v>
      </c>
      <c r="B90" s="3" t="s">
        <v>189</v>
      </c>
      <c r="C90" s="3" t="s">
        <v>190</v>
      </c>
      <c r="D90" s="3" t="s">
        <v>20</v>
      </c>
      <c r="E90" s="4" t="s">
        <v>11</v>
      </c>
      <c r="F90" s="3" t="s">
        <v>263</v>
      </c>
      <c r="G90" t="str">
        <f>VLOOKUP(C90,[1]Sheet1!$F$3:$G$249,2,FALSE)</f>
        <v>LAC</v>
      </c>
      <c r="H90" t="str">
        <f t="shared" si="6"/>
        <v>PAN</v>
      </c>
      <c r="I90">
        <f t="shared" si="7"/>
        <v>89</v>
      </c>
      <c r="J90" t="s">
        <v>270</v>
      </c>
      <c r="K90" t="s">
        <v>188</v>
      </c>
    </row>
    <row r="91" spans="1:11" x14ac:dyDescent="0.25">
      <c r="A91">
        <f t="shared" si="5"/>
        <v>90</v>
      </c>
      <c r="B91" s="3" t="s">
        <v>191</v>
      </c>
      <c r="C91" s="3" t="s">
        <v>192</v>
      </c>
      <c r="D91" s="3" t="s">
        <v>15</v>
      </c>
      <c r="E91" s="4" t="s">
        <v>19</v>
      </c>
      <c r="F91" s="3" t="s">
        <v>263</v>
      </c>
      <c r="G91" t="str">
        <f>VLOOKUP(C91,[1]Sheet1!$F$3:$G$249,2,FALSE)</f>
        <v>AP</v>
      </c>
      <c r="H91" t="str">
        <f t="shared" si="6"/>
        <v>PNG</v>
      </c>
      <c r="I91">
        <f t="shared" si="7"/>
        <v>90</v>
      </c>
      <c r="J91" t="s">
        <v>189</v>
      </c>
      <c r="K91" t="s">
        <v>190</v>
      </c>
    </row>
    <row r="92" spans="1:11" x14ac:dyDescent="0.25">
      <c r="A92">
        <f t="shared" si="5"/>
        <v>91</v>
      </c>
      <c r="B92" s="3" t="s">
        <v>193</v>
      </c>
      <c r="C92" s="3" t="s">
        <v>194</v>
      </c>
      <c r="D92" s="3" t="s">
        <v>20</v>
      </c>
      <c r="E92" s="4" t="s">
        <v>11</v>
      </c>
      <c r="F92" s="3" t="s">
        <v>263</v>
      </c>
      <c r="G92" t="str">
        <f>VLOOKUP(C92,[1]Sheet1!$F$3:$G$249,2,FALSE)</f>
        <v>LAC</v>
      </c>
      <c r="H92" t="str">
        <f t="shared" si="6"/>
        <v>PRY</v>
      </c>
      <c r="I92">
        <f t="shared" si="7"/>
        <v>91</v>
      </c>
      <c r="J92" t="s">
        <v>271</v>
      </c>
      <c r="K92" t="s">
        <v>192</v>
      </c>
    </row>
    <row r="93" spans="1:11" x14ac:dyDescent="0.25">
      <c r="A93">
        <f t="shared" si="5"/>
        <v>92</v>
      </c>
      <c r="B93" s="3" t="s">
        <v>195</v>
      </c>
      <c r="C93" s="3" t="s">
        <v>196</v>
      </c>
      <c r="D93" s="3" t="s">
        <v>20</v>
      </c>
      <c r="E93" s="4" t="s">
        <v>11</v>
      </c>
      <c r="F93" s="3" t="s">
        <v>263</v>
      </c>
      <c r="G93" t="str">
        <f>VLOOKUP(C93,[1]Sheet1!$F$3:$G$249,2,FALSE)</f>
        <v>LAC</v>
      </c>
      <c r="H93" t="str">
        <f t="shared" si="6"/>
        <v>PER</v>
      </c>
      <c r="I93">
        <f t="shared" si="7"/>
        <v>92</v>
      </c>
      <c r="J93" t="s">
        <v>193</v>
      </c>
      <c r="K93" t="str">
        <f t="shared" si="4"/>
        <v>PRY</v>
      </c>
    </row>
    <row r="94" spans="1:11" x14ac:dyDescent="0.25">
      <c r="A94">
        <f t="shared" si="5"/>
        <v>93</v>
      </c>
      <c r="B94" s="3" t="s">
        <v>197</v>
      </c>
      <c r="C94" s="3" t="s">
        <v>198</v>
      </c>
      <c r="D94" s="3" t="s">
        <v>15</v>
      </c>
      <c r="E94" s="4" t="s">
        <v>19</v>
      </c>
      <c r="F94" s="3" t="s">
        <v>263</v>
      </c>
      <c r="G94" t="str">
        <f>VLOOKUP(C94,[1]Sheet1!$F$3:$G$249,2,FALSE)</f>
        <v>AP</v>
      </c>
      <c r="H94" t="str">
        <f t="shared" si="6"/>
        <v>PHL</v>
      </c>
      <c r="I94">
        <f t="shared" si="7"/>
        <v>93</v>
      </c>
      <c r="J94" t="s">
        <v>272</v>
      </c>
      <c r="K94" t="s">
        <v>196</v>
      </c>
    </row>
    <row r="95" spans="1:11" x14ac:dyDescent="0.25">
      <c r="A95">
        <f t="shared" si="5"/>
        <v>94</v>
      </c>
      <c r="B95" s="3" t="s">
        <v>199</v>
      </c>
      <c r="C95" s="3" t="s">
        <v>200</v>
      </c>
      <c r="D95" s="3" t="s">
        <v>10</v>
      </c>
      <c r="E95" s="4" t="s">
        <v>11</v>
      </c>
      <c r="F95" s="3" t="s">
        <v>263</v>
      </c>
      <c r="G95" t="str">
        <f>VLOOKUP(C95,[1]Sheet1!$F$3:$G$249,2,FALSE)</f>
        <v>WCENA</v>
      </c>
      <c r="H95" t="str">
        <f t="shared" si="6"/>
        <v>ROU</v>
      </c>
      <c r="I95">
        <f t="shared" si="7"/>
        <v>94</v>
      </c>
      <c r="J95" t="s">
        <v>197</v>
      </c>
      <c r="K95" t="str">
        <f t="shared" si="4"/>
        <v>PHL</v>
      </c>
    </row>
    <row r="96" spans="1:11" x14ac:dyDescent="0.25">
      <c r="A96">
        <f t="shared" si="5"/>
        <v>95</v>
      </c>
      <c r="B96" s="3" t="s">
        <v>201</v>
      </c>
      <c r="C96" s="3" t="s">
        <v>202</v>
      </c>
      <c r="D96" s="3" t="s">
        <v>10</v>
      </c>
      <c r="E96" s="4" t="s">
        <v>11</v>
      </c>
      <c r="F96" s="3" t="s">
        <v>263</v>
      </c>
      <c r="G96" t="str">
        <f>VLOOKUP(C96,[1]Sheet1!$F$3:$G$249,2,FALSE)</f>
        <v>EECA</v>
      </c>
      <c r="H96" t="str">
        <f t="shared" si="6"/>
        <v>RUS</v>
      </c>
      <c r="I96">
        <f t="shared" si="7"/>
        <v>95</v>
      </c>
      <c r="J96" t="s">
        <v>199</v>
      </c>
      <c r="K96" t="str">
        <f t="shared" si="4"/>
        <v>ROU</v>
      </c>
    </row>
    <row r="97" spans="1:11" x14ac:dyDescent="0.25">
      <c r="A97">
        <f t="shared" si="5"/>
        <v>96</v>
      </c>
      <c r="B97" s="3" t="s">
        <v>203</v>
      </c>
      <c r="C97" s="3" t="s">
        <v>204</v>
      </c>
      <c r="D97" s="3" t="s">
        <v>18</v>
      </c>
      <c r="E97" s="4" t="s">
        <v>7</v>
      </c>
      <c r="F97" s="3" t="s">
        <v>263</v>
      </c>
      <c r="G97" t="str">
        <f>VLOOKUP(C97,[1]Sheet1!$F$3:$G$249,2,FALSE)</f>
        <v>ESA</v>
      </c>
      <c r="H97" t="str">
        <f t="shared" si="6"/>
        <v>RWA</v>
      </c>
      <c r="I97">
        <f t="shared" si="7"/>
        <v>96</v>
      </c>
      <c r="J97" t="s">
        <v>201</v>
      </c>
      <c r="K97" t="str">
        <f t="shared" si="4"/>
        <v>RUS</v>
      </c>
    </row>
    <row r="98" spans="1:11" x14ac:dyDescent="0.25">
      <c r="A98">
        <f t="shared" si="5"/>
        <v>97</v>
      </c>
      <c r="B98" s="3" t="s">
        <v>205</v>
      </c>
      <c r="C98" s="3" t="s">
        <v>206</v>
      </c>
      <c r="D98" s="3" t="s">
        <v>18</v>
      </c>
      <c r="E98" s="4" t="s">
        <v>19</v>
      </c>
      <c r="F98" s="3" t="s">
        <v>263</v>
      </c>
      <c r="G98" t="str">
        <f>VLOOKUP(C98,[1]Sheet1!$F$3:$G$249,2,FALSE)</f>
        <v>WCA</v>
      </c>
      <c r="H98" t="str">
        <f t="shared" si="6"/>
        <v>STP</v>
      </c>
      <c r="I98">
        <f t="shared" si="7"/>
        <v>97</v>
      </c>
      <c r="J98" t="s">
        <v>203</v>
      </c>
      <c r="K98" t="str">
        <f t="shared" si="4"/>
        <v>RWA</v>
      </c>
    </row>
    <row r="99" spans="1:11" x14ac:dyDescent="0.25">
      <c r="A99">
        <f t="shared" si="5"/>
        <v>98</v>
      </c>
      <c r="B99" s="3" t="s">
        <v>207</v>
      </c>
      <c r="C99" s="3" t="s">
        <v>208</v>
      </c>
      <c r="D99" s="3" t="s">
        <v>18</v>
      </c>
      <c r="E99" s="4" t="s">
        <v>7</v>
      </c>
      <c r="F99" s="3" t="s">
        <v>263</v>
      </c>
      <c r="G99" t="str">
        <f>VLOOKUP(C99,[1]Sheet1!$F$3:$G$249,2,FALSE)</f>
        <v>WCA</v>
      </c>
      <c r="H99" t="str">
        <f t="shared" si="6"/>
        <v>SEN</v>
      </c>
      <c r="I99">
        <f t="shared" si="7"/>
        <v>98</v>
      </c>
      <c r="J99" t="s">
        <v>205</v>
      </c>
      <c r="K99" t="str">
        <f t="shared" si="4"/>
        <v>STP</v>
      </c>
    </row>
    <row r="100" spans="1:11" x14ac:dyDescent="0.25">
      <c r="A100">
        <f t="shared" si="5"/>
        <v>99</v>
      </c>
      <c r="B100" s="3" t="s">
        <v>209</v>
      </c>
      <c r="C100" s="3" t="s">
        <v>210</v>
      </c>
      <c r="D100" s="3" t="s">
        <v>10</v>
      </c>
      <c r="E100" s="4" t="s">
        <v>11</v>
      </c>
      <c r="F100" s="3" t="s">
        <v>263</v>
      </c>
      <c r="G100" t="str">
        <f>VLOOKUP(C100,[1]Sheet1!$F$3:$G$249,2,FALSE)</f>
        <v>WCENA</v>
      </c>
      <c r="H100" t="str">
        <f t="shared" si="6"/>
        <v>SRB</v>
      </c>
      <c r="I100">
        <f t="shared" si="7"/>
        <v>99</v>
      </c>
      <c r="J100" t="s">
        <v>207</v>
      </c>
      <c r="K100" t="str">
        <f t="shared" si="4"/>
        <v>SEN</v>
      </c>
    </row>
    <row r="101" spans="1:11" x14ac:dyDescent="0.25">
      <c r="A101">
        <f t="shared" si="5"/>
        <v>100</v>
      </c>
      <c r="B101" s="3" t="s">
        <v>211</v>
      </c>
      <c r="C101" s="3" t="s">
        <v>212</v>
      </c>
      <c r="D101" s="3" t="s">
        <v>18</v>
      </c>
      <c r="E101" s="4" t="s">
        <v>7</v>
      </c>
      <c r="F101" s="3" t="s">
        <v>263</v>
      </c>
      <c r="G101" t="str">
        <f>VLOOKUP(C101,[1]Sheet1!$F$3:$G$249,2,FALSE)</f>
        <v>WCA</v>
      </c>
      <c r="H101" t="str">
        <f t="shared" si="6"/>
        <v>SLE</v>
      </c>
      <c r="I101">
        <f t="shared" si="7"/>
        <v>100</v>
      </c>
      <c r="J101" t="s">
        <v>209</v>
      </c>
      <c r="K101" t="str">
        <f t="shared" si="4"/>
        <v>SRB</v>
      </c>
    </row>
    <row r="102" spans="1:11" x14ac:dyDescent="0.25">
      <c r="A102">
        <f t="shared" si="5"/>
        <v>101</v>
      </c>
      <c r="B102" s="3" t="s">
        <v>213</v>
      </c>
      <c r="C102" s="3" t="s">
        <v>214</v>
      </c>
      <c r="D102" s="3" t="s">
        <v>18</v>
      </c>
      <c r="E102" s="4" t="s">
        <v>7</v>
      </c>
      <c r="F102" s="3" t="s">
        <v>263</v>
      </c>
      <c r="G102" t="str">
        <f>VLOOKUP(C102,[1]Sheet1!$F$3:$G$249,2,FALSE)</f>
        <v>NAME</v>
      </c>
      <c r="H102" t="str">
        <f t="shared" si="6"/>
        <v>SOM</v>
      </c>
      <c r="I102">
        <f t="shared" si="7"/>
        <v>101</v>
      </c>
      <c r="J102" t="s">
        <v>211</v>
      </c>
      <c r="K102" t="str">
        <f t="shared" si="4"/>
        <v>SLE</v>
      </c>
    </row>
    <row r="103" spans="1:11" x14ac:dyDescent="0.25">
      <c r="A103">
        <f t="shared" si="5"/>
        <v>102</v>
      </c>
      <c r="B103" s="3" t="s">
        <v>215</v>
      </c>
      <c r="C103" s="3" t="s">
        <v>216</v>
      </c>
      <c r="D103" s="3" t="s">
        <v>18</v>
      </c>
      <c r="E103" s="4" t="s">
        <v>11</v>
      </c>
      <c r="F103" s="3" t="s">
        <v>263</v>
      </c>
      <c r="G103" t="str">
        <f>VLOOKUP(C103,[1]Sheet1!$F$3:$G$249,2,FALSE)</f>
        <v>ESA</v>
      </c>
      <c r="H103" t="str">
        <f t="shared" si="6"/>
        <v>ZAF</v>
      </c>
      <c r="I103">
        <f t="shared" si="7"/>
        <v>102</v>
      </c>
      <c r="J103" t="s">
        <v>213</v>
      </c>
      <c r="K103" t="str">
        <f t="shared" si="4"/>
        <v>SOM</v>
      </c>
    </row>
    <row r="104" spans="1:11" x14ac:dyDescent="0.25">
      <c r="A104">
        <f t="shared" si="5"/>
        <v>103</v>
      </c>
      <c r="B104" s="3" t="s">
        <v>217</v>
      </c>
      <c r="C104" s="3" t="s">
        <v>218</v>
      </c>
      <c r="D104" s="3" t="s">
        <v>18</v>
      </c>
      <c r="E104" s="4" t="s">
        <v>7</v>
      </c>
      <c r="F104" s="3" t="s">
        <v>263</v>
      </c>
      <c r="G104" t="str">
        <f>VLOOKUP(C104,[1]Sheet1!$F$3:$G$249,2,FALSE)</f>
        <v>ESA</v>
      </c>
      <c r="H104" t="str">
        <f t="shared" si="6"/>
        <v>SSD</v>
      </c>
      <c r="I104">
        <f t="shared" si="7"/>
        <v>103</v>
      </c>
      <c r="J104" t="s">
        <v>215</v>
      </c>
      <c r="K104" t="str">
        <f t="shared" si="4"/>
        <v>ZAF</v>
      </c>
    </row>
    <row r="105" spans="1:11" x14ac:dyDescent="0.25">
      <c r="A105">
        <f t="shared" si="5"/>
        <v>104</v>
      </c>
      <c r="B105" s="3" t="s">
        <v>219</v>
      </c>
      <c r="C105" s="3" t="s">
        <v>220</v>
      </c>
      <c r="D105" s="3" t="s">
        <v>6</v>
      </c>
      <c r="E105" s="4" t="s">
        <v>19</v>
      </c>
      <c r="F105" s="3" t="s">
        <v>263</v>
      </c>
      <c r="G105" t="str">
        <f>VLOOKUP(C105,[1]Sheet1!$F$3:$G$249,2,FALSE)</f>
        <v>AP</v>
      </c>
      <c r="H105" t="str">
        <f t="shared" si="6"/>
        <v>LKA</v>
      </c>
      <c r="I105">
        <f t="shared" si="7"/>
        <v>104</v>
      </c>
      <c r="J105" t="s">
        <v>217</v>
      </c>
      <c r="K105" t="str">
        <f t="shared" si="4"/>
        <v>SSD</v>
      </c>
    </row>
    <row r="106" spans="1:11" x14ac:dyDescent="0.25">
      <c r="A106">
        <f t="shared" si="5"/>
        <v>105</v>
      </c>
      <c r="B106" s="3" t="s">
        <v>221</v>
      </c>
      <c r="C106" s="3" t="s">
        <v>222</v>
      </c>
      <c r="D106" s="3" t="s">
        <v>20</v>
      </c>
      <c r="E106" s="4" t="s">
        <v>11</v>
      </c>
      <c r="F106" s="3" t="s">
        <v>263</v>
      </c>
      <c r="G106" t="str">
        <f>VLOOKUP(C106,[1]Sheet1!$F$3:$G$249,2,FALSE)</f>
        <v>LAC</v>
      </c>
      <c r="H106" t="str">
        <f t="shared" si="6"/>
        <v>LCA</v>
      </c>
      <c r="I106">
        <f t="shared" si="7"/>
        <v>105</v>
      </c>
      <c r="J106" t="s">
        <v>219</v>
      </c>
      <c r="K106" t="str">
        <f t="shared" si="4"/>
        <v>LKA</v>
      </c>
    </row>
    <row r="107" spans="1:11" x14ac:dyDescent="0.25">
      <c r="A107">
        <f t="shared" si="5"/>
        <v>106</v>
      </c>
      <c r="B107" s="3" t="s">
        <v>223</v>
      </c>
      <c r="C107" s="3" t="s">
        <v>224</v>
      </c>
      <c r="D107" s="3" t="s">
        <v>18</v>
      </c>
      <c r="E107" s="4" t="s">
        <v>19</v>
      </c>
      <c r="F107" s="3" t="s">
        <v>263</v>
      </c>
      <c r="G107" t="str">
        <f>VLOOKUP(C107,[1]Sheet1!$F$3:$G$249,2,FALSE)</f>
        <v>NAME</v>
      </c>
      <c r="H107" t="str">
        <f t="shared" si="6"/>
        <v>SDN</v>
      </c>
      <c r="I107">
        <f t="shared" si="7"/>
        <v>106</v>
      </c>
      <c r="J107" t="s">
        <v>221</v>
      </c>
      <c r="K107" t="str">
        <f t="shared" si="4"/>
        <v>LCA</v>
      </c>
    </row>
    <row r="108" spans="1:11" x14ac:dyDescent="0.25">
      <c r="A108">
        <f t="shared" si="5"/>
        <v>107</v>
      </c>
      <c r="B108" s="3" t="s">
        <v>225</v>
      </c>
      <c r="C108" s="3" t="s">
        <v>226</v>
      </c>
      <c r="D108" s="3" t="s">
        <v>20</v>
      </c>
      <c r="E108" s="4" t="s">
        <v>11</v>
      </c>
      <c r="F108" s="3" t="s">
        <v>263</v>
      </c>
      <c r="G108" t="str">
        <f>VLOOKUP(C108,[1]Sheet1!$F$3:$G$249,2,FALSE)</f>
        <v>LAC</v>
      </c>
      <c r="H108" t="str">
        <f t="shared" si="6"/>
        <v>SUR</v>
      </c>
      <c r="I108">
        <f t="shared" si="7"/>
        <v>107</v>
      </c>
      <c r="J108" t="s">
        <v>223</v>
      </c>
      <c r="K108" t="str">
        <f t="shared" si="4"/>
        <v>SDN</v>
      </c>
    </row>
    <row r="109" spans="1:11" x14ac:dyDescent="0.25">
      <c r="A109">
        <f t="shared" si="5"/>
        <v>108</v>
      </c>
      <c r="B109" s="3" t="s">
        <v>227</v>
      </c>
      <c r="C109" s="3" t="s">
        <v>228</v>
      </c>
      <c r="D109" s="3" t="s">
        <v>18</v>
      </c>
      <c r="E109" s="4" t="s">
        <v>19</v>
      </c>
      <c r="F109" s="3" t="s">
        <v>263</v>
      </c>
      <c r="G109" t="str">
        <f>VLOOKUP(C109,[1]Sheet1!$F$3:$G$249,2,FALSE)</f>
        <v>ESA</v>
      </c>
      <c r="H109" t="str">
        <f t="shared" si="6"/>
        <v>SWZ</v>
      </c>
      <c r="I109">
        <f t="shared" si="7"/>
        <v>108</v>
      </c>
      <c r="J109" t="s">
        <v>225</v>
      </c>
      <c r="K109" t="str">
        <f t="shared" si="4"/>
        <v>SUR</v>
      </c>
    </row>
    <row r="110" spans="1:11" x14ac:dyDescent="0.25">
      <c r="A110">
        <f t="shared" si="5"/>
        <v>109</v>
      </c>
      <c r="B110" s="3" t="s">
        <v>229</v>
      </c>
      <c r="C110" s="3" t="s">
        <v>230</v>
      </c>
      <c r="D110" s="3" t="s">
        <v>14</v>
      </c>
      <c r="E110" s="4" t="s">
        <v>19</v>
      </c>
      <c r="F110" s="3" t="s">
        <v>263</v>
      </c>
      <c r="G110" t="str">
        <f>VLOOKUP(C110,[1]Sheet1!$F$3:$G$249,2,FALSE)</f>
        <v>NAME</v>
      </c>
      <c r="H110" t="str">
        <f t="shared" si="6"/>
        <v>SYR</v>
      </c>
      <c r="I110">
        <f t="shared" si="7"/>
        <v>109</v>
      </c>
      <c r="J110" t="s">
        <v>229</v>
      </c>
      <c r="K110" t="str">
        <f t="shared" si="4"/>
        <v>SYR</v>
      </c>
    </row>
    <row r="111" spans="1:11" x14ac:dyDescent="0.25">
      <c r="A111">
        <f t="shared" si="5"/>
        <v>110</v>
      </c>
      <c r="B111" s="3" t="s">
        <v>231</v>
      </c>
      <c r="C111" s="3" t="s">
        <v>232</v>
      </c>
      <c r="D111" s="3" t="s">
        <v>10</v>
      </c>
      <c r="E111" s="4" t="s">
        <v>19</v>
      </c>
      <c r="F111" s="3" t="s">
        <v>263</v>
      </c>
      <c r="G111" t="str">
        <f>VLOOKUP(C111,[1]Sheet1!$F$3:$G$249,2,FALSE)</f>
        <v>AP</v>
      </c>
      <c r="H111" t="str">
        <f t="shared" si="6"/>
        <v>TJK</v>
      </c>
      <c r="I111">
        <f t="shared" si="7"/>
        <v>110</v>
      </c>
      <c r="J111" t="s">
        <v>231</v>
      </c>
      <c r="K111" t="str">
        <f t="shared" si="4"/>
        <v>TJK</v>
      </c>
    </row>
    <row r="112" spans="1:11" x14ac:dyDescent="0.25">
      <c r="A112">
        <f t="shared" si="5"/>
        <v>111</v>
      </c>
      <c r="B112" s="3" t="s">
        <v>233</v>
      </c>
      <c r="C112" s="3" t="s">
        <v>234</v>
      </c>
      <c r="D112" s="3" t="s">
        <v>18</v>
      </c>
      <c r="E112" s="4" t="s">
        <v>7</v>
      </c>
      <c r="F112" s="3" t="s">
        <v>263</v>
      </c>
      <c r="G112" t="str">
        <f>VLOOKUP(C112,[1]Sheet1!$F$3:$G$249,2,FALSE)</f>
        <v>ESA</v>
      </c>
      <c r="H112" t="str">
        <f t="shared" si="6"/>
        <v>TZA</v>
      </c>
      <c r="I112">
        <f t="shared" si="7"/>
        <v>111</v>
      </c>
      <c r="J112" t="s">
        <v>233</v>
      </c>
      <c r="K112" t="str">
        <f t="shared" ref="K112:K126" si="8">VLOOKUP(J112,$B$2:$C$127,2,FALSE)</f>
        <v>TZA</v>
      </c>
    </row>
    <row r="113" spans="1:11" x14ac:dyDescent="0.25">
      <c r="A113">
        <f t="shared" si="5"/>
        <v>112</v>
      </c>
      <c r="B113" s="3" t="s">
        <v>235</v>
      </c>
      <c r="C113" s="3" t="s">
        <v>236</v>
      </c>
      <c r="D113" s="3" t="s">
        <v>15</v>
      </c>
      <c r="E113" s="4" t="s">
        <v>11</v>
      </c>
      <c r="F113" s="3" t="s">
        <v>263</v>
      </c>
      <c r="G113" t="str">
        <f>VLOOKUP(C113,[1]Sheet1!$F$3:$G$249,2,FALSE)</f>
        <v>AP</v>
      </c>
      <c r="H113" t="str">
        <f t="shared" si="6"/>
        <v>THA</v>
      </c>
      <c r="I113">
        <f t="shared" si="7"/>
        <v>112</v>
      </c>
      <c r="J113" t="s">
        <v>235</v>
      </c>
      <c r="K113" t="str">
        <f t="shared" si="8"/>
        <v>THA</v>
      </c>
    </row>
    <row r="114" spans="1:11" x14ac:dyDescent="0.25">
      <c r="A114">
        <f t="shared" si="5"/>
        <v>113</v>
      </c>
      <c r="B114" s="3" t="s">
        <v>237</v>
      </c>
      <c r="C114" s="3" t="s">
        <v>238</v>
      </c>
      <c r="D114" s="3" t="s">
        <v>15</v>
      </c>
      <c r="E114" s="4" t="s">
        <v>19</v>
      </c>
      <c r="F114" s="3" t="s">
        <v>263</v>
      </c>
      <c r="G114" t="str">
        <f>VLOOKUP(C114,[1]Sheet1!$F$3:$G$249,2,FALSE)</f>
        <v>AP</v>
      </c>
      <c r="H114" t="str">
        <f t="shared" si="6"/>
        <v>TLS</v>
      </c>
      <c r="I114">
        <f t="shared" si="7"/>
        <v>113</v>
      </c>
      <c r="J114" t="s">
        <v>237</v>
      </c>
      <c r="K114" t="str">
        <f t="shared" si="8"/>
        <v>TLS</v>
      </c>
    </row>
    <row r="115" spans="1:11" x14ac:dyDescent="0.25">
      <c r="A115">
        <f t="shared" si="5"/>
        <v>114</v>
      </c>
      <c r="B115" s="3" t="s">
        <v>239</v>
      </c>
      <c r="C115" s="3" t="s">
        <v>240</v>
      </c>
      <c r="D115" s="3" t="s">
        <v>18</v>
      </c>
      <c r="E115" s="4" t="s">
        <v>7</v>
      </c>
      <c r="F115" s="3" t="s">
        <v>263</v>
      </c>
      <c r="G115" t="str">
        <f>VLOOKUP(C115,[1]Sheet1!$F$3:$G$249,2,FALSE)</f>
        <v>WCA</v>
      </c>
      <c r="H115" t="str">
        <f t="shared" si="6"/>
        <v>TGO</v>
      </c>
      <c r="I115">
        <f t="shared" si="7"/>
        <v>114</v>
      </c>
      <c r="J115" t="s">
        <v>239</v>
      </c>
      <c r="K115" t="str">
        <f t="shared" si="8"/>
        <v>TGO</v>
      </c>
    </row>
    <row r="116" spans="1:11" x14ac:dyDescent="0.25">
      <c r="A116">
        <f t="shared" si="5"/>
        <v>115</v>
      </c>
      <c r="B116" s="3" t="s">
        <v>241</v>
      </c>
      <c r="C116" s="3" t="s">
        <v>242</v>
      </c>
      <c r="D116" s="3" t="s">
        <v>14</v>
      </c>
      <c r="E116" s="4" t="s">
        <v>19</v>
      </c>
      <c r="F116" s="3" t="s">
        <v>263</v>
      </c>
      <c r="G116" t="str">
        <f>VLOOKUP(C116,[1]Sheet1!$F$3:$G$249,2,FALSE)</f>
        <v>NAME</v>
      </c>
      <c r="H116" t="str">
        <f t="shared" si="6"/>
        <v>TUN</v>
      </c>
      <c r="I116">
        <f t="shared" si="7"/>
        <v>115</v>
      </c>
      <c r="J116" t="s">
        <v>241</v>
      </c>
      <c r="K116" t="str">
        <f t="shared" si="8"/>
        <v>TUN</v>
      </c>
    </row>
    <row r="117" spans="1:11" x14ac:dyDescent="0.25">
      <c r="A117">
        <f t="shared" si="5"/>
        <v>116</v>
      </c>
      <c r="B117" s="3" t="s">
        <v>243</v>
      </c>
      <c r="C117" s="3" t="s">
        <v>244</v>
      </c>
      <c r="D117" s="3" t="s">
        <v>10</v>
      </c>
      <c r="E117" s="4" t="s">
        <v>11</v>
      </c>
      <c r="F117" s="3" t="s">
        <v>263</v>
      </c>
      <c r="G117" t="str">
        <f>VLOOKUP(C117,[1]Sheet1!$F$3:$G$249,2,FALSE)</f>
        <v>WCENA</v>
      </c>
      <c r="H117" t="str">
        <f t="shared" si="6"/>
        <v>TUR</v>
      </c>
      <c r="I117">
        <f t="shared" si="7"/>
        <v>116</v>
      </c>
      <c r="J117" t="s">
        <v>243</v>
      </c>
      <c r="K117" t="str">
        <f t="shared" si="8"/>
        <v>TUR</v>
      </c>
    </row>
    <row r="118" spans="1:11" x14ac:dyDescent="0.25">
      <c r="A118">
        <f t="shared" si="5"/>
        <v>117</v>
      </c>
      <c r="B118" s="3" t="s">
        <v>245</v>
      </c>
      <c r="C118" s="3" t="s">
        <v>246</v>
      </c>
      <c r="D118" s="3" t="s">
        <v>10</v>
      </c>
      <c r="E118" s="4" t="s">
        <v>11</v>
      </c>
      <c r="F118" s="3" t="s">
        <v>263</v>
      </c>
      <c r="G118" t="str">
        <f>VLOOKUP(C118,[1]Sheet1!$F$3:$G$249,2,FALSE)</f>
        <v>EECA</v>
      </c>
      <c r="H118" t="str">
        <f t="shared" si="6"/>
        <v>TKM</v>
      </c>
      <c r="I118">
        <f t="shared" si="7"/>
        <v>117</v>
      </c>
      <c r="J118" t="s">
        <v>245</v>
      </c>
      <c r="K118" t="str">
        <f t="shared" si="8"/>
        <v>TKM</v>
      </c>
    </row>
    <row r="119" spans="1:11" x14ac:dyDescent="0.25">
      <c r="A119">
        <f t="shared" si="5"/>
        <v>118</v>
      </c>
      <c r="B119" s="3" t="s">
        <v>247</v>
      </c>
      <c r="C119" s="3" t="s">
        <v>248</v>
      </c>
      <c r="D119" s="3" t="s">
        <v>18</v>
      </c>
      <c r="E119" s="4" t="s">
        <v>7</v>
      </c>
      <c r="F119" s="3" t="s">
        <v>263</v>
      </c>
      <c r="G119" t="str">
        <f>VLOOKUP(C119,[1]Sheet1!$F$3:$G$249,2,FALSE)</f>
        <v>ESA</v>
      </c>
      <c r="H119" t="str">
        <f t="shared" si="6"/>
        <v>UGA</v>
      </c>
      <c r="I119">
        <f t="shared" si="7"/>
        <v>118</v>
      </c>
      <c r="J119" t="s">
        <v>247</v>
      </c>
      <c r="K119" t="str">
        <f t="shared" si="8"/>
        <v>UGA</v>
      </c>
    </row>
    <row r="120" spans="1:11" x14ac:dyDescent="0.25">
      <c r="A120">
        <f t="shared" si="5"/>
        <v>119</v>
      </c>
      <c r="B120" s="3" t="s">
        <v>249</v>
      </c>
      <c r="C120" s="3" t="s">
        <v>250</v>
      </c>
      <c r="D120" s="3" t="s">
        <v>10</v>
      </c>
      <c r="E120" s="4" t="s">
        <v>19</v>
      </c>
      <c r="F120" s="3" t="s">
        <v>263</v>
      </c>
      <c r="G120" t="str">
        <f>VLOOKUP(C120,[1]Sheet1!$F$3:$G$249,2,FALSE)</f>
        <v>EECA</v>
      </c>
      <c r="H120" t="str">
        <f t="shared" si="6"/>
        <v>UKR</v>
      </c>
      <c r="I120">
        <f t="shared" si="7"/>
        <v>119</v>
      </c>
      <c r="J120" t="s">
        <v>249</v>
      </c>
      <c r="K120" t="str">
        <f t="shared" si="8"/>
        <v>UKR</v>
      </c>
    </row>
    <row r="121" spans="1:11" x14ac:dyDescent="0.25">
      <c r="A121">
        <f t="shared" si="5"/>
        <v>120</v>
      </c>
      <c r="B121" s="3" t="s">
        <v>251</v>
      </c>
      <c r="C121" s="3" t="s">
        <v>252</v>
      </c>
      <c r="D121" s="3" t="s">
        <v>10</v>
      </c>
      <c r="E121" s="4" t="s">
        <v>19</v>
      </c>
      <c r="F121" s="3" t="s">
        <v>263</v>
      </c>
      <c r="G121" t="str">
        <f>VLOOKUP(C121,[1]Sheet1!$F$3:$G$249,2,FALSE)</f>
        <v>EECA</v>
      </c>
      <c r="H121" t="str">
        <f t="shared" si="6"/>
        <v>UZB</v>
      </c>
      <c r="I121">
        <f t="shared" si="7"/>
        <v>120</v>
      </c>
      <c r="J121" t="s">
        <v>251</v>
      </c>
      <c r="K121" t="str">
        <f t="shared" si="8"/>
        <v>UZB</v>
      </c>
    </row>
    <row r="122" spans="1:11" x14ac:dyDescent="0.25">
      <c r="A122">
        <f t="shared" si="5"/>
        <v>121</v>
      </c>
      <c r="B122" s="3" t="s">
        <v>253</v>
      </c>
      <c r="C122" s="3" t="s">
        <v>254</v>
      </c>
      <c r="D122" s="3" t="s">
        <v>20</v>
      </c>
      <c r="E122" s="4" t="s">
        <v>11</v>
      </c>
      <c r="F122" s="3" t="s">
        <v>263</v>
      </c>
      <c r="G122" t="str">
        <f>VLOOKUP(C122,[1]Sheet1!$F$3:$G$249,2,FALSE)</f>
        <v>LAC</v>
      </c>
      <c r="H122" t="str">
        <f>VLOOKUP(C122,$K$2:$K$126,1,FALSE)</f>
        <v>VEN</v>
      </c>
      <c r="I122">
        <f t="shared" si="7"/>
        <v>121</v>
      </c>
      <c r="J122" t="s">
        <v>253</v>
      </c>
      <c r="K122" t="str">
        <f t="shared" si="8"/>
        <v>VEN</v>
      </c>
    </row>
    <row r="123" spans="1:11" x14ac:dyDescent="0.25">
      <c r="A123">
        <f t="shared" si="5"/>
        <v>122</v>
      </c>
      <c r="B123" s="3" t="s">
        <v>255</v>
      </c>
      <c r="C123" s="3" t="s">
        <v>256</v>
      </c>
      <c r="D123" s="3" t="s">
        <v>15</v>
      </c>
      <c r="E123" s="4" t="s">
        <v>19</v>
      </c>
      <c r="F123" s="3" t="s">
        <v>263</v>
      </c>
      <c r="G123" t="str">
        <f>VLOOKUP(C123,[1]Sheet1!$F$3:$G$249,2,FALSE)</f>
        <v>AP</v>
      </c>
      <c r="H123" t="str">
        <f>VLOOKUP(C123,$K$2:$K$126,1,FALSE)</f>
        <v>VNM</v>
      </c>
      <c r="I123">
        <f t="shared" si="7"/>
        <v>122</v>
      </c>
      <c r="J123" t="s">
        <v>255</v>
      </c>
      <c r="K123" t="str">
        <f t="shared" si="8"/>
        <v>VNM</v>
      </c>
    </row>
    <row r="124" spans="1:11" x14ac:dyDescent="0.25">
      <c r="A124">
        <f t="shared" si="5"/>
        <v>123</v>
      </c>
      <c r="B124" s="3" t="s">
        <v>257</v>
      </c>
      <c r="C124" s="3" t="s">
        <v>258</v>
      </c>
      <c r="D124" s="3" t="s">
        <v>14</v>
      </c>
      <c r="E124" s="4" t="s">
        <v>19</v>
      </c>
      <c r="F124" s="3" t="s">
        <v>263</v>
      </c>
      <c r="G124" t="str">
        <f>VLOOKUP(C124,[1]Sheet1!$F$3:$G$249,2,FALSE)</f>
        <v>NAME</v>
      </c>
      <c r="H124" t="str">
        <f t="shared" ref="H124:H126" si="9">VLOOKUP(C124,$K$2:$K$126,1,FALSE)</f>
        <v>YEM</v>
      </c>
      <c r="I124">
        <f t="shared" si="7"/>
        <v>123</v>
      </c>
      <c r="J124" t="s">
        <v>257</v>
      </c>
      <c r="K124" t="str">
        <f t="shared" si="8"/>
        <v>YEM</v>
      </c>
    </row>
    <row r="125" spans="1:11" x14ac:dyDescent="0.25">
      <c r="A125">
        <f t="shared" si="5"/>
        <v>124</v>
      </c>
      <c r="B125" s="3" t="s">
        <v>259</v>
      </c>
      <c r="C125" s="3" t="s">
        <v>260</v>
      </c>
      <c r="D125" s="3" t="s">
        <v>18</v>
      </c>
      <c r="E125" s="4" t="s">
        <v>19</v>
      </c>
      <c r="F125" s="3" t="s">
        <v>263</v>
      </c>
      <c r="G125" t="str">
        <f>VLOOKUP(C125,[1]Sheet1!$F$3:$G$249,2,FALSE)</f>
        <v>ESA</v>
      </c>
      <c r="H125" t="str">
        <f t="shared" si="9"/>
        <v>ZMB</v>
      </c>
      <c r="I125">
        <f t="shared" si="7"/>
        <v>124</v>
      </c>
      <c r="J125" t="s">
        <v>259</v>
      </c>
      <c r="K125" t="str">
        <f t="shared" si="8"/>
        <v>ZMB</v>
      </c>
    </row>
    <row r="126" spans="1:11" x14ac:dyDescent="0.25">
      <c r="A126">
        <f t="shared" si="5"/>
        <v>125</v>
      </c>
      <c r="B126" s="3" t="s">
        <v>261</v>
      </c>
      <c r="C126" s="3" t="s">
        <v>262</v>
      </c>
      <c r="D126" s="3" t="s">
        <v>18</v>
      </c>
      <c r="E126" s="4" t="s">
        <v>7</v>
      </c>
      <c r="F126" s="3" t="s">
        <v>263</v>
      </c>
      <c r="G126" t="str">
        <f>VLOOKUP(C126,[1]Sheet1!$F$3:$G$249,2,FALSE)</f>
        <v>ESA</v>
      </c>
      <c r="H126" t="str">
        <f t="shared" si="9"/>
        <v>ZWE</v>
      </c>
      <c r="I126">
        <f t="shared" si="7"/>
        <v>125</v>
      </c>
      <c r="J126" t="s">
        <v>261</v>
      </c>
      <c r="K126" t="str">
        <f t="shared" si="8"/>
        <v>ZWE</v>
      </c>
    </row>
    <row r="127" spans="1:11" x14ac:dyDescent="0.25">
      <c r="B127" s="3"/>
      <c r="C127" s="3"/>
      <c r="D127" s="3"/>
      <c r="E127" s="4"/>
      <c r="F127" s="3"/>
    </row>
  </sheetData>
  <sortState xmlns:xlrd2="http://schemas.microsoft.com/office/spreadsheetml/2017/richdata2" ref="B2:G126">
    <sortCondition ref="G2:G126"/>
    <sortCondition ref="B2:B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FC68-ACA5-4DF7-9F2F-7475B4030494}">
  <dimension ref="A1:D11"/>
  <sheetViews>
    <sheetView workbookViewId="0">
      <selection activeCell="D2" sqref="D2"/>
    </sheetView>
  </sheetViews>
  <sheetFormatPr defaultRowHeight="15" x14ac:dyDescent="0.25"/>
  <cols>
    <col min="1" max="1" width="20.140625" bestFit="1" customWidth="1"/>
    <col min="4" max="4" width="23.42578125" bestFit="1" customWidth="1"/>
  </cols>
  <sheetData>
    <row r="1" spans="1:4" x14ac:dyDescent="0.25">
      <c r="B1" t="s">
        <v>424</v>
      </c>
      <c r="C1" t="s">
        <v>425</v>
      </c>
      <c r="D1" t="s">
        <v>426</v>
      </c>
    </row>
    <row r="2" spans="1:4" x14ac:dyDescent="0.25">
      <c r="A2" t="s">
        <v>7</v>
      </c>
      <c r="B2">
        <v>50</v>
      </c>
      <c r="C2">
        <v>13.97</v>
      </c>
      <c r="D2">
        <v>13.97</v>
      </c>
    </row>
    <row r="3" spans="1:4" x14ac:dyDescent="0.25">
      <c r="A3" t="s">
        <v>19</v>
      </c>
      <c r="B3">
        <v>55</v>
      </c>
      <c r="C3">
        <v>19.600000000000001</v>
      </c>
      <c r="D3">
        <v>19.600000000000001</v>
      </c>
    </row>
    <row r="4" spans="1:4" x14ac:dyDescent="0.25">
      <c r="A4" t="s">
        <v>11</v>
      </c>
      <c r="B4">
        <v>111</v>
      </c>
      <c r="C4">
        <v>25.91</v>
      </c>
      <c r="D4">
        <v>25.91</v>
      </c>
    </row>
    <row r="5" spans="1:4" x14ac:dyDescent="0.25">
      <c r="A5" t="s">
        <v>132</v>
      </c>
      <c r="C5">
        <v>25.11</v>
      </c>
    </row>
    <row r="6" spans="1:4" x14ac:dyDescent="0.25">
      <c r="A6" t="s">
        <v>152</v>
      </c>
      <c r="C6">
        <v>13.03</v>
      </c>
    </row>
    <row r="7" spans="1:4" x14ac:dyDescent="0.25">
      <c r="A7" t="s">
        <v>216</v>
      </c>
      <c r="C7">
        <v>25.61</v>
      </c>
    </row>
    <row r="8" spans="1:4" x14ac:dyDescent="0.25">
      <c r="A8" t="s">
        <v>248</v>
      </c>
      <c r="C8">
        <v>13.76</v>
      </c>
    </row>
    <row r="9" spans="1:4" x14ac:dyDescent="0.25">
      <c r="A9" t="s">
        <v>260</v>
      </c>
      <c r="C9">
        <v>21.08</v>
      </c>
    </row>
    <row r="10" spans="1:4" x14ac:dyDescent="0.25">
      <c r="A10" t="s">
        <v>407</v>
      </c>
      <c r="C10">
        <v>22.55</v>
      </c>
    </row>
    <row r="11" spans="1:4" x14ac:dyDescent="0.25">
      <c r="A11" t="s">
        <v>405</v>
      </c>
      <c r="C11">
        <v>19.68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59C-1C95-4DE5-A843-1ABC1F418CE5}">
  <dimension ref="A1:I138"/>
  <sheetViews>
    <sheetView topLeftCell="A75" workbookViewId="0">
      <selection activeCell="I90" sqref="I90"/>
    </sheetView>
  </sheetViews>
  <sheetFormatPr defaultRowHeight="15" x14ac:dyDescent="0.25"/>
  <cols>
    <col min="1" max="1" width="22.5703125" bestFit="1" customWidth="1"/>
    <col min="5" max="5" width="24.140625" bestFit="1" customWidth="1"/>
    <col min="6" max="6" width="34.5703125" bestFit="1" customWidth="1"/>
    <col min="7" max="7" width="16.5703125" bestFit="1" customWidth="1"/>
    <col min="8" max="8" width="15.28515625" customWidth="1"/>
    <col min="9" max="9" width="13.140625" customWidth="1"/>
  </cols>
  <sheetData>
    <row r="1" spans="1:9" x14ac:dyDescent="0.25">
      <c r="A1" t="s">
        <v>276</v>
      </c>
      <c r="B1" t="s">
        <v>390</v>
      </c>
    </row>
    <row r="2" spans="1:9" ht="30.75" thickBot="1" x14ac:dyDescent="0.3">
      <c r="A2" s="21" t="s">
        <v>12</v>
      </c>
      <c r="B2" s="22">
        <v>7.6</v>
      </c>
      <c r="E2" s="23" t="s">
        <v>391</v>
      </c>
      <c r="F2" s="24" t="s">
        <v>396</v>
      </c>
      <c r="G2" s="24" t="s">
        <v>397</v>
      </c>
      <c r="H2" s="25" t="s">
        <v>398</v>
      </c>
      <c r="I2" s="14" t="s">
        <v>400</v>
      </c>
    </row>
    <row r="3" spans="1:9" x14ac:dyDescent="0.25">
      <c r="A3" s="15" t="s">
        <v>280</v>
      </c>
      <c r="B3" s="16">
        <v>3.97</v>
      </c>
      <c r="E3" s="26" t="s">
        <v>296</v>
      </c>
      <c r="F3" s="28">
        <v>331000</v>
      </c>
      <c r="G3" s="16">
        <v>0</v>
      </c>
      <c r="H3" s="29">
        <v>500</v>
      </c>
      <c r="I3">
        <f>F3/H3</f>
        <v>662</v>
      </c>
    </row>
    <row r="4" spans="1:9" x14ac:dyDescent="0.25">
      <c r="A4" s="17" t="s">
        <v>16</v>
      </c>
      <c r="B4" s="18">
        <v>1.0900000000000001</v>
      </c>
      <c r="E4" s="30" t="s">
        <v>131</v>
      </c>
      <c r="F4" s="31">
        <v>2928000</v>
      </c>
      <c r="G4" s="31">
        <v>203130</v>
      </c>
      <c r="H4" s="32">
        <v>30500</v>
      </c>
      <c r="I4">
        <f t="shared" ref="I4:I14" si="0">F4/H4</f>
        <v>96</v>
      </c>
    </row>
    <row r="5" spans="1:9" x14ac:dyDescent="0.25">
      <c r="A5" s="15" t="s">
        <v>23</v>
      </c>
      <c r="B5" s="16">
        <v>0.97</v>
      </c>
      <c r="E5" s="26" t="s">
        <v>149</v>
      </c>
      <c r="F5" s="28">
        <v>4836000</v>
      </c>
      <c r="G5" s="28">
        <v>37665</v>
      </c>
      <c r="H5" s="33">
        <v>15500</v>
      </c>
      <c r="I5">
        <f t="shared" si="0"/>
        <v>312</v>
      </c>
    </row>
    <row r="6" spans="1:9" x14ac:dyDescent="0.25">
      <c r="A6" s="17" t="s">
        <v>284</v>
      </c>
      <c r="B6" s="18">
        <v>3.24</v>
      </c>
      <c r="E6" s="30" t="s">
        <v>161</v>
      </c>
      <c r="F6" s="31">
        <v>5460000</v>
      </c>
      <c r="G6" s="31">
        <v>5013820</v>
      </c>
      <c r="H6" s="32">
        <v>7000</v>
      </c>
      <c r="I6">
        <f t="shared" si="0"/>
        <v>780</v>
      </c>
    </row>
    <row r="7" spans="1:9" x14ac:dyDescent="0.25">
      <c r="A7" s="15" t="s">
        <v>285</v>
      </c>
      <c r="B7" s="16">
        <v>3.78</v>
      </c>
      <c r="E7" s="26" t="s">
        <v>173</v>
      </c>
      <c r="F7" s="28">
        <v>6670000</v>
      </c>
      <c r="G7" s="16">
        <v>0</v>
      </c>
      <c r="H7" s="33">
        <v>29000</v>
      </c>
      <c r="I7">
        <f t="shared" si="0"/>
        <v>230</v>
      </c>
    </row>
    <row r="8" spans="1:9" x14ac:dyDescent="0.25">
      <c r="A8" s="17" t="s">
        <v>25</v>
      </c>
      <c r="B8" s="18">
        <v>1.41</v>
      </c>
      <c r="E8" s="30" t="s">
        <v>203</v>
      </c>
      <c r="F8" s="31">
        <v>600000</v>
      </c>
      <c r="G8" s="18">
        <v>0</v>
      </c>
      <c r="H8" s="32">
        <v>2000</v>
      </c>
      <c r="I8">
        <f t="shared" si="0"/>
        <v>300</v>
      </c>
    </row>
    <row r="9" spans="1:9" x14ac:dyDescent="0.25">
      <c r="A9" s="15" t="s">
        <v>376</v>
      </c>
      <c r="B9" s="16">
        <v>5.14</v>
      </c>
      <c r="E9" s="26" t="s">
        <v>349</v>
      </c>
      <c r="F9" s="28">
        <v>2871000</v>
      </c>
      <c r="G9" s="16">
        <v>0</v>
      </c>
      <c r="H9" s="33">
        <v>1500</v>
      </c>
      <c r="I9">
        <f t="shared" si="0"/>
        <v>1914</v>
      </c>
    </row>
    <row r="10" spans="1:9" x14ac:dyDescent="0.25">
      <c r="A10" s="17" t="s">
        <v>287</v>
      </c>
      <c r="B10" s="18">
        <v>11.46</v>
      </c>
      <c r="E10" s="30" t="s">
        <v>211</v>
      </c>
      <c r="F10" s="31">
        <v>102000</v>
      </c>
      <c r="G10" s="18">
        <v>0</v>
      </c>
      <c r="H10" s="32">
        <v>1500</v>
      </c>
      <c r="I10">
        <f t="shared" si="0"/>
        <v>68</v>
      </c>
    </row>
    <row r="11" spans="1:9" x14ac:dyDescent="0.25">
      <c r="A11" s="15" t="s">
        <v>29</v>
      </c>
      <c r="B11" s="16">
        <v>1.66</v>
      </c>
      <c r="E11" s="26" t="s">
        <v>215</v>
      </c>
      <c r="F11" s="28">
        <v>2736000</v>
      </c>
      <c r="G11" s="28">
        <v>191520</v>
      </c>
      <c r="H11" s="33">
        <v>76000</v>
      </c>
      <c r="I11">
        <f t="shared" si="0"/>
        <v>36</v>
      </c>
    </row>
    <row r="12" spans="1:9" x14ac:dyDescent="0.25">
      <c r="A12" s="17" t="s">
        <v>289</v>
      </c>
      <c r="B12" s="18">
        <v>2.88</v>
      </c>
      <c r="E12" s="30" t="s">
        <v>233</v>
      </c>
      <c r="F12" s="31">
        <v>51450000</v>
      </c>
      <c r="G12" s="31">
        <v>775180</v>
      </c>
      <c r="H12" s="32">
        <v>343000</v>
      </c>
      <c r="I12">
        <f t="shared" si="0"/>
        <v>150</v>
      </c>
    </row>
    <row r="13" spans="1:9" x14ac:dyDescent="0.25">
      <c r="A13" s="15" t="s">
        <v>33</v>
      </c>
      <c r="B13" s="16">
        <v>6.43</v>
      </c>
      <c r="E13" s="26" t="s">
        <v>239</v>
      </c>
      <c r="F13" s="28">
        <v>1310000</v>
      </c>
      <c r="G13" s="16">
        <v>0</v>
      </c>
      <c r="H13" s="33">
        <v>2500</v>
      </c>
      <c r="I13">
        <f t="shared" si="0"/>
        <v>524</v>
      </c>
    </row>
    <row r="14" spans="1:9" ht="15.75" x14ac:dyDescent="0.25">
      <c r="A14" s="17" t="s">
        <v>290</v>
      </c>
      <c r="B14" s="18">
        <v>0.21</v>
      </c>
      <c r="E14" s="49" t="s">
        <v>391</v>
      </c>
      <c r="F14" s="50">
        <f>SUM(F3:F13)</f>
        <v>79294000</v>
      </c>
      <c r="G14" s="51"/>
      <c r="H14" s="50">
        <f>SUM(H3:H13)</f>
        <v>509000</v>
      </c>
      <c r="I14" s="52">
        <f t="shared" si="0"/>
        <v>155.78388998035362</v>
      </c>
    </row>
    <row r="15" spans="1:9" ht="15.75" x14ac:dyDescent="0.25">
      <c r="A15" s="15" t="s">
        <v>35</v>
      </c>
      <c r="B15" s="16">
        <v>4.25</v>
      </c>
      <c r="E15" s="15" t="s">
        <v>392</v>
      </c>
      <c r="F15" s="53">
        <f>SUM(F16:F29)</f>
        <v>2091939000</v>
      </c>
      <c r="G15" s="54"/>
      <c r="H15" s="53">
        <f>SUM(H16:H29)</f>
        <v>4307000</v>
      </c>
      <c r="I15" s="52">
        <f t="shared" ref="I15:I29" si="1">F15/H15</f>
        <v>485.70675644299979</v>
      </c>
    </row>
    <row r="16" spans="1:9" x14ac:dyDescent="0.25">
      <c r="A16" s="17" t="s">
        <v>37</v>
      </c>
      <c r="B16" s="18">
        <v>4.1500000000000004</v>
      </c>
      <c r="E16" s="30" t="s">
        <v>284</v>
      </c>
      <c r="F16" s="31">
        <v>60264000</v>
      </c>
      <c r="G16" s="31">
        <v>204075480</v>
      </c>
      <c r="H16" s="32">
        <v>93000</v>
      </c>
      <c r="I16">
        <f t="shared" si="1"/>
        <v>648</v>
      </c>
    </row>
    <row r="17" spans="1:9" x14ac:dyDescent="0.25">
      <c r="A17" s="15" t="s">
        <v>39</v>
      </c>
      <c r="B17" s="16">
        <v>0.96</v>
      </c>
      <c r="E17" s="26" t="s">
        <v>61</v>
      </c>
      <c r="F17" s="28">
        <v>235888000</v>
      </c>
      <c r="G17" s="28">
        <v>7179200</v>
      </c>
      <c r="H17" s="33">
        <v>2564000</v>
      </c>
      <c r="I17">
        <f t="shared" si="1"/>
        <v>92</v>
      </c>
    </row>
    <row r="18" spans="1:9" x14ac:dyDescent="0.25">
      <c r="A18" s="17" t="s">
        <v>291</v>
      </c>
      <c r="B18" s="18">
        <v>11.42</v>
      </c>
      <c r="E18" s="30" t="s">
        <v>117</v>
      </c>
      <c r="F18" s="31">
        <v>31914000</v>
      </c>
      <c r="G18" s="31">
        <v>21346920</v>
      </c>
      <c r="H18" s="32">
        <v>197000</v>
      </c>
      <c r="I18">
        <f t="shared" si="1"/>
        <v>162</v>
      </c>
    </row>
    <row r="19" spans="1:9" x14ac:dyDescent="0.25">
      <c r="A19" s="15" t="s">
        <v>45</v>
      </c>
      <c r="B19" s="16">
        <v>1.23</v>
      </c>
      <c r="E19" s="26" t="s">
        <v>119</v>
      </c>
      <c r="F19" s="28">
        <v>44577000</v>
      </c>
      <c r="G19" s="28">
        <v>681990</v>
      </c>
      <c r="H19" s="33">
        <v>190500</v>
      </c>
      <c r="I19">
        <f t="shared" si="1"/>
        <v>234</v>
      </c>
    </row>
    <row r="20" spans="1:9" x14ac:dyDescent="0.25">
      <c r="A20" s="17" t="s">
        <v>47</v>
      </c>
      <c r="B20" s="18">
        <v>4.0999999999999996</v>
      </c>
      <c r="E20" s="30" t="s">
        <v>319</v>
      </c>
      <c r="F20" s="31">
        <v>1482107000</v>
      </c>
      <c r="G20" s="18">
        <v>0</v>
      </c>
      <c r="H20" s="32">
        <v>368500</v>
      </c>
      <c r="I20">
        <f t="shared" si="1"/>
        <v>4022</v>
      </c>
    </row>
    <row r="21" spans="1:9" x14ac:dyDescent="0.25">
      <c r="A21" s="15" t="s">
        <v>49</v>
      </c>
      <c r="B21" s="16">
        <v>3.66</v>
      </c>
      <c r="E21" s="26" t="s">
        <v>155</v>
      </c>
      <c r="F21" s="28">
        <v>744000</v>
      </c>
      <c r="G21" s="16">
        <v>0</v>
      </c>
      <c r="H21" s="33">
        <v>1500</v>
      </c>
      <c r="I21">
        <f t="shared" si="1"/>
        <v>496</v>
      </c>
    </row>
    <row r="22" spans="1:9" x14ac:dyDescent="0.25">
      <c r="A22" s="17" t="s">
        <v>55</v>
      </c>
      <c r="B22" s="18">
        <v>1.62</v>
      </c>
      <c r="E22" s="30" t="s">
        <v>175</v>
      </c>
      <c r="F22" s="31">
        <v>3123000</v>
      </c>
      <c r="G22" s="31">
        <v>1943200</v>
      </c>
      <c r="H22" s="32">
        <v>173500</v>
      </c>
      <c r="I22">
        <f t="shared" si="1"/>
        <v>18</v>
      </c>
    </row>
    <row r="23" spans="1:9" x14ac:dyDescent="0.25">
      <c r="A23" s="15" t="s">
        <v>292</v>
      </c>
      <c r="B23" s="16">
        <v>6.47</v>
      </c>
      <c r="E23" s="26" t="s">
        <v>179</v>
      </c>
      <c r="F23" s="28">
        <v>3150000</v>
      </c>
      <c r="G23" s="28">
        <v>1053500</v>
      </c>
      <c r="H23" s="33">
        <v>35000</v>
      </c>
      <c r="I23">
        <f t="shared" si="1"/>
        <v>90</v>
      </c>
    </row>
    <row r="24" spans="1:9" x14ac:dyDescent="0.25">
      <c r="A24" s="17" t="s">
        <v>377</v>
      </c>
      <c r="B24" s="18">
        <v>5.16</v>
      </c>
      <c r="E24" s="30" t="s">
        <v>336</v>
      </c>
      <c r="F24" s="31">
        <v>25065000</v>
      </c>
      <c r="G24" s="31">
        <v>24161400</v>
      </c>
      <c r="H24" s="32">
        <v>22500</v>
      </c>
      <c r="I24">
        <f t="shared" si="1"/>
        <v>1114</v>
      </c>
    </row>
    <row r="25" spans="1:9" x14ac:dyDescent="0.25">
      <c r="A25" s="15" t="s">
        <v>59</v>
      </c>
      <c r="B25" s="16">
        <v>1.36</v>
      </c>
      <c r="E25" s="26" t="s">
        <v>187</v>
      </c>
      <c r="F25" s="28">
        <v>109134000</v>
      </c>
      <c r="G25" s="28">
        <v>15304140</v>
      </c>
      <c r="H25" s="33">
        <v>423000</v>
      </c>
      <c r="I25">
        <f t="shared" si="1"/>
        <v>258</v>
      </c>
    </row>
    <row r="26" spans="1:9" x14ac:dyDescent="0.25">
      <c r="A26" s="17" t="s">
        <v>295</v>
      </c>
      <c r="B26" s="18">
        <v>14.8</v>
      </c>
      <c r="E26" s="30" t="s">
        <v>197</v>
      </c>
      <c r="F26" s="31">
        <v>49980000</v>
      </c>
      <c r="G26" s="18">
        <v>0</v>
      </c>
      <c r="H26" s="32">
        <v>25500</v>
      </c>
      <c r="I26">
        <f t="shared" si="1"/>
        <v>1960</v>
      </c>
    </row>
    <row r="27" spans="1:9" x14ac:dyDescent="0.25">
      <c r="A27" s="15" t="s">
        <v>61</v>
      </c>
      <c r="B27" s="16">
        <v>0.46</v>
      </c>
      <c r="E27" s="26" t="s">
        <v>219</v>
      </c>
      <c r="F27" s="28">
        <v>808000</v>
      </c>
      <c r="G27" s="16">
        <v>0</v>
      </c>
      <c r="H27" s="29">
        <v>500</v>
      </c>
      <c r="I27">
        <f t="shared" si="1"/>
        <v>1616</v>
      </c>
    </row>
    <row r="28" spans="1:9" x14ac:dyDescent="0.25">
      <c r="A28" s="17" t="s">
        <v>71</v>
      </c>
      <c r="B28" s="18">
        <v>13.52</v>
      </c>
      <c r="E28" s="30" t="s">
        <v>235</v>
      </c>
      <c r="F28" s="31">
        <v>28119000</v>
      </c>
      <c r="G28" s="31">
        <v>5253000</v>
      </c>
      <c r="H28" s="32">
        <v>51500</v>
      </c>
      <c r="I28">
        <f t="shared" si="1"/>
        <v>546</v>
      </c>
    </row>
    <row r="29" spans="1:9" x14ac:dyDescent="0.25">
      <c r="A29" s="15" t="s">
        <v>296</v>
      </c>
      <c r="B29" s="16">
        <v>3.31</v>
      </c>
      <c r="E29" s="26" t="s">
        <v>255</v>
      </c>
      <c r="F29" s="28">
        <v>17066000</v>
      </c>
      <c r="G29" s="28">
        <v>22952160</v>
      </c>
      <c r="H29" s="33">
        <v>161000</v>
      </c>
      <c r="I29">
        <f t="shared" si="1"/>
        <v>106</v>
      </c>
    </row>
    <row r="30" spans="1:9" ht="15.75" x14ac:dyDescent="0.25">
      <c r="A30" s="17" t="s">
        <v>75</v>
      </c>
      <c r="B30" s="18">
        <v>4.09</v>
      </c>
      <c r="E30" s="34"/>
      <c r="F30" s="35"/>
      <c r="G30" s="35"/>
      <c r="H30" s="36"/>
    </row>
    <row r="31" spans="1:9" ht="15.75" x14ac:dyDescent="0.25">
      <c r="A31" s="15" t="s">
        <v>298</v>
      </c>
      <c r="B31" s="16">
        <v>11.75</v>
      </c>
      <c r="E31" s="15" t="s">
        <v>393</v>
      </c>
      <c r="F31" s="53">
        <f>SUM(F32:F42)</f>
        <v>539533000</v>
      </c>
      <c r="G31" s="54"/>
      <c r="H31" s="53">
        <f>SUM(H32:H42)</f>
        <v>2683000</v>
      </c>
      <c r="I31" s="52">
        <f t="shared" ref="I31:I42" si="2">F31/H31</f>
        <v>201.09317927692882</v>
      </c>
    </row>
    <row r="32" spans="1:9" x14ac:dyDescent="0.25">
      <c r="A32" s="17" t="s">
        <v>378</v>
      </c>
      <c r="B32" s="18">
        <v>4.76</v>
      </c>
      <c r="E32" s="30" t="s">
        <v>23</v>
      </c>
      <c r="F32" s="31">
        <v>2522000</v>
      </c>
      <c r="G32" s="31">
        <v>760500</v>
      </c>
      <c r="H32" s="32">
        <v>13000</v>
      </c>
      <c r="I32">
        <f t="shared" si="2"/>
        <v>194</v>
      </c>
    </row>
    <row r="33" spans="1:9" x14ac:dyDescent="0.25">
      <c r="A33" s="15" t="s">
        <v>379</v>
      </c>
      <c r="B33" s="16">
        <v>0.75</v>
      </c>
      <c r="E33" s="26" t="s">
        <v>25</v>
      </c>
      <c r="F33" s="28">
        <v>12267000</v>
      </c>
      <c r="G33" s="28">
        <v>1714770</v>
      </c>
      <c r="H33" s="33">
        <v>43500</v>
      </c>
      <c r="I33">
        <f t="shared" si="2"/>
        <v>282</v>
      </c>
    </row>
    <row r="34" spans="1:9" x14ac:dyDescent="0.25">
      <c r="A34" s="17" t="s">
        <v>79</v>
      </c>
      <c r="B34" s="18">
        <v>1.97</v>
      </c>
      <c r="E34" s="30" t="s">
        <v>29</v>
      </c>
      <c r="F34" s="31">
        <v>13446000</v>
      </c>
      <c r="G34" s="31">
        <v>2810295</v>
      </c>
      <c r="H34" s="32">
        <v>40500</v>
      </c>
      <c r="I34">
        <f t="shared" si="2"/>
        <v>332</v>
      </c>
    </row>
    <row r="35" spans="1:9" x14ac:dyDescent="0.25">
      <c r="A35" s="15" t="s">
        <v>83</v>
      </c>
      <c r="B35" s="16">
        <v>4.93</v>
      </c>
      <c r="E35" s="26" t="s">
        <v>101</v>
      </c>
      <c r="F35" s="28">
        <v>22310000</v>
      </c>
      <c r="G35" s="28">
        <v>5383150</v>
      </c>
      <c r="H35" s="33">
        <v>115000</v>
      </c>
      <c r="I35">
        <f t="shared" si="2"/>
        <v>194</v>
      </c>
    </row>
    <row r="36" spans="1:9" x14ac:dyDescent="0.25">
      <c r="A36" s="17" t="s">
        <v>87</v>
      </c>
      <c r="B36" s="18">
        <v>4.8499999999999996</v>
      </c>
      <c r="E36" s="30" t="s">
        <v>129</v>
      </c>
      <c r="F36" s="31">
        <v>77175000</v>
      </c>
      <c r="G36" s="31">
        <v>87108750</v>
      </c>
      <c r="H36" s="32">
        <v>112500</v>
      </c>
      <c r="I36">
        <f t="shared" si="2"/>
        <v>686</v>
      </c>
    </row>
    <row r="37" spans="1:9" x14ac:dyDescent="0.25">
      <c r="A37" s="15" t="s">
        <v>380</v>
      </c>
      <c r="B37" s="16">
        <v>2.5499999999999998</v>
      </c>
      <c r="E37" s="26" t="s">
        <v>384</v>
      </c>
      <c r="F37" s="28">
        <v>3420000</v>
      </c>
      <c r="G37" s="28">
        <v>6590340</v>
      </c>
      <c r="H37" s="33">
        <v>28500</v>
      </c>
      <c r="I37">
        <f t="shared" si="2"/>
        <v>120</v>
      </c>
    </row>
    <row r="38" spans="1:9" x14ac:dyDescent="0.25">
      <c r="A38" s="17" t="s">
        <v>302</v>
      </c>
      <c r="B38" s="18">
        <v>1.52</v>
      </c>
      <c r="E38" s="30" t="s">
        <v>165</v>
      </c>
      <c r="F38" s="31">
        <v>3360000</v>
      </c>
      <c r="G38" s="31">
        <v>5127360</v>
      </c>
      <c r="H38" s="32">
        <v>12000</v>
      </c>
      <c r="I38">
        <f t="shared" si="2"/>
        <v>280</v>
      </c>
    </row>
    <row r="39" spans="1:9" x14ac:dyDescent="0.25">
      <c r="A39" s="15" t="s">
        <v>93</v>
      </c>
      <c r="B39" s="16">
        <v>1.1599999999999999</v>
      </c>
      <c r="E39" s="26" t="s">
        <v>201</v>
      </c>
      <c r="F39" s="28">
        <v>304722000</v>
      </c>
      <c r="G39" s="28">
        <v>4740120</v>
      </c>
      <c r="H39" s="33">
        <v>1881000</v>
      </c>
      <c r="I39">
        <f t="shared" si="2"/>
        <v>162</v>
      </c>
    </row>
    <row r="40" spans="1:9" x14ac:dyDescent="0.25">
      <c r="A40" s="17" t="s">
        <v>381</v>
      </c>
      <c r="B40" s="18">
        <v>4.26</v>
      </c>
      <c r="E40" s="30" t="s">
        <v>231</v>
      </c>
      <c r="F40" s="31">
        <v>2350000</v>
      </c>
      <c r="G40" s="31">
        <v>5095740</v>
      </c>
      <c r="H40" s="32">
        <v>23500</v>
      </c>
      <c r="I40">
        <f t="shared" si="2"/>
        <v>100</v>
      </c>
    </row>
    <row r="41" spans="1:9" x14ac:dyDescent="0.25">
      <c r="A41" s="15" t="s">
        <v>95</v>
      </c>
      <c r="B41" s="16">
        <v>5.84</v>
      </c>
      <c r="E41" s="26" t="s">
        <v>249</v>
      </c>
      <c r="F41" s="28">
        <v>78597000</v>
      </c>
      <c r="G41" s="28">
        <v>37224945</v>
      </c>
      <c r="H41" s="33">
        <v>319500</v>
      </c>
      <c r="I41">
        <f t="shared" si="2"/>
        <v>246</v>
      </c>
    </row>
    <row r="42" spans="1:9" x14ac:dyDescent="0.25">
      <c r="A42" s="17" t="s">
        <v>304</v>
      </c>
      <c r="B42" s="18">
        <v>2.66</v>
      </c>
      <c r="E42" s="30" t="s">
        <v>251</v>
      </c>
      <c r="F42" s="31">
        <v>19364000</v>
      </c>
      <c r="G42" s="31">
        <v>4211200</v>
      </c>
      <c r="H42" s="32">
        <v>94000</v>
      </c>
      <c r="I42">
        <f t="shared" si="2"/>
        <v>206</v>
      </c>
    </row>
    <row r="43" spans="1:9" ht="15.75" x14ac:dyDescent="0.25">
      <c r="A43" s="15" t="s">
        <v>305</v>
      </c>
      <c r="B43" s="16">
        <v>7.51</v>
      </c>
      <c r="E43" s="39"/>
      <c r="F43" s="37"/>
      <c r="G43" s="37"/>
      <c r="H43" s="38"/>
    </row>
    <row r="44" spans="1:9" ht="15.75" x14ac:dyDescent="0.25">
      <c r="A44" s="17" t="s">
        <v>97</v>
      </c>
      <c r="B44" s="18">
        <v>2.92</v>
      </c>
      <c r="E44" s="17" t="s">
        <v>20</v>
      </c>
      <c r="F44" s="50">
        <f>SUM(F45:F47)</f>
        <v>167561000</v>
      </c>
      <c r="G44" s="51"/>
      <c r="H44" s="50">
        <f>SUM(H45:H47)</f>
        <v>225500</v>
      </c>
      <c r="I44" s="50">
        <f>SUM(I45:I47)</f>
        <v>3162</v>
      </c>
    </row>
    <row r="45" spans="1:9" x14ac:dyDescent="0.25">
      <c r="A45" s="15" t="s">
        <v>382</v>
      </c>
      <c r="B45" s="16">
        <v>3.11</v>
      </c>
      <c r="E45" s="26" t="s">
        <v>295</v>
      </c>
      <c r="F45" s="28">
        <v>139120000</v>
      </c>
      <c r="G45" s="16">
        <v>0</v>
      </c>
      <c r="H45" s="33">
        <v>47000</v>
      </c>
      <c r="I45">
        <f t="shared" ref="I45:I47" si="3">F45/H45</f>
        <v>2960</v>
      </c>
    </row>
    <row r="46" spans="1:9" x14ac:dyDescent="0.25">
      <c r="A46" s="17" t="s">
        <v>101</v>
      </c>
      <c r="B46" s="18">
        <v>0.97</v>
      </c>
      <c r="E46" s="30" t="s">
        <v>163</v>
      </c>
      <c r="F46" s="31">
        <v>27993000</v>
      </c>
      <c r="G46" s="31">
        <v>1757840</v>
      </c>
      <c r="H46" s="32">
        <v>150500</v>
      </c>
      <c r="I46">
        <f t="shared" si="3"/>
        <v>186</v>
      </c>
    </row>
    <row r="47" spans="1:9" x14ac:dyDescent="0.25">
      <c r="A47" s="15" t="s">
        <v>103</v>
      </c>
      <c r="B47" s="16">
        <v>3.41</v>
      </c>
      <c r="E47" s="26" t="s">
        <v>343</v>
      </c>
      <c r="F47" s="28">
        <v>448000</v>
      </c>
      <c r="G47" s="28">
        <v>50400</v>
      </c>
      <c r="H47" s="33">
        <v>28000</v>
      </c>
      <c r="I47">
        <f t="shared" si="3"/>
        <v>16</v>
      </c>
    </row>
    <row r="48" spans="1:9" ht="15.75" x14ac:dyDescent="0.25">
      <c r="A48" s="17" t="s">
        <v>308</v>
      </c>
      <c r="B48" s="18">
        <v>3.14</v>
      </c>
      <c r="E48" s="34"/>
      <c r="F48" s="35"/>
      <c r="G48" s="35"/>
      <c r="H48" s="36"/>
    </row>
    <row r="49" spans="1:9" ht="15.75" x14ac:dyDescent="0.25">
      <c r="A49" s="15" t="s">
        <v>311</v>
      </c>
      <c r="B49" s="16">
        <v>0.23</v>
      </c>
      <c r="E49" s="15" t="s">
        <v>14</v>
      </c>
      <c r="F49" s="53">
        <f>F50+F51</f>
        <v>35316000</v>
      </c>
      <c r="G49" s="54"/>
      <c r="H49" s="53">
        <f>H50+H51</f>
        <v>160000</v>
      </c>
      <c r="I49" s="52">
        <f t="shared" ref="I49:I51" si="4">F49/H49</f>
        <v>220.72499999999999</v>
      </c>
    </row>
    <row r="50" spans="1:9" x14ac:dyDescent="0.25">
      <c r="A50" s="17" t="s">
        <v>105</v>
      </c>
      <c r="B50" s="18">
        <v>7.8</v>
      </c>
      <c r="E50" s="30" t="s">
        <v>383</v>
      </c>
      <c r="F50" s="31">
        <v>32548000</v>
      </c>
      <c r="G50" s="31">
        <v>13651200</v>
      </c>
      <c r="H50" s="32">
        <v>158000</v>
      </c>
      <c r="I50">
        <f t="shared" si="4"/>
        <v>206</v>
      </c>
    </row>
    <row r="51" spans="1:9" x14ac:dyDescent="0.25">
      <c r="A51" s="15" t="s">
        <v>107</v>
      </c>
      <c r="B51" s="16">
        <v>1.89</v>
      </c>
      <c r="E51" s="26" t="s">
        <v>145</v>
      </c>
      <c r="F51" s="28">
        <v>2768000</v>
      </c>
      <c r="G51" s="16">
        <v>0</v>
      </c>
      <c r="H51" s="33">
        <v>2000</v>
      </c>
      <c r="I51">
        <f t="shared" si="4"/>
        <v>1384</v>
      </c>
    </row>
    <row r="52" spans="1:9" ht="15.75" x14ac:dyDescent="0.25">
      <c r="A52" s="17" t="s">
        <v>111</v>
      </c>
      <c r="B52" s="18">
        <v>3.56</v>
      </c>
      <c r="E52" s="34"/>
      <c r="F52" s="35"/>
      <c r="G52" s="35"/>
      <c r="H52" s="40"/>
    </row>
    <row r="53" spans="1:9" ht="15.75" x14ac:dyDescent="0.25">
      <c r="A53" s="15" t="s">
        <v>113</v>
      </c>
      <c r="B53" s="16">
        <v>3.5</v>
      </c>
      <c r="E53" s="41" t="s">
        <v>394</v>
      </c>
      <c r="F53" s="55">
        <f>SUM(F54:F80)</f>
        <v>2122259000</v>
      </c>
      <c r="G53" s="37"/>
      <c r="H53" s="55">
        <f>SUM(H54:H80)</f>
        <v>3003000</v>
      </c>
      <c r="I53" s="48">
        <f t="shared" ref="I53:I81" si="5">F53/H53</f>
        <v>706.71295371295366</v>
      </c>
    </row>
    <row r="54" spans="1:9" x14ac:dyDescent="0.25">
      <c r="A54" s="17" t="s">
        <v>115</v>
      </c>
      <c r="B54" s="18">
        <v>3.75</v>
      </c>
      <c r="E54" s="30" t="s">
        <v>285</v>
      </c>
      <c r="F54" s="31">
        <v>13986000</v>
      </c>
      <c r="G54" s="31">
        <v>34918380</v>
      </c>
      <c r="H54" s="32">
        <v>18500</v>
      </c>
      <c r="I54">
        <f t="shared" si="5"/>
        <v>756</v>
      </c>
    </row>
    <row r="55" spans="1:9" x14ac:dyDescent="0.25">
      <c r="A55" s="15" t="s">
        <v>313</v>
      </c>
      <c r="B55" s="16">
        <v>1.31</v>
      </c>
      <c r="E55" s="26" t="s">
        <v>289</v>
      </c>
      <c r="F55" s="28">
        <v>14976000</v>
      </c>
      <c r="G55" s="28">
        <v>4659200</v>
      </c>
      <c r="H55" s="33">
        <v>26000</v>
      </c>
      <c r="I55">
        <f t="shared" si="5"/>
        <v>576</v>
      </c>
    </row>
    <row r="56" spans="1:9" x14ac:dyDescent="0.25">
      <c r="A56" s="17" t="s">
        <v>117</v>
      </c>
      <c r="B56" s="18">
        <v>0.81</v>
      </c>
      <c r="E56" s="30" t="s">
        <v>45</v>
      </c>
      <c r="F56" s="31">
        <v>4551000</v>
      </c>
      <c r="G56" s="31">
        <v>710400</v>
      </c>
      <c r="H56" s="32">
        <v>18500</v>
      </c>
      <c r="I56">
        <f t="shared" si="5"/>
        <v>246</v>
      </c>
    </row>
    <row r="57" spans="1:9" x14ac:dyDescent="0.25">
      <c r="A57" s="15" t="s">
        <v>119</v>
      </c>
      <c r="B57" s="16">
        <v>1.17</v>
      </c>
      <c r="E57" s="26" t="s">
        <v>292</v>
      </c>
      <c r="F57" s="28">
        <v>398552000</v>
      </c>
      <c r="G57" s="28">
        <v>628603360</v>
      </c>
      <c r="H57" s="33">
        <v>308000</v>
      </c>
      <c r="I57">
        <f t="shared" si="5"/>
        <v>1294</v>
      </c>
    </row>
    <row r="58" spans="1:9" x14ac:dyDescent="0.25">
      <c r="A58" s="17" t="s">
        <v>383</v>
      </c>
      <c r="B58" s="18">
        <v>1.03</v>
      </c>
      <c r="E58" s="30" t="s">
        <v>75</v>
      </c>
      <c r="F58" s="31">
        <v>5317000</v>
      </c>
      <c r="G58" s="31">
        <v>6045130</v>
      </c>
      <c r="H58" s="32">
        <v>6500</v>
      </c>
      <c r="I58">
        <f t="shared" si="5"/>
        <v>818</v>
      </c>
    </row>
    <row r="59" spans="1:9" x14ac:dyDescent="0.25">
      <c r="A59" s="15" t="s">
        <v>123</v>
      </c>
      <c r="B59" s="16">
        <v>5.52</v>
      </c>
      <c r="E59" s="26" t="s">
        <v>298</v>
      </c>
      <c r="F59" s="28">
        <v>1175000</v>
      </c>
      <c r="G59" s="28">
        <v>9140</v>
      </c>
      <c r="H59" s="29">
        <v>500</v>
      </c>
      <c r="I59">
        <f t="shared" si="5"/>
        <v>2350</v>
      </c>
    </row>
    <row r="60" spans="1:9" x14ac:dyDescent="0.25">
      <c r="A60" s="17" t="s">
        <v>315</v>
      </c>
      <c r="B60" s="18">
        <v>2.7</v>
      </c>
      <c r="E60" s="30" t="s">
        <v>378</v>
      </c>
      <c r="F60" s="31">
        <v>44744000</v>
      </c>
      <c r="G60" s="31">
        <v>47648600</v>
      </c>
      <c r="H60" s="32">
        <v>47000</v>
      </c>
      <c r="I60">
        <f t="shared" si="5"/>
        <v>952</v>
      </c>
    </row>
    <row r="61" spans="1:9" x14ac:dyDescent="0.25">
      <c r="A61" s="15" t="s">
        <v>125</v>
      </c>
      <c r="B61" s="16">
        <v>10.77</v>
      </c>
      <c r="E61" s="26" t="s">
        <v>302</v>
      </c>
      <c r="F61" s="28">
        <v>2584000</v>
      </c>
      <c r="G61" s="28">
        <v>4994940</v>
      </c>
      <c r="H61" s="33">
        <v>8500</v>
      </c>
      <c r="I61">
        <f t="shared" si="5"/>
        <v>304</v>
      </c>
    </row>
    <row r="62" spans="1:9" x14ac:dyDescent="0.25">
      <c r="A62" s="17" t="s">
        <v>319</v>
      </c>
      <c r="B62" s="18">
        <v>20.11</v>
      </c>
      <c r="E62" s="30" t="s">
        <v>304</v>
      </c>
      <c r="F62" s="31">
        <v>9044000</v>
      </c>
      <c r="G62" s="31">
        <v>21958560</v>
      </c>
      <c r="H62" s="32">
        <v>17000</v>
      </c>
      <c r="I62">
        <f t="shared" si="5"/>
        <v>532</v>
      </c>
    </row>
    <row r="63" spans="1:9" x14ac:dyDescent="0.25">
      <c r="A63" s="15" t="s">
        <v>129</v>
      </c>
      <c r="B63" s="16">
        <v>3.43</v>
      </c>
      <c r="E63" s="26" t="s">
        <v>305</v>
      </c>
      <c r="F63" s="28">
        <v>123164000</v>
      </c>
      <c r="G63" s="28">
        <v>143664000</v>
      </c>
      <c r="H63" s="33">
        <v>82000</v>
      </c>
      <c r="I63">
        <f t="shared" si="5"/>
        <v>1502</v>
      </c>
    </row>
    <row r="64" spans="1:9" x14ac:dyDescent="0.25">
      <c r="A64" s="17" t="s">
        <v>131</v>
      </c>
      <c r="B64" s="18">
        <v>0.48</v>
      </c>
      <c r="E64" s="30" t="s">
        <v>308</v>
      </c>
      <c r="F64" s="31">
        <v>3140000</v>
      </c>
      <c r="G64" s="31">
        <v>1293200</v>
      </c>
      <c r="H64" s="32">
        <v>5000</v>
      </c>
      <c r="I64">
        <f t="shared" si="5"/>
        <v>628</v>
      </c>
    </row>
    <row r="65" spans="1:9" x14ac:dyDescent="0.25">
      <c r="A65" s="15" t="s">
        <v>320</v>
      </c>
      <c r="B65" s="16">
        <v>3.08</v>
      </c>
      <c r="E65" s="26" t="s">
        <v>313</v>
      </c>
      <c r="F65" s="28">
        <v>1048000</v>
      </c>
      <c r="G65" s="28">
        <v>391680</v>
      </c>
      <c r="H65" s="33">
        <v>4000</v>
      </c>
      <c r="I65">
        <f t="shared" si="5"/>
        <v>262</v>
      </c>
    </row>
    <row r="66" spans="1:9" x14ac:dyDescent="0.25">
      <c r="A66" s="17" t="s">
        <v>323</v>
      </c>
      <c r="B66" s="18">
        <v>10.55</v>
      </c>
      <c r="E66" s="30" t="s">
        <v>315</v>
      </c>
      <c r="F66" s="31">
        <v>4590000</v>
      </c>
      <c r="G66" s="31">
        <v>1638290</v>
      </c>
      <c r="H66" s="32">
        <v>8500</v>
      </c>
      <c r="I66">
        <f t="shared" si="5"/>
        <v>540</v>
      </c>
    </row>
    <row r="67" spans="1:9" x14ac:dyDescent="0.25">
      <c r="A67" s="15" t="s">
        <v>384</v>
      </c>
      <c r="B67" s="16">
        <v>0.6</v>
      </c>
      <c r="E67" s="26" t="s">
        <v>324</v>
      </c>
      <c r="F67" s="28">
        <v>2408000</v>
      </c>
      <c r="G67" s="28">
        <v>694120</v>
      </c>
      <c r="H67" s="33">
        <v>14000</v>
      </c>
      <c r="I67">
        <f t="shared" si="5"/>
        <v>172</v>
      </c>
    </row>
    <row r="68" spans="1:9" x14ac:dyDescent="0.25">
      <c r="A68" s="17" t="s">
        <v>324</v>
      </c>
      <c r="B68" s="18">
        <v>0.86</v>
      </c>
      <c r="E68" s="30" t="s">
        <v>326</v>
      </c>
      <c r="F68" s="31">
        <v>1220000</v>
      </c>
      <c r="G68" s="31">
        <v>399000</v>
      </c>
      <c r="H68" s="32">
        <v>5000</v>
      </c>
      <c r="I68">
        <f t="shared" si="5"/>
        <v>244</v>
      </c>
    </row>
    <row r="69" spans="1:9" x14ac:dyDescent="0.25">
      <c r="A69" s="15" t="s">
        <v>143</v>
      </c>
      <c r="B69" s="16">
        <v>0.84</v>
      </c>
      <c r="E69" s="26" t="s">
        <v>327</v>
      </c>
      <c r="F69" s="28">
        <v>1912000</v>
      </c>
      <c r="G69" s="28">
        <v>2455200</v>
      </c>
      <c r="H69" s="33">
        <v>2000</v>
      </c>
      <c r="I69">
        <f t="shared" si="5"/>
        <v>956</v>
      </c>
    </row>
    <row r="70" spans="1:9" x14ac:dyDescent="0.25">
      <c r="A70" s="17" t="s">
        <v>145</v>
      </c>
      <c r="B70" s="18">
        <v>6.92</v>
      </c>
      <c r="E70" s="30" t="s">
        <v>334</v>
      </c>
      <c r="F70" s="31">
        <v>2086000</v>
      </c>
      <c r="G70" s="31">
        <v>6723360</v>
      </c>
      <c r="H70" s="32">
        <v>3500</v>
      </c>
      <c r="I70">
        <f t="shared" si="5"/>
        <v>596</v>
      </c>
    </row>
    <row r="71" spans="1:9" x14ac:dyDescent="0.25">
      <c r="A71" s="15" t="s">
        <v>326</v>
      </c>
      <c r="B71" s="16">
        <v>1.22</v>
      </c>
      <c r="E71" s="26" t="s">
        <v>338</v>
      </c>
      <c r="F71" s="28">
        <v>6545000</v>
      </c>
      <c r="G71" s="28">
        <v>15172670</v>
      </c>
      <c r="H71" s="33">
        <v>8500</v>
      </c>
      <c r="I71">
        <f t="shared" si="5"/>
        <v>770</v>
      </c>
    </row>
    <row r="72" spans="1:9" x14ac:dyDescent="0.25">
      <c r="A72" s="17" t="s">
        <v>327</v>
      </c>
      <c r="B72" s="18">
        <v>4.78</v>
      </c>
      <c r="E72" s="30" t="s">
        <v>342</v>
      </c>
      <c r="F72" s="31">
        <v>10048000</v>
      </c>
      <c r="G72" s="31">
        <v>4929120</v>
      </c>
      <c r="H72" s="32">
        <v>16000</v>
      </c>
      <c r="I72">
        <f t="shared" si="5"/>
        <v>628</v>
      </c>
    </row>
    <row r="73" spans="1:9" x14ac:dyDescent="0.25">
      <c r="A73" s="15" t="s">
        <v>149</v>
      </c>
      <c r="B73" s="16">
        <v>1.56</v>
      </c>
      <c r="E73" s="26" t="s">
        <v>199</v>
      </c>
      <c r="F73" s="28">
        <v>22657000</v>
      </c>
      <c r="G73" s="28">
        <v>3168720</v>
      </c>
      <c r="H73" s="33">
        <v>81500</v>
      </c>
      <c r="I73">
        <f t="shared" si="5"/>
        <v>278</v>
      </c>
    </row>
    <row r="74" spans="1:9" x14ac:dyDescent="0.25">
      <c r="A74" s="17" t="s">
        <v>151</v>
      </c>
      <c r="B74" s="18">
        <v>1.07</v>
      </c>
      <c r="E74" s="30" t="s">
        <v>386</v>
      </c>
      <c r="F74" s="31">
        <v>11872000</v>
      </c>
      <c r="G74" s="31">
        <v>25528320</v>
      </c>
      <c r="H74" s="32">
        <v>16000</v>
      </c>
      <c r="I74">
        <f t="shared" si="5"/>
        <v>742</v>
      </c>
    </row>
    <row r="75" spans="1:9" x14ac:dyDescent="0.25">
      <c r="A75" s="15" t="s">
        <v>155</v>
      </c>
      <c r="B75" s="16">
        <v>2.48</v>
      </c>
      <c r="E75" s="26" t="s">
        <v>387</v>
      </c>
      <c r="F75" s="28">
        <v>9600000</v>
      </c>
      <c r="G75" s="28">
        <v>1268200</v>
      </c>
      <c r="H75" s="33">
        <v>20000</v>
      </c>
      <c r="I75">
        <f t="shared" si="5"/>
        <v>480</v>
      </c>
    </row>
    <row r="76" spans="1:9" x14ac:dyDescent="0.25">
      <c r="A76" s="17" t="s">
        <v>330</v>
      </c>
      <c r="B76" s="18">
        <v>2.96</v>
      </c>
      <c r="E76" s="30" t="s">
        <v>353</v>
      </c>
      <c r="F76" s="31">
        <v>2184000</v>
      </c>
      <c r="G76" s="31">
        <v>1443300</v>
      </c>
      <c r="H76" s="32">
        <v>6000</v>
      </c>
      <c r="I76">
        <f t="shared" si="5"/>
        <v>364</v>
      </c>
    </row>
    <row r="77" spans="1:9" x14ac:dyDescent="0.25">
      <c r="A77" s="15" t="s">
        <v>161</v>
      </c>
      <c r="B77" s="16">
        <v>3.9</v>
      </c>
      <c r="E77" s="26" t="s">
        <v>355</v>
      </c>
      <c r="F77" s="28">
        <v>19719000</v>
      </c>
      <c r="G77" s="28">
        <v>21630105</v>
      </c>
      <c r="H77" s="33">
        <v>10500</v>
      </c>
      <c r="I77">
        <f t="shared" si="5"/>
        <v>1878</v>
      </c>
    </row>
    <row r="78" spans="1:9" x14ac:dyDescent="0.25">
      <c r="A78" s="17" t="s">
        <v>163</v>
      </c>
      <c r="B78" s="18">
        <v>0.93</v>
      </c>
      <c r="E78" s="30" t="s">
        <v>358</v>
      </c>
      <c r="F78" s="31">
        <v>4656000</v>
      </c>
      <c r="G78" s="31">
        <v>1232160</v>
      </c>
      <c r="H78" s="32">
        <v>8000</v>
      </c>
      <c r="I78">
        <f t="shared" si="5"/>
        <v>582</v>
      </c>
    </row>
    <row r="79" spans="1:9" x14ac:dyDescent="0.25">
      <c r="A79" s="15" t="s">
        <v>165</v>
      </c>
      <c r="B79" s="16">
        <v>1.4</v>
      </c>
      <c r="E79" s="26" t="s">
        <v>359</v>
      </c>
      <c r="F79" s="28">
        <v>10908000</v>
      </c>
      <c r="G79" s="28">
        <v>15853860</v>
      </c>
      <c r="H79" s="33">
        <v>13500</v>
      </c>
      <c r="I79">
        <f t="shared" si="5"/>
        <v>808</v>
      </c>
    </row>
    <row r="80" spans="1:9" ht="15.75" thickBot="1" x14ac:dyDescent="0.3">
      <c r="A80" s="17" t="s">
        <v>171</v>
      </c>
      <c r="B80" s="18">
        <v>2.78</v>
      </c>
      <c r="E80" s="42" t="s">
        <v>367</v>
      </c>
      <c r="F80" s="43">
        <v>1389573000</v>
      </c>
      <c r="G80" s="43">
        <v>120069900</v>
      </c>
      <c r="H80" s="44">
        <v>2248500</v>
      </c>
      <c r="I80">
        <f t="shared" si="5"/>
        <v>618</v>
      </c>
    </row>
    <row r="81" spans="1:9" ht="15.75" thickBot="1" x14ac:dyDescent="0.3">
      <c r="A81" s="15" t="s">
        <v>173</v>
      </c>
      <c r="B81" s="16">
        <v>1.1499999999999999</v>
      </c>
      <c r="E81" s="45" t="s">
        <v>395</v>
      </c>
      <c r="F81" s="46">
        <v>5035902000</v>
      </c>
      <c r="G81" s="46">
        <v>1603501830</v>
      </c>
      <c r="H81" s="47">
        <v>10887500</v>
      </c>
      <c r="I81" s="48">
        <f t="shared" si="5"/>
        <v>462.53979334098739</v>
      </c>
    </row>
    <row r="82" spans="1:9" x14ac:dyDescent="0.25">
      <c r="A82" s="17" t="s">
        <v>175</v>
      </c>
      <c r="B82" s="18">
        <v>0.09</v>
      </c>
    </row>
    <row r="83" spans="1:9" x14ac:dyDescent="0.25">
      <c r="A83" s="15" t="s">
        <v>179</v>
      </c>
      <c r="B83" s="16">
        <v>0.45</v>
      </c>
      <c r="E83" s="56" t="s">
        <v>409</v>
      </c>
    </row>
    <row r="84" spans="1:9" x14ac:dyDescent="0.25">
      <c r="A84" s="17" t="s">
        <v>334</v>
      </c>
      <c r="B84" s="18">
        <v>2.98</v>
      </c>
      <c r="E84" t="s">
        <v>402</v>
      </c>
      <c r="I84" s="48">
        <f>I15</f>
        <v>485.70675644299979</v>
      </c>
    </row>
    <row r="85" spans="1:9" x14ac:dyDescent="0.25">
      <c r="A85" s="15" t="s">
        <v>336</v>
      </c>
      <c r="B85" s="16">
        <v>5.57</v>
      </c>
      <c r="E85" t="s">
        <v>403</v>
      </c>
      <c r="I85" s="48">
        <f>I31</f>
        <v>201.09317927692882</v>
      </c>
    </row>
    <row r="86" spans="1:9" x14ac:dyDescent="0.25">
      <c r="A86" s="17" t="s">
        <v>181</v>
      </c>
      <c r="B86" s="18">
        <v>9.2899999999999991</v>
      </c>
      <c r="E86" t="s">
        <v>404</v>
      </c>
      <c r="I86" s="48">
        <f>I49</f>
        <v>220.72499999999999</v>
      </c>
    </row>
    <row r="87" spans="1:9" x14ac:dyDescent="0.25">
      <c r="A87" s="15" t="s">
        <v>183</v>
      </c>
      <c r="B87" s="16">
        <v>1.62</v>
      </c>
      <c r="E87" t="s">
        <v>405</v>
      </c>
      <c r="I87" s="48">
        <f>I14</f>
        <v>155.78388998035362</v>
      </c>
    </row>
    <row r="88" spans="1:9" x14ac:dyDescent="0.25">
      <c r="A88" s="17" t="s">
        <v>185</v>
      </c>
      <c r="B88" s="18">
        <v>0.68</v>
      </c>
      <c r="E88" t="s">
        <v>406</v>
      </c>
      <c r="I88" s="27">
        <f>I44</f>
        <v>3162</v>
      </c>
    </row>
    <row r="89" spans="1:9" x14ac:dyDescent="0.25">
      <c r="A89" s="15" t="s">
        <v>385</v>
      </c>
      <c r="B89" s="16">
        <v>2.37</v>
      </c>
      <c r="E89" t="s">
        <v>407</v>
      </c>
      <c r="I89" s="48">
        <f>I87</f>
        <v>155.78388998035362</v>
      </c>
    </row>
    <row r="90" spans="1:9" x14ac:dyDescent="0.25">
      <c r="A90" s="17" t="s">
        <v>337</v>
      </c>
      <c r="B90" s="18">
        <v>0.27</v>
      </c>
      <c r="E90" t="s">
        <v>408</v>
      </c>
      <c r="I90" s="48">
        <f>I53</f>
        <v>706.71295371295366</v>
      </c>
    </row>
    <row r="91" spans="1:9" x14ac:dyDescent="0.25">
      <c r="A91" s="15" t="s">
        <v>338</v>
      </c>
      <c r="B91" s="16">
        <v>3.85</v>
      </c>
    </row>
    <row r="92" spans="1:9" x14ac:dyDescent="0.25">
      <c r="A92" s="17" t="s">
        <v>339</v>
      </c>
      <c r="B92" s="18">
        <v>22.77</v>
      </c>
    </row>
    <row r="93" spans="1:9" x14ac:dyDescent="0.25">
      <c r="A93" s="15" t="s">
        <v>187</v>
      </c>
      <c r="B93" s="16">
        <v>1.29</v>
      </c>
    </row>
    <row r="94" spans="1:9" x14ac:dyDescent="0.25">
      <c r="A94" s="17" t="s">
        <v>340</v>
      </c>
      <c r="B94" s="18">
        <v>6.62</v>
      </c>
    </row>
    <row r="95" spans="1:9" x14ac:dyDescent="0.25">
      <c r="A95" s="15" t="s">
        <v>189</v>
      </c>
      <c r="B95" s="16">
        <v>5.45</v>
      </c>
    </row>
    <row r="96" spans="1:9" x14ac:dyDescent="0.25">
      <c r="A96" s="17" t="s">
        <v>191</v>
      </c>
      <c r="B96" s="18">
        <v>2.58</v>
      </c>
    </row>
    <row r="97" spans="1:2" x14ac:dyDescent="0.25">
      <c r="A97" s="15" t="s">
        <v>195</v>
      </c>
      <c r="B97" s="16">
        <v>3.49</v>
      </c>
    </row>
    <row r="98" spans="1:2" x14ac:dyDescent="0.25">
      <c r="A98" s="17" t="s">
        <v>197</v>
      </c>
      <c r="B98" s="18">
        <v>9.8000000000000007</v>
      </c>
    </row>
    <row r="99" spans="1:2" x14ac:dyDescent="0.25">
      <c r="A99" s="15" t="s">
        <v>342</v>
      </c>
      <c r="B99" s="16">
        <v>3.14</v>
      </c>
    </row>
    <row r="100" spans="1:2" x14ac:dyDescent="0.25">
      <c r="A100" s="17" t="s">
        <v>343</v>
      </c>
      <c r="B100" s="18">
        <v>0.08</v>
      </c>
    </row>
    <row r="101" spans="1:2" x14ac:dyDescent="0.25">
      <c r="A101" s="15" t="s">
        <v>344</v>
      </c>
      <c r="B101" s="16">
        <v>9.98</v>
      </c>
    </row>
    <row r="102" spans="1:2" x14ac:dyDescent="0.25">
      <c r="A102" s="17" t="s">
        <v>199</v>
      </c>
      <c r="B102" s="18">
        <v>1.39</v>
      </c>
    </row>
    <row r="103" spans="1:2" x14ac:dyDescent="0.25">
      <c r="A103" s="15" t="s">
        <v>201</v>
      </c>
      <c r="B103" s="16">
        <v>0.81</v>
      </c>
    </row>
    <row r="104" spans="1:2" x14ac:dyDescent="0.25">
      <c r="A104" s="17" t="s">
        <v>203</v>
      </c>
      <c r="B104" s="18">
        <v>1.5</v>
      </c>
    </row>
    <row r="105" spans="1:2" x14ac:dyDescent="0.25">
      <c r="A105" s="15" t="s">
        <v>345</v>
      </c>
      <c r="B105" s="16">
        <v>4.41</v>
      </c>
    </row>
    <row r="106" spans="1:2" x14ac:dyDescent="0.25">
      <c r="A106" s="17" t="s">
        <v>348</v>
      </c>
      <c r="B106" s="18">
        <v>15.94</v>
      </c>
    </row>
    <row r="107" spans="1:2" x14ac:dyDescent="0.25">
      <c r="A107" s="15" t="s">
        <v>386</v>
      </c>
      <c r="B107" s="16">
        <v>3.71</v>
      </c>
    </row>
    <row r="108" spans="1:2" x14ac:dyDescent="0.25">
      <c r="A108" s="17" t="s">
        <v>349</v>
      </c>
      <c r="B108" s="18">
        <v>9.57</v>
      </c>
    </row>
    <row r="109" spans="1:2" x14ac:dyDescent="0.25">
      <c r="A109" s="15" t="s">
        <v>211</v>
      </c>
      <c r="B109" s="16">
        <v>0.34</v>
      </c>
    </row>
    <row r="110" spans="1:2" x14ac:dyDescent="0.25">
      <c r="A110" s="17" t="s">
        <v>350</v>
      </c>
      <c r="B110" s="18">
        <v>20.91</v>
      </c>
    </row>
    <row r="111" spans="1:2" x14ac:dyDescent="0.25">
      <c r="A111" s="15" t="s">
        <v>387</v>
      </c>
      <c r="B111" s="16">
        <v>2.4</v>
      </c>
    </row>
    <row r="112" spans="1:2" x14ac:dyDescent="0.25">
      <c r="A112" s="17" t="s">
        <v>353</v>
      </c>
      <c r="B112" s="18">
        <v>1.82</v>
      </c>
    </row>
    <row r="113" spans="1:2" x14ac:dyDescent="0.25">
      <c r="A113" s="15" t="s">
        <v>354</v>
      </c>
      <c r="B113" s="16">
        <v>8.02</v>
      </c>
    </row>
    <row r="114" spans="1:2" x14ac:dyDescent="0.25">
      <c r="A114" s="17" t="s">
        <v>213</v>
      </c>
      <c r="B114" s="18">
        <v>1.35</v>
      </c>
    </row>
    <row r="115" spans="1:2" x14ac:dyDescent="0.25">
      <c r="A115" s="15" t="s">
        <v>215</v>
      </c>
      <c r="B115" s="16">
        <v>0.18</v>
      </c>
    </row>
    <row r="116" spans="1:2" x14ac:dyDescent="0.25">
      <c r="A116" s="17" t="s">
        <v>388</v>
      </c>
      <c r="B116" s="18">
        <v>8.1199999999999992</v>
      </c>
    </row>
    <row r="117" spans="1:2" x14ac:dyDescent="0.25">
      <c r="A117" s="15" t="s">
        <v>355</v>
      </c>
      <c r="B117" s="16">
        <v>9.39</v>
      </c>
    </row>
    <row r="118" spans="1:2" x14ac:dyDescent="0.25">
      <c r="A118" s="17" t="s">
        <v>219</v>
      </c>
      <c r="B118" s="18">
        <v>8.08</v>
      </c>
    </row>
    <row r="119" spans="1:2" x14ac:dyDescent="0.25">
      <c r="A119" s="15" t="s">
        <v>223</v>
      </c>
      <c r="B119" s="16">
        <v>3.88</v>
      </c>
    </row>
    <row r="120" spans="1:2" x14ac:dyDescent="0.25">
      <c r="A120" s="17" t="s">
        <v>225</v>
      </c>
      <c r="B120" s="18">
        <v>5.09</v>
      </c>
    </row>
    <row r="121" spans="1:2" x14ac:dyDescent="0.25">
      <c r="A121" s="15" t="s">
        <v>358</v>
      </c>
      <c r="B121" s="16">
        <v>2.91</v>
      </c>
    </row>
    <row r="122" spans="1:2" x14ac:dyDescent="0.25">
      <c r="A122" s="17" t="s">
        <v>359</v>
      </c>
      <c r="B122" s="18">
        <v>4.04</v>
      </c>
    </row>
    <row r="123" spans="1:2" x14ac:dyDescent="0.25">
      <c r="A123" s="15" t="s">
        <v>231</v>
      </c>
      <c r="B123" s="16">
        <v>0.5</v>
      </c>
    </row>
    <row r="124" spans="1:2" x14ac:dyDescent="0.25">
      <c r="A124" s="17" t="s">
        <v>233</v>
      </c>
      <c r="B124" s="18">
        <v>0.75</v>
      </c>
    </row>
    <row r="125" spans="1:2" x14ac:dyDescent="0.25">
      <c r="A125" s="15" t="s">
        <v>235</v>
      </c>
      <c r="B125" s="16">
        <v>2.73</v>
      </c>
    </row>
    <row r="126" spans="1:2" x14ac:dyDescent="0.25">
      <c r="A126" s="17" t="s">
        <v>239</v>
      </c>
      <c r="B126" s="18">
        <v>2.62</v>
      </c>
    </row>
    <row r="127" spans="1:2" x14ac:dyDescent="0.25">
      <c r="A127" s="15" t="s">
        <v>360</v>
      </c>
      <c r="B127" s="16">
        <v>4.74</v>
      </c>
    </row>
    <row r="128" spans="1:2" x14ac:dyDescent="0.25">
      <c r="A128" s="17" t="s">
        <v>243</v>
      </c>
      <c r="B128" s="18">
        <v>8.14</v>
      </c>
    </row>
    <row r="129" spans="1:2" x14ac:dyDescent="0.25">
      <c r="A129" s="15" t="s">
        <v>247</v>
      </c>
      <c r="B129" s="16">
        <v>2.84</v>
      </c>
    </row>
    <row r="130" spans="1:2" x14ac:dyDescent="0.25">
      <c r="A130" s="17" t="s">
        <v>249</v>
      </c>
      <c r="B130" s="18">
        <v>1.23</v>
      </c>
    </row>
    <row r="131" spans="1:2" x14ac:dyDescent="0.25">
      <c r="A131" s="15" t="s">
        <v>365</v>
      </c>
      <c r="B131" s="16">
        <v>14.55</v>
      </c>
    </row>
    <row r="132" spans="1:2" x14ac:dyDescent="0.25">
      <c r="A132" s="17" t="s">
        <v>367</v>
      </c>
      <c r="B132" s="18">
        <v>3.09</v>
      </c>
    </row>
    <row r="133" spans="1:2" x14ac:dyDescent="0.25">
      <c r="A133" s="15" t="s">
        <v>251</v>
      </c>
      <c r="B133" s="16">
        <v>1.03</v>
      </c>
    </row>
    <row r="134" spans="1:2" x14ac:dyDescent="0.25">
      <c r="A134" s="17" t="s">
        <v>369</v>
      </c>
      <c r="B134" s="18">
        <v>3.96</v>
      </c>
    </row>
    <row r="135" spans="1:2" x14ac:dyDescent="0.25">
      <c r="A135" s="15" t="s">
        <v>255</v>
      </c>
      <c r="B135" s="16">
        <v>0.53</v>
      </c>
    </row>
    <row r="136" spans="1:2" x14ac:dyDescent="0.25">
      <c r="A136" s="17" t="s">
        <v>389</v>
      </c>
      <c r="B136" s="18">
        <v>2.5499999999999998</v>
      </c>
    </row>
    <row r="137" spans="1:2" x14ac:dyDescent="0.25">
      <c r="A137" s="15" t="s">
        <v>259</v>
      </c>
      <c r="B137" s="16">
        <v>1.1200000000000001</v>
      </c>
    </row>
    <row r="138" spans="1:2" ht="15.75" thickBot="1" x14ac:dyDescent="0.3">
      <c r="A138" s="19" t="s">
        <v>261</v>
      </c>
      <c r="B138" s="20"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B738-5320-41E0-9AD4-D762B0966697}">
  <dimension ref="A1:B211"/>
  <sheetViews>
    <sheetView topLeftCell="A143" workbookViewId="0">
      <selection activeCell="B146" sqref="B146"/>
    </sheetView>
  </sheetViews>
  <sheetFormatPr defaultRowHeight="15" x14ac:dyDescent="0.25"/>
  <cols>
    <col min="1" max="1" width="24.85546875" bestFit="1" customWidth="1"/>
    <col min="2" max="2" width="16.140625" bestFit="1" customWidth="1"/>
  </cols>
  <sheetData>
    <row r="1" spans="1:2" ht="15.75" thickBot="1" x14ac:dyDescent="0.3">
      <c r="A1" t="s">
        <v>276</v>
      </c>
      <c r="B1" t="s">
        <v>373</v>
      </c>
    </row>
    <row r="2" spans="1:2" ht="15.75" thickBot="1" x14ac:dyDescent="0.3">
      <c r="A2" s="8" t="s">
        <v>4</v>
      </c>
      <c r="B2" s="9">
        <v>21.56</v>
      </c>
    </row>
    <row r="3" spans="1:2" ht="15.75" thickBot="1" x14ac:dyDescent="0.3">
      <c r="A3" s="10" t="s">
        <v>8</v>
      </c>
      <c r="B3" s="11">
        <v>110.5</v>
      </c>
    </row>
    <row r="4" spans="1:2" ht="15.75" thickBot="1" x14ac:dyDescent="0.3">
      <c r="A4" s="12" t="s">
        <v>12</v>
      </c>
      <c r="B4" s="13">
        <v>79.88</v>
      </c>
    </row>
    <row r="5" spans="1:2" ht="15.75" thickBot="1" x14ac:dyDescent="0.3">
      <c r="A5" s="10" t="s">
        <v>280</v>
      </c>
      <c r="B5" s="11">
        <v>233.25</v>
      </c>
    </row>
    <row r="6" spans="1:2" ht="15.75" thickBot="1" x14ac:dyDescent="0.3">
      <c r="A6" s="12" t="s">
        <v>281</v>
      </c>
      <c r="B6" s="13">
        <v>427.25</v>
      </c>
    </row>
    <row r="7" spans="1:2" ht="15.75" thickBot="1" x14ac:dyDescent="0.3">
      <c r="A7" s="10" t="s">
        <v>16</v>
      </c>
      <c r="B7" s="11">
        <v>44.55</v>
      </c>
    </row>
    <row r="8" spans="1:2" ht="15.75" thickBot="1" x14ac:dyDescent="0.3">
      <c r="A8" s="12" t="s">
        <v>282</v>
      </c>
      <c r="B8" s="13">
        <v>229.23</v>
      </c>
    </row>
    <row r="9" spans="1:2" ht="15.75" thickBot="1" x14ac:dyDescent="0.3">
      <c r="A9" s="10" t="s">
        <v>21</v>
      </c>
      <c r="B9" s="11">
        <v>152.72</v>
      </c>
    </row>
    <row r="10" spans="1:2" ht="15.75" thickBot="1" x14ac:dyDescent="0.3">
      <c r="A10" s="12" t="s">
        <v>23</v>
      </c>
      <c r="B10" s="13">
        <v>98.13</v>
      </c>
    </row>
    <row r="11" spans="1:2" ht="15.75" thickBot="1" x14ac:dyDescent="0.3">
      <c r="A11" s="10" t="s">
        <v>283</v>
      </c>
      <c r="B11" s="11">
        <v>314.85000000000002</v>
      </c>
    </row>
    <row r="12" spans="1:2" ht="15.75" thickBot="1" x14ac:dyDescent="0.3">
      <c r="A12" s="12" t="s">
        <v>284</v>
      </c>
      <c r="B12" s="13">
        <v>538.54</v>
      </c>
    </row>
    <row r="13" spans="1:2" ht="15.75" thickBot="1" x14ac:dyDescent="0.3">
      <c r="A13" s="10" t="s">
        <v>285</v>
      </c>
      <c r="B13" s="11">
        <v>516.05999999999995</v>
      </c>
    </row>
    <row r="14" spans="1:2" ht="15.75" thickBot="1" x14ac:dyDescent="0.3">
      <c r="A14" s="12" t="s">
        <v>25</v>
      </c>
      <c r="B14" s="13">
        <v>93.9</v>
      </c>
    </row>
    <row r="15" spans="1:2" ht="15.75" thickBot="1" x14ac:dyDescent="0.3">
      <c r="A15" s="10" t="s">
        <v>286</v>
      </c>
      <c r="B15" s="11">
        <v>314.76</v>
      </c>
    </row>
    <row r="16" spans="1:2" ht="15.75" thickBot="1" x14ac:dyDescent="0.3">
      <c r="A16" s="12" t="s">
        <v>287</v>
      </c>
      <c r="B16" s="13">
        <v>309.57</v>
      </c>
    </row>
    <row r="17" spans="1:2" ht="15.75" thickBot="1" x14ac:dyDescent="0.3">
      <c r="A17" s="10" t="s">
        <v>27</v>
      </c>
      <c r="B17" s="11">
        <v>60.17</v>
      </c>
    </row>
    <row r="18" spans="1:2" ht="15.75" thickBot="1" x14ac:dyDescent="0.3">
      <c r="A18" s="12" t="s">
        <v>288</v>
      </c>
      <c r="B18" s="13">
        <v>246.34</v>
      </c>
    </row>
    <row r="19" spans="1:2" ht="15.75" thickBot="1" x14ac:dyDescent="0.3">
      <c r="A19" s="10" t="s">
        <v>29</v>
      </c>
      <c r="B19" s="11">
        <v>127.26</v>
      </c>
    </row>
    <row r="20" spans="1:2" ht="15.75" thickBot="1" x14ac:dyDescent="0.3">
      <c r="A20" s="12" t="s">
        <v>289</v>
      </c>
      <c r="B20" s="13">
        <v>492.38</v>
      </c>
    </row>
    <row r="21" spans="1:2" ht="15.75" thickBot="1" x14ac:dyDescent="0.3">
      <c r="A21" s="10" t="s">
        <v>31</v>
      </c>
      <c r="B21" s="11">
        <v>108.22</v>
      </c>
    </row>
    <row r="22" spans="1:2" ht="15.75" thickBot="1" x14ac:dyDescent="0.3">
      <c r="A22" s="12" t="s">
        <v>33</v>
      </c>
      <c r="B22" s="13">
        <v>39.950000000000003</v>
      </c>
    </row>
    <row r="23" spans="1:2" ht="15.75" thickBot="1" x14ac:dyDescent="0.3">
      <c r="A23" s="10" t="s">
        <v>290</v>
      </c>
      <c r="B23" s="11">
        <v>896.59</v>
      </c>
    </row>
    <row r="24" spans="1:2" ht="15.75" thickBot="1" x14ac:dyDescent="0.3">
      <c r="A24" s="12" t="s">
        <v>35</v>
      </c>
      <c r="B24" s="13">
        <v>76.989999999999995</v>
      </c>
    </row>
    <row r="25" spans="1:2" ht="15.75" thickBot="1" x14ac:dyDescent="0.3">
      <c r="A25" s="10" t="s">
        <v>37</v>
      </c>
      <c r="B25" s="11">
        <v>75.09</v>
      </c>
    </row>
    <row r="26" spans="1:2" ht="15.75" thickBot="1" x14ac:dyDescent="0.3">
      <c r="A26" s="12" t="s">
        <v>39</v>
      </c>
      <c r="B26" s="13">
        <v>121.12</v>
      </c>
    </row>
    <row r="27" spans="1:2" ht="15.75" thickBot="1" x14ac:dyDescent="0.3">
      <c r="A27" s="10" t="s">
        <v>41</v>
      </c>
      <c r="B27" s="11">
        <v>118.06</v>
      </c>
    </row>
    <row r="28" spans="1:2" ht="15.75" thickBot="1" x14ac:dyDescent="0.3">
      <c r="A28" s="12" t="s">
        <v>43</v>
      </c>
      <c r="B28" s="13">
        <v>132.37</v>
      </c>
    </row>
    <row r="29" spans="1:2" ht="15.75" thickBot="1" x14ac:dyDescent="0.3">
      <c r="A29" s="10" t="s">
        <v>291</v>
      </c>
      <c r="B29" s="11">
        <v>343.28</v>
      </c>
    </row>
    <row r="30" spans="1:2" ht="15.75" thickBot="1" x14ac:dyDescent="0.3">
      <c r="A30" s="12" t="s">
        <v>45</v>
      </c>
      <c r="B30" s="13">
        <v>172.79</v>
      </c>
    </row>
    <row r="31" spans="1:2" ht="15.75" thickBot="1" x14ac:dyDescent="0.3">
      <c r="A31" s="10" t="s">
        <v>47</v>
      </c>
      <c r="B31" s="11">
        <v>30.02</v>
      </c>
    </row>
    <row r="32" spans="1:2" ht="15.75" thickBot="1" x14ac:dyDescent="0.3">
      <c r="A32" s="12" t="s">
        <v>49</v>
      </c>
      <c r="B32" s="13">
        <v>11.85</v>
      </c>
    </row>
    <row r="33" spans="1:2" ht="15.75" thickBot="1" x14ac:dyDescent="0.3">
      <c r="A33" s="10" t="s">
        <v>51</v>
      </c>
      <c r="B33" s="11">
        <v>76.069999999999993</v>
      </c>
    </row>
    <row r="34" spans="1:2" ht="15.75" thickBot="1" x14ac:dyDescent="0.3">
      <c r="A34" s="12" t="s">
        <v>53</v>
      </c>
      <c r="B34" s="13">
        <v>47.23</v>
      </c>
    </row>
    <row r="35" spans="1:2" ht="15.75" thickBot="1" x14ac:dyDescent="0.3">
      <c r="A35" s="10" t="s">
        <v>55</v>
      </c>
      <c r="B35" s="11">
        <v>46.42</v>
      </c>
    </row>
    <row r="36" spans="1:2" ht="15.75" thickBot="1" x14ac:dyDescent="0.3">
      <c r="A36" s="12" t="s">
        <v>292</v>
      </c>
      <c r="B36" s="13">
        <v>476.88</v>
      </c>
    </row>
    <row r="37" spans="1:2" ht="15.75" thickBot="1" x14ac:dyDescent="0.3">
      <c r="A37" s="10" t="s">
        <v>293</v>
      </c>
      <c r="B37" s="11">
        <v>752.92</v>
      </c>
    </row>
    <row r="38" spans="1:2" ht="15.75" thickBot="1" x14ac:dyDescent="0.3">
      <c r="A38" s="12" t="s">
        <v>57</v>
      </c>
      <c r="B38" s="13">
        <v>19.260000000000002</v>
      </c>
    </row>
    <row r="39" spans="1:2" ht="15.75" thickBot="1" x14ac:dyDescent="0.3">
      <c r="A39" s="10" t="s">
        <v>59</v>
      </c>
      <c r="B39" s="11">
        <v>25.29</v>
      </c>
    </row>
    <row r="40" spans="1:2" ht="15.75" thickBot="1" x14ac:dyDescent="0.3">
      <c r="A40" s="12" t="s">
        <v>294</v>
      </c>
      <c r="B40" s="13">
        <v>577.52</v>
      </c>
    </row>
    <row r="41" spans="1:2" ht="15.75" thickBot="1" x14ac:dyDescent="0.3">
      <c r="A41" s="10" t="s">
        <v>295</v>
      </c>
      <c r="B41" s="11">
        <v>207.24</v>
      </c>
    </row>
    <row r="42" spans="1:2" ht="15.75" thickBot="1" x14ac:dyDescent="0.3">
      <c r="A42" s="12" t="s">
        <v>61</v>
      </c>
      <c r="B42" s="13">
        <v>175.86</v>
      </c>
    </row>
    <row r="43" spans="1:2" ht="15.75" thickBot="1" x14ac:dyDescent="0.3">
      <c r="A43" s="10" t="s">
        <v>63</v>
      </c>
      <c r="B43" s="11">
        <v>109.94</v>
      </c>
    </row>
    <row r="44" spans="1:2" ht="15.75" thickBot="1" x14ac:dyDescent="0.3">
      <c r="A44" s="12" t="s">
        <v>65</v>
      </c>
      <c r="B44" s="13">
        <v>46.01</v>
      </c>
    </row>
    <row r="45" spans="1:2" ht="15.75" thickBot="1" x14ac:dyDescent="0.3">
      <c r="A45" s="10" t="s">
        <v>67</v>
      </c>
      <c r="B45" s="11">
        <v>21.93</v>
      </c>
    </row>
    <row r="46" spans="1:2" ht="15.75" thickBot="1" x14ac:dyDescent="0.3">
      <c r="A46" s="12" t="s">
        <v>69</v>
      </c>
      <c r="B46" s="13">
        <v>55.94</v>
      </c>
    </row>
    <row r="47" spans="1:2" ht="15.75" thickBot="1" x14ac:dyDescent="0.3">
      <c r="A47" s="10" t="s">
        <v>71</v>
      </c>
      <c r="B47" s="11">
        <v>196.21</v>
      </c>
    </row>
    <row r="48" spans="1:2" ht="15.75" thickBot="1" x14ac:dyDescent="0.3">
      <c r="A48" s="12" t="s">
        <v>296</v>
      </c>
      <c r="B48" s="13">
        <v>62.33</v>
      </c>
    </row>
    <row r="49" spans="1:2" ht="15.75" thickBot="1" x14ac:dyDescent="0.3">
      <c r="A49" s="10" t="s">
        <v>75</v>
      </c>
      <c r="B49" s="11">
        <v>219.11</v>
      </c>
    </row>
    <row r="50" spans="1:2" ht="15.75" thickBot="1" x14ac:dyDescent="0.3">
      <c r="A50" s="12" t="s">
        <v>77</v>
      </c>
      <c r="B50" s="13">
        <v>165.01</v>
      </c>
    </row>
    <row r="51" spans="1:2" ht="15.75" thickBot="1" x14ac:dyDescent="0.3">
      <c r="A51" s="10" t="s">
        <v>297</v>
      </c>
      <c r="B51" s="11">
        <v>240.96</v>
      </c>
    </row>
    <row r="52" spans="1:2" ht="15.75" thickBot="1" x14ac:dyDescent="0.3">
      <c r="A52" s="12" t="s">
        <v>298</v>
      </c>
      <c r="B52" s="13">
        <v>352.92</v>
      </c>
    </row>
    <row r="53" spans="1:2" ht="15.75" thickBot="1" x14ac:dyDescent="0.3">
      <c r="A53" s="10" t="s">
        <v>299</v>
      </c>
      <c r="B53" s="11">
        <v>305.51</v>
      </c>
    </row>
    <row r="54" spans="1:2" ht="15.75" thickBot="1" x14ac:dyDescent="0.3">
      <c r="A54" s="12" t="s">
        <v>300</v>
      </c>
      <c r="B54" s="13">
        <v>601.84</v>
      </c>
    </row>
    <row r="55" spans="1:2" ht="15.75" thickBot="1" x14ac:dyDescent="0.3">
      <c r="A55" s="10" t="s">
        <v>79</v>
      </c>
      <c r="B55" s="11">
        <v>72.56</v>
      </c>
    </row>
    <row r="56" spans="1:2" ht="15.75" thickBot="1" x14ac:dyDescent="0.3">
      <c r="A56" s="12" t="s">
        <v>301</v>
      </c>
      <c r="B56" s="13">
        <v>133.43</v>
      </c>
    </row>
    <row r="57" spans="1:2" ht="15.75" thickBot="1" x14ac:dyDescent="0.3">
      <c r="A57" s="10" t="s">
        <v>81</v>
      </c>
      <c r="B57" s="11">
        <v>135.61000000000001</v>
      </c>
    </row>
    <row r="58" spans="1:2" ht="15.75" thickBot="1" x14ac:dyDescent="0.3">
      <c r="A58" s="12" t="s">
        <v>83</v>
      </c>
      <c r="B58" s="13">
        <v>114.82</v>
      </c>
    </row>
    <row r="59" spans="1:2" ht="15.75" thickBot="1" x14ac:dyDescent="0.3">
      <c r="A59" s="10" t="s">
        <v>85</v>
      </c>
      <c r="B59" s="11">
        <v>83.46</v>
      </c>
    </row>
    <row r="60" spans="1:2" ht="15.75" thickBot="1" x14ac:dyDescent="0.3">
      <c r="A60" s="12" t="s">
        <v>87</v>
      </c>
      <c r="B60" s="13">
        <v>89.71</v>
      </c>
    </row>
    <row r="61" spans="1:2" ht="15.75" thickBot="1" x14ac:dyDescent="0.3">
      <c r="A61" s="10" t="s">
        <v>89</v>
      </c>
      <c r="B61" s="11">
        <v>122.56</v>
      </c>
    </row>
    <row r="62" spans="1:2" ht="15.75" thickBot="1" x14ac:dyDescent="0.3">
      <c r="A62" s="12" t="s">
        <v>302</v>
      </c>
      <c r="B62" s="13">
        <v>311.06</v>
      </c>
    </row>
    <row r="63" spans="1:2" ht="15.75" thickBot="1" x14ac:dyDescent="0.3">
      <c r="A63" s="10" t="s">
        <v>267</v>
      </c>
      <c r="B63" s="11">
        <v>80.2</v>
      </c>
    </row>
    <row r="64" spans="1:2" ht="15.75" thickBot="1" x14ac:dyDescent="0.3">
      <c r="A64" s="12" t="s">
        <v>93</v>
      </c>
      <c r="B64" s="13">
        <v>32.4</v>
      </c>
    </row>
    <row r="65" spans="1:2" ht="15.75" thickBot="1" x14ac:dyDescent="0.3">
      <c r="A65" s="10" t="s">
        <v>303</v>
      </c>
      <c r="B65" s="11">
        <v>611.45000000000005</v>
      </c>
    </row>
    <row r="66" spans="1:2" ht="15.75" thickBot="1" x14ac:dyDescent="0.3">
      <c r="A66" s="12" t="s">
        <v>95</v>
      </c>
      <c r="B66" s="13">
        <v>102.78</v>
      </c>
    </row>
    <row r="67" spans="1:2" ht="15.75" thickBot="1" x14ac:dyDescent="0.3">
      <c r="A67" s="10" t="s">
        <v>304</v>
      </c>
      <c r="B67" s="11">
        <v>518.86</v>
      </c>
    </row>
    <row r="68" spans="1:2" ht="15.75" thickBot="1" x14ac:dyDescent="0.3">
      <c r="A68" s="12" t="s">
        <v>305</v>
      </c>
      <c r="B68" s="13">
        <v>442.91</v>
      </c>
    </row>
    <row r="69" spans="1:2" ht="15.75" thickBot="1" x14ac:dyDescent="0.3">
      <c r="A69" s="10" t="s">
        <v>306</v>
      </c>
      <c r="B69" s="11">
        <v>269.3</v>
      </c>
    </row>
    <row r="70" spans="1:2" ht="15.75" thickBot="1" x14ac:dyDescent="0.3">
      <c r="A70" s="12" t="s">
        <v>97</v>
      </c>
      <c r="B70" s="13">
        <v>129.11000000000001</v>
      </c>
    </row>
    <row r="71" spans="1:2" ht="15.75" thickBot="1" x14ac:dyDescent="0.3">
      <c r="A71" s="10" t="s">
        <v>99</v>
      </c>
      <c r="B71" s="11">
        <v>26.92</v>
      </c>
    </row>
    <row r="72" spans="1:2" ht="15.75" thickBot="1" x14ac:dyDescent="0.3">
      <c r="A72" s="12" t="s">
        <v>101</v>
      </c>
      <c r="B72" s="13">
        <v>94.3</v>
      </c>
    </row>
    <row r="73" spans="1:2" ht="15.75" thickBot="1" x14ac:dyDescent="0.3">
      <c r="A73" s="10" t="s">
        <v>307</v>
      </c>
      <c r="B73" s="11">
        <v>500.93</v>
      </c>
    </row>
    <row r="74" spans="1:2" ht="15.75" thickBot="1" x14ac:dyDescent="0.3">
      <c r="A74" s="12" t="s">
        <v>103</v>
      </c>
      <c r="B74" s="13">
        <v>59.1</v>
      </c>
    </row>
    <row r="75" spans="1:2" ht="15.75" thickBot="1" x14ac:dyDescent="0.3">
      <c r="A75" s="10" t="s">
        <v>308</v>
      </c>
      <c r="B75" s="11">
        <v>253.76</v>
      </c>
    </row>
    <row r="76" spans="1:2" ht="15.75" thickBot="1" x14ac:dyDescent="0.3">
      <c r="A76" s="12" t="s">
        <v>309</v>
      </c>
      <c r="B76" s="13">
        <v>558.80999999999995</v>
      </c>
    </row>
    <row r="77" spans="1:2" ht="15.75" thickBot="1" x14ac:dyDescent="0.3">
      <c r="A77" s="10" t="s">
        <v>310</v>
      </c>
      <c r="B77" s="11">
        <v>151.93</v>
      </c>
    </row>
    <row r="78" spans="1:2" ht="15.75" thickBot="1" x14ac:dyDescent="0.3">
      <c r="A78" s="12" t="s">
        <v>311</v>
      </c>
      <c r="B78" s="13">
        <v>407.64</v>
      </c>
    </row>
    <row r="79" spans="1:2" ht="15.75" thickBot="1" x14ac:dyDescent="0.3">
      <c r="A79" s="10" t="s">
        <v>105</v>
      </c>
      <c r="B79" s="11">
        <v>99.7</v>
      </c>
    </row>
    <row r="80" spans="1:2" ht="15.75" thickBot="1" x14ac:dyDescent="0.3">
      <c r="A80" s="12" t="s">
        <v>107</v>
      </c>
      <c r="B80" s="13">
        <v>36.119999999999997</v>
      </c>
    </row>
    <row r="81" spans="1:2" ht="15.75" thickBot="1" x14ac:dyDescent="0.3">
      <c r="A81" s="10" t="s">
        <v>109</v>
      </c>
      <c r="B81" s="11">
        <v>27.08</v>
      </c>
    </row>
    <row r="82" spans="1:2" ht="15.75" thickBot="1" x14ac:dyDescent="0.3">
      <c r="A82" s="12" t="s">
        <v>111</v>
      </c>
      <c r="B82" s="13">
        <v>131.56</v>
      </c>
    </row>
    <row r="83" spans="1:2" ht="15.75" thickBot="1" x14ac:dyDescent="0.3">
      <c r="A83" s="10" t="s">
        <v>113</v>
      </c>
      <c r="B83" s="11">
        <v>40.9</v>
      </c>
    </row>
    <row r="84" spans="1:2" ht="15.75" thickBot="1" x14ac:dyDescent="0.3">
      <c r="A84" s="12" t="s">
        <v>115</v>
      </c>
      <c r="B84" s="13">
        <v>62.42</v>
      </c>
    </row>
    <row r="85" spans="1:2" ht="15.75" thickBot="1" x14ac:dyDescent="0.3">
      <c r="A85" s="10" t="s">
        <v>312</v>
      </c>
      <c r="B85" s="11">
        <v>496.14</v>
      </c>
    </row>
    <row r="86" spans="1:2" ht="15.75" thickBot="1" x14ac:dyDescent="0.3">
      <c r="A86" s="12" t="s">
        <v>313</v>
      </c>
      <c r="B86" s="13">
        <v>238.59</v>
      </c>
    </row>
    <row r="87" spans="1:2" ht="15.75" thickBot="1" x14ac:dyDescent="0.3">
      <c r="A87" s="10" t="s">
        <v>314</v>
      </c>
      <c r="B87" s="11">
        <v>588.07000000000005</v>
      </c>
    </row>
    <row r="88" spans="1:2" ht="15.75" thickBot="1" x14ac:dyDescent="0.3">
      <c r="A88" s="12" t="s">
        <v>117</v>
      </c>
      <c r="B88" s="13">
        <v>54.02</v>
      </c>
    </row>
    <row r="89" spans="1:2" ht="15.75" thickBot="1" x14ac:dyDescent="0.3">
      <c r="A89" s="10" t="s">
        <v>119</v>
      </c>
      <c r="B89" s="11">
        <v>88.67</v>
      </c>
    </row>
    <row r="90" spans="1:2" ht="15.75" thickBot="1" x14ac:dyDescent="0.3">
      <c r="A90" s="12" t="s">
        <v>121</v>
      </c>
      <c r="B90" s="13">
        <v>69.5</v>
      </c>
    </row>
    <row r="91" spans="1:2" ht="15.75" thickBot="1" x14ac:dyDescent="0.3">
      <c r="A91" s="10" t="s">
        <v>123</v>
      </c>
      <c r="B91" s="11">
        <v>94.23</v>
      </c>
    </row>
    <row r="92" spans="1:2" ht="15.75" thickBot="1" x14ac:dyDescent="0.3">
      <c r="A92" s="12" t="s">
        <v>315</v>
      </c>
      <c r="B92" s="13">
        <v>765.85</v>
      </c>
    </row>
    <row r="93" spans="1:2" ht="15.75" thickBot="1" x14ac:dyDescent="0.3">
      <c r="A93" s="10" t="s">
        <v>316</v>
      </c>
      <c r="B93" s="11">
        <v>725.39</v>
      </c>
    </row>
    <row r="94" spans="1:2" ht="15.75" thickBot="1" x14ac:dyDescent="0.3">
      <c r="A94" s="12" t="s">
        <v>317</v>
      </c>
      <c r="B94" s="13">
        <v>486.63</v>
      </c>
    </row>
    <row r="95" spans="1:2" ht="15.75" thickBot="1" x14ac:dyDescent="0.3">
      <c r="A95" s="10" t="s">
        <v>318</v>
      </c>
      <c r="B95" s="11">
        <v>384</v>
      </c>
    </row>
    <row r="96" spans="1:2" ht="15.75" thickBot="1" x14ac:dyDescent="0.3">
      <c r="A96" s="12" t="s">
        <v>125</v>
      </c>
      <c r="B96" s="13">
        <v>103.99</v>
      </c>
    </row>
    <row r="97" spans="1:2" ht="15.75" thickBot="1" x14ac:dyDescent="0.3">
      <c r="A97" s="10" t="s">
        <v>319</v>
      </c>
      <c r="B97" s="11">
        <v>449.67</v>
      </c>
    </row>
    <row r="98" spans="1:2" ht="15.75" thickBot="1" x14ac:dyDescent="0.3">
      <c r="A98" s="12" t="s">
        <v>127</v>
      </c>
      <c r="B98" s="13">
        <v>90.29</v>
      </c>
    </row>
    <row r="99" spans="1:2" ht="15.75" thickBot="1" x14ac:dyDescent="0.3">
      <c r="A99" s="10" t="s">
        <v>129</v>
      </c>
      <c r="B99" s="11">
        <v>160.41</v>
      </c>
    </row>
    <row r="100" spans="1:2" ht="15.75" thickBot="1" x14ac:dyDescent="0.3">
      <c r="A100" s="12" t="s">
        <v>131</v>
      </c>
      <c r="B100" s="13">
        <v>54.47</v>
      </c>
    </row>
    <row r="101" spans="1:2" ht="15.75" thickBot="1" x14ac:dyDescent="0.3">
      <c r="A101" s="10" t="s">
        <v>320</v>
      </c>
      <c r="B101" s="11">
        <v>43.54</v>
      </c>
    </row>
    <row r="102" spans="1:2" ht="15.75" thickBot="1" x14ac:dyDescent="0.3">
      <c r="A102" s="12" t="s">
        <v>321</v>
      </c>
      <c r="B102" s="13">
        <v>382.31</v>
      </c>
    </row>
    <row r="103" spans="1:2" ht="15.75" thickBot="1" x14ac:dyDescent="0.3">
      <c r="A103" s="10" t="s">
        <v>322</v>
      </c>
      <c r="B103" s="11">
        <v>95.15</v>
      </c>
    </row>
    <row r="104" spans="1:2" ht="15.75" thickBot="1" x14ac:dyDescent="0.3">
      <c r="A104" s="12" t="s">
        <v>323</v>
      </c>
      <c r="B104" s="13">
        <v>317.49</v>
      </c>
    </row>
    <row r="105" spans="1:2" ht="15.75" thickBot="1" x14ac:dyDescent="0.3">
      <c r="A105" s="10" t="s">
        <v>135</v>
      </c>
      <c r="B105" s="11">
        <v>40.31</v>
      </c>
    </row>
    <row r="106" spans="1:2" ht="15.75" thickBot="1" x14ac:dyDescent="0.3">
      <c r="A106" s="12" t="s">
        <v>137</v>
      </c>
      <c r="B106" s="13">
        <v>66.78</v>
      </c>
    </row>
    <row r="107" spans="1:2" ht="15.75" thickBot="1" x14ac:dyDescent="0.3">
      <c r="A107" s="10" t="s">
        <v>324</v>
      </c>
      <c r="B107" s="11">
        <v>258.55</v>
      </c>
    </row>
    <row r="108" spans="1:2" ht="15.75" thickBot="1" x14ac:dyDescent="0.3">
      <c r="A108" s="12" t="s">
        <v>139</v>
      </c>
      <c r="B108" s="13">
        <v>114.18</v>
      </c>
    </row>
    <row r="109" spans="1:2" ht="15.75" thickBot="1" x14ac:dyDescent="0.3">
      <c r="A109" s="10" t="s">
        <v>141</v>
      </c>
      <c r="B109" s="11">
        <v>32.369999999999997</v>
      </c>
    </row>
    <row r="110" spans="1:2" ht="15.75" thickBot="1" x14ac:dyDescent="0.3">
      <c r="A110" s="12" t="s">
        <v>143</v>
      </c>
      <c r="B110" s="13">
        <v>24.01</v>
      </c>
    </row>
    <row r="111" spans="1:2" ht="15.75" thickBot="1" x14ac:dyDescent="0.3">
      <c r="A111" s="10" t="s">
        <v>145</v>
      </c>
      <c r="B111" s="11">
        <v>133.85</v>
      </c>
    </row>
    <row r="112" spans="1:2" ht="15.75" thickBot="1" x14ac:dyDescent="0.3">
      <c r="A112" s="12" t="s">
        <v>325</v>
      </c>
      <c r="B112" s="13">
        <v>1207.7</v>
      </c>
    </row>
    <row r="113" spans="1:2" ht="15.75" thickBot="1" x14ac:dyDescent="0.3">
      <c r="A113" s="10" t="s">
        <v>326</v>
      </c>
      <c r="B113" s="11">
        <v>280.89999999999998</v>
      </c>
    </row>
    <row r="114" spans="1:2" ht="15.75" thickBot="1" x14ac:dyDescent="0.3">
      <c r="A114" s="12" t="s">
        <v>327</v>
      </c>
      <c r="B114" s="13">
        <v>948.75</v>
      </c>
    </row>
    <row r="115" spans="1:2" ht="15.75" thickBot="1" x14ac:dyDescent="0.3">
      <c r="A115" s="10" t="s">
        <v>328</v>
      </c>
      <c r="B115" s="11">
        <v>429.39</v>
      </c>
    </row>
    <row r="116" spans="1:2" ht="15.75" thickBot="1" x14ac:dyDescent="0.3">
      <c r="A116" s="12" t="s">
        <v>149</v>
      </c>
      <c r="B116" s="13">
        <v>20.079999999999998</v>
      </c>
    </row>
    <row r="117" spans="1:2" ht="15.75" thickBot="1" x14ac:dyDescent="0.3">
      <c r="A117" s="10" t="s">
        <v>151</v>
      </c>
      <c r="B117" s="11">
        <v>24.7</v>
      </c>
    </row>
    <row r="118" spans="1:2" ht="15.75" thickBot="1" x14ac:dyDescent="0.3">
      <c r="A118" s="12" t="s">
        <v>153</v>
      </c>
      <c r="B118" s="13">
        <v>172.98</v>
      </c>
    </row>
    <row r="119" spans="1:2" ht="15.75" thickBot="1" x14ac:dyDescent="0.3">
      <c r="A119" s="10" t="s">
        <v>155</v>
      </c>
      <c r="B119" s="11">
        <v>136.25</v>
      </c>
    </row>
    <row r="120" spans="1:2" ht="15.75" thickBot="1" x14ac:dyDescent="0.3">
      <c r="A120" s="12" t="s">
        <v>157</v>
      </c>
      <c r="B120" s="13">
        <v>30.01</v>
      </c>
    </row>
    <row r="121" spans="1:2" ht="15.75" thickBot="1" x14ac:dyDescent="0.3">
      <c r="A121" s="10" t="s">
        <v>329</v>
      </c>
      <c r="B121" s="11">
        <v>364.28</v>
      </c>
    </row>
    <row r="122" spans="1:2" ht="15.75" thickBot="1" x14ac:dyDescent="0.3">
      <c r="A122" s="12" t="s">
        <v>330</v>
      </c>
      <c r="B122" s="13">
        <v>113.4</v>
      </c>
    </row>
    <row r="123" spans="1:2" ht="15.75" thickBot="1" x14ac:dyDescent="0.3">
      <c r="A123" s="10" t="s">
        <v>159</v>
      </c>
      <c r="B123" s="11">
        <v>52.5</v>
      </c>
    </row>
    <row r="124" spans="1:2" ht="15.75" thickBot="1" x14ac:dyDescent="0.3">
      <c r="A124" s="12" t="s">
        <v>161</v>
      </c>
      <c r="B124" s="13">
        <v>159.05000000000001</v>
      </c>
    </row>
    <row r="125" spans="1:2" ht="15.75" thickBot="1" x14ac:dyDescent="0.3">
      <c r="A125" s="10" t="s">
        <v>163</v>
      </c>
      <c r="B125" s="11">
        <v>157.62</v>
      </c>
    </row>
    <row r="126" spans="1:2" ht="15.75" thickBot="1" x14ac:dyDescent="0.3">
      <c r="A126" s="12" t="s">
        <v>331</v>
      </c>
      <c r="B126" s="13">
        <v>84.56</v>
      </c>
    </row>
    <row r="127" spans="1:2" ht="15.75" thickBot="1" x14ac:dyDescent="0.3">
      <c r="A127" s="10" t="s">
        <v>165</v>
      </c>
      <c r="B127" s="11">
        <v>96.15</v>
      </c>
    </row>
    <row r="128" spans="1:2" ht="15.75" thickBot="1" x14ac:dyDescent="0.3">
      <c r="A128" s="12" t="s">
        <v>332</v>
      </c>
      <c r="B128" s="13">
        <v>1294.2</v>
      </c>
    </row>
    <row r="129" spans="1:2" ht="15.75" thickBot="1" x14ac:dyDescent="0.3">
      <c r="A129" s="10" t="s">
        <v>167</v>
      </c>
      <c r="B129" s="11">
        <v>90.96</v>
      </c>
    </row>
    <row r="130" spans="1:2" ht="15.75" thickBot="1" x14ac:dyDescent="0.3">
      <c r="A130" s="12" t="s">
        <v>169</v>
      </c>
      <c r="B130" s="13">
        <v>142.25</v>
      </c>
    </row>
    <row r="131" spans="1:2" ht="15.75" thickBot="1" x14ac:dyDescent="0.3">
      <c r="A131" s="10" t="s">
        <v>171</v>
      </c>
      <c r="B131" s="11">
        <v>78.290000000000006</v>
      </c>
    </row>
    <row r="132" spans="1:2" ht="15.75" thickBot="1" x14ac:dyDescent="0.3">
      <c r="A132" s="12" t="s">
        <v>173</v>
      </c>
      <c r="B132" s="13">
        <v>19.91</v>
      </c>
    </row>
    <row r="133" spans="1:2" ht="15.75" thickBot="1" x14ac:dyDescent="0.3">
      <c r="A133" s="10" t="s">
        <v>175</v>
      </c>
      <c r="B133" s="11">
        <v>45.16</v>
      </c>
    </row>
    <row r="134" spans="1:2" ht="15.75" thickBot="1" x14ac:dyDescent="0.3">
      <c r="A134" s="12" t="s">
        <v>177</v>
      </c>
      <c r="B134" s="13">
        <v>94.24</v>
      </c>
    </row>
    <row r="135" spans="1:2" ht="15.75" thickBot="1" x14ac:dyDescent="0.3">
      <c r="A135" s="10" t="s">
        <v>333</v>
      </c>
      <c r="B135" s="11">
        <v>172.51</v>
      </c>
    </row>
    <row r="136" spans="1:2" ht="15.75" thickBot="1" x14ac:dyDescent="0.3">
      <c r="A136" s="12" t="s">
        <v>179</v>
      </c>
      <c r="B136" s="13">
        <v>37.64</v>
      </c>
    </row>
    <row r="137" spans="1:2" ht="15.75" thickBot="1" x14ac:dyDescent="0.3">
      <c r="A137" s="10" t="s">
        <v>334</v>
      </c>
      <c r="B137" s="11">
        <v>540.66999999999996</v>
      </c>
    </row>
    <row r="138" spans="1:2" ht="15.75" thickBot="1" x14ac:dyDescent="0.3">
      <c r="A138" s="12" t="s">
        <v>335</v>
      </c>
      <c r="B138" s="13">
        <v>408.43</v>
      </c>
    </row>
    <row r="139" spans="1:2" ht="15.75" thickBot="1" x14ac:dyDescent="0.3">
      <c r="A139" s="10" t="s">
        <v>336</v>
      </c>
      <c r="B139" s="11">
        <v>463.04</v>
      </c>
    </row>
    <row r="140" spans="1:2" ht="15.75" thickBot="1" x14ac:dyDescent="0.3">
      <c r="A140" s="12" t="s">
        <v>181</v>
      </c>
      <c r="B140" s="13">
        <v>53.3</v>
      </c>
    </row>
    <row r="141" spans="1:2" ht="15.75" thickBot="1" x14ac:dyDescent="0.3">
      <c r="A141" s="10" t="s">
        <v>183</v>
      </c>
      <c r="B141" s="11">
        <v>23.09</v>
      </c>
    </row>
    <row r="142" spans="1:2" ht="15.75" thickBot="1" x14ac:dyDescent="0.3">
      <c r="A142" s="12" t="s">
        <v>185</v>
      </c>
      <c r="B142" s="13">
        <v>57.16</v>
      </c>
    </row>
    <row r="143" spans="1:2" ht="15.75" thickBot="1" x14ac:dyDescent="0.3">
      <c r="A143" s="10" t="s">
        <v>269</v>
      </c>
      <c r="B143" s="11">
        <v>119.32</v>
      </c>
    </row>
    <row r="144" spans="1:2" ht="15.75" thickBot="1" x14ac:dyDescent="0.3">
      <c r="A144" s="12" t="s">
        <v>337</v>
      </c>
      <c r="B144" s="13">
        <v>250.6</v>
      </c>
    </row>
    <row r="145" spans="1:2" ht="15.75" thickBot="1" x14ac:dyDescent="0.3">
      <c r="A145" s="10" t="s">
        <v>338</v>
      </c>
      <c r="B145" s="11">
        <v>652.65</v>
      </c>
    </row>
    <row r="146" spans="1:2" ht="15.75" thickBot="1" x14ac:dyDescent="0.3">
      <c r="A146" s="12" t="s">
        <v>339</v>
      </c>
      <c r="B146" s="13">
        <v>244.56</v>
      </c>
    </row>
    <row r="147" spans="1:2" ht="15.75" thickBot="1" x14ac:dyDescent="0.3">
      <c r="A147" s="10" t="s">
        <v>187</v>
      </c>
      <c r="B147" s="11">
        <v>41.76</v>
      </c>
    </row>
    <row r="148" spans="1:2" ht="15.75" thickBot="1" x14ac:dyDescent="0.3">
      <c r="A148" s="12" t="s">
        <v>340</v>
      </c>
      <c r="B148" s="13">
        <v>219.96</v>
      </c>
    </row>
    <row r="149" spans="1:2" ht="15.75" thickBot="1" x14ac:dyDescent="0.3">
      <c r="A149" s="10" t="s">
        <v>189</v>
      </c>
      <c r="B149" s="11">
        <v>208.55</v>
      </c>
    </row>
    <row r="150" spans="1:2" ht="15.75" thickBot="1" x14ac:dyDescent="0.3">
      <c r="A150" s="12" t="s">
        <v>191</v>
      </c>
      <c r="B150" s="13">
        <v>64.11</v>
      </c>
    </row>
    <row r="151" spans="1:2" ht="15.75" thickBot="1" x14ac:dyDescent="0.3">
      <c r="A151" s="10" t="s">
        <v>193</v>
      </c>
      <c r="B151" s="11">
        <v>110.65</v>
      </c>
    </row>
    <row r="152" spans="1:2" ht="15.75" thickBot="1" x14ac:dyDescent="0.3">
      <c r="A152" s="12" t="s">
        <v>195</v>
      </c>
      <c r="B152" s="13">
        <v>120.69</v>
      </c>
    </row>
    <row r="153" spans="1:2" ht="15.75" thickBot="1" x14ac:dyDescent="0.3">
      <c r="A153" s="10" t="s">
        <v>197</v>
      </c>
      <c r="B153" s="11">
        <v>77.72</v>
      </c>
    </row>
    <row r="154" spans="1:2" ht="15.75" thickBot="1" x14ac:dyDescent="0.3">
      <c r="A154" s="12" t="s">
        <v>341</v>
      </c>
      <c r="B154" s="13">
        <v>235.4</v>
      </c>
    </row>
    <row r="155" spans="1:2" ht="15.75" thickBot="1" x14ac:dyDescent="0.3">
      <c r="A155" s="10" t="s">
        <v>342</v>
      </c>
      <c r="B155" s="11">
        <v>298.52</v>
      </c>
    </row>
    <row r="156" spans="1:2" ht="15.75" thickBot="1" x14ac:dyDescent="0.3">
      <c r="A156" s="12" t="s">
        <v>343</v>
      </c>
      <c r="B156" s="13">
        <v>379.83</v>
      </c>
    </row>
    <row r="157" spans="1:2" ht="15.75" thickBot="1" x14ac:dyDescent="0.3">
      <c r="A157" s="10" t="s">
        <v>344</v>
      </c>
      <c r="B157" s="11">
        <v>541.77</v>
      </c>
    </row>
    <row r="158" spans="1:2" ht="15.75" thickBot="1" x14ac:dyDescent="0.3">
      <c r="A158" s="12" t="s">
        <v>199</v>
      </c>
      <c r="B158" s="13">
        <v>205.85</v>
      </c>
    </row>
    <row r="159" spans="1:2" ht="15.75" thickBot="1" x14ac:dyDescent="0.3">
      <c r="A159" s="10" t="s">
        <v>201</v>
      </c>
      <c r="B159" s="11">
        <v>173.33</v>
      </c>
    </row>
    <row r="160" spans="1:2" ht="15.75" thickBot="1" x14ac:dyDescent="0.3">
      <c r="A160" s="12" t="s">
        <v>203</v>
      </c>
      <c r="B160" s="13">
        <v>28.75</v>
      </c>
    </row>
    <row r="161" spans="1:2" ht="15.75" thickBot="1" x14ac:dyDescent="0.3">
      <c r="A161" s="10" t="s">
        <v>345</v>
      </c>
      <c r="B161" s="11">
        <v>90.99</v>
      </c>
    </row>
    <row r="162" spans="1:2" ht="15.75" thickBot="1" x14ac:dyDescent="0.3">
      <c r="A162" s="12" t="s">
        <v>346</v>
      </c>
      <c r="B162" s="13">
        <v>490.22</v>
      </c>
    </row>
    <row r="163" spans="1:2" ht="15.75" thickBot="1" x14ac:dyDescent="0.3">
      <c r="A163" s="10" t="s">
        <v>347</v>
      </c>
      <c r="B163" s="11">
        <v>58.7</v>
      </c>
    </row>
    <row r="164" spans="1:2" ht="15.75" thickBot="1" x14ac:dyDescent="0.3">
      <c r="A164" s="12" t="s">
        <v>348</v>
      </c>
      <c r="B164" s="13">
        <v>281.05</v>
      </c>
    </row>
    <row r="165" spans="1:2" ht="15.75" thickBot="1" x14ac:dyDescent="0.3">
      <c r="A165" s="10" t="s">
        <v>207</v>
      </c>
      <c r="B165" s="11">
        <v>45.44</v>
      </c>
    </row>
    <row r="166" spans="1:2" ht="15.75" thickBot="1" x14ac:dyDescent="0.3">
      <c r="A166" s="12" t="s">
        <v>209</v>
      </c>
      <c r="B166" s="13">
        <v>142.97999999999999</v>
      </c>
    </row>
    <row r="167" spans="1:2" ht="15.75" thickBot="1" x14ac:dyDescent="0.3">
      <c r="A167" s="10" t="s">
        <v>349</v>
      </c>
      <c r="B167" s="11">
        <v>194.42</v>
      </c>
    </row>
    <row r="168" spans="1:2" ht="15.75" thickBot="1" x14ac:dyDescent="0.3">
      <c r="A168" s="12" t="s">
        <v>211</v>
      </c>
      <c r="B168" s="13">
        <v>21.01</v>
      </c>
    </row>
    <row r="169" spans="1:2" ht="15.75" thickBot="1" x14ac:dyDescent="0.3">
      <c r="A169" s="10" t="s">
        <v>350</v>
      </c>
      <c r="B169" s="11">
        <v>604.86</v>
      </c>
    </row>
    <row r="170" spans="1:2" ht="15.75" thickBot="1" x14ac:dyDescent="0.3">
      <c r="A170" s="12" t="s">
        <v>351</v>
      </c>
      <c r="B170" s="13">
        <v>361.07</v>
      </c>
    </row>
    <row r="171" spans="1:2" ht="15.75" thickBot="1" x14ac:dyDescent="0.3">
      <c r="A171" s="10" t="s">
        <v>352</v>
      </c>
      <c r="B171" s="11">
        <v>272.88</v>
      </c>
    </row>
    <row r="172" spans="1:2" ht="15.75" thickBot="1" x14ac:dyDescent="0.3">
      <c r="A172" s="12" t="s">
        <v>353</v>
      </c>
      <c r="B172" s="13">
        <v>328.88</v>
      </c>
    </row>
    <row r="173" spans="1:2" ht="15.75" thickBot="1" x14ac:dyDescent="0.3">
      <c r="A173" s="10" t="s">
        <v>354</v>
      </c>
      <c r="B173" s="11">
        <v>59.97</v>
      </c>
    </row>
    <row r="174" spans="1:2" ht="15.75" thickBot="1" x14ac:dyDescent="0.3">
      <c r="A174" s="12" t="s">
        <v>213</v>
      </c>
      <c r="B174" s="13">
        <v>22.85</v>
      </c>
    </row>
    <row r="175" spans="1:2" ht="15.75" thickBot="1" x14ac:dyDescent="0.3">
      <c r="A175" s="10" t="s">
        <v>215</v>
      </c>
      <c r="B175" s="11">
        <v>116.34</v>
      </c>
    </row>
    <row r="176" spans="1:2" ht="15.75" thickBot="1" x14ac:dyDescent="0.3">
      <c r="A176" s="12" t="s">
        <v>355</v>
      </c>
      <c r="B176" s="13">
        <v>341.56</v>
      </c>
    </row>
    <row r="177" spans="1:2" ht="15.75" thickBot="1" x14ac:dyDescent="0.3">
      <c r="A177" s="10" t="s">
        <v>219</v>
      </c>
      <c r="B177" s="11">
        <v>87.98</v>
      </c>
    </row>
    <row r="178" spans="1:2" ht="15.75" thickBot="1" x14ac:dyDescent="0.3">
      <c r="A178" s="12" t="s">
        <v>356</v>
      </c>
      <c r="B178" s="13">
        <v>263.08999999999997</v>
      </c>
    </row>
    <row r="179" spans="1:2" ht="15.75" thickBot="1" x14ac:dyDescent="0.3">
      <c r="A179" s="10" t="s">
        <v>221</v>
      </c>
      <c r="B179" s="11">
        <v>158.32</v>
      </c>
    </row>
    <row r="180" spans="1:2" ht="15.75" thickBot="1" x14ac:dyDescent="0.3">
      <c r="A180" s="12" t="s">
        <v>357</v>
      </c>
      <c r="B180" s="13">
        <v>150.28</v>
      </c>
    </row>
    <row r="181" spans="1:2" ht="15.75" thickBot="1" x14ac:dyDescent="0.3">
      <c r="A181" s="10" t="s">
        <v>223</v>
      </c>
      <c r="B181" s="11">
        <v>24.31</v>
      </c>
    </row>
    <row r="182" spans="1:2" ht="15.75" thickBot="1" x14ac:dyDescent="0.3">
      <c r="A182" s="12" t="s">
        <v>225</v>
      </c>
      <c r="B182" s="13">
        <v>102.5</v>
      </c>
    </row>
    <row r="183" spans="1:2" ht="15.75" thickBot="1" x14ac:dyDescent="0.3">
      <c r="A183" s="10" t="s">
        <v>358</v>
      </c>
      <c r="B183" s="11">
        <v>545.54</v>
      </c>
    </row>
    <row r="184" spans="1:2" ht="15.75" thickBot="1" x14ac:dyDescent="0.3">
      <c r="A184" s="12" t="s">
        <v>359</v>
      </c>
      <c r="B184" s="13">
        <v>765.39</v>
      </c>
    </row>
    <row r="185" spans="1:2" ht="15.75" thickBot="1" x14ac:dyDescent="0.3">
      <c r="A185" s="10" t="s">
        <v>229</v>
      </c>
      <c r="B185" s="11">
        <v>22.29</v>
      </c>
    </row>
    <row r="186" spans="1:2" ht="15.75" thickBot="1" x14ac:dyDescent="0.3">
      <c r="A186" s="12" t="s">
        <v>231</v>
      </c>
      <c r="B186" s="13">
        <v>30.75</v>
      </c>
    </row>
    <row r="187" spans="1:2" ht="15.75" thickBot="1" x14ac:dyDescent="0.3">
      <c r="A187" s="10" t="s">
        <v>233</v>
      </c>
      <c r="B187" s="11">
        <v>36.83</v>
      </c>
    </row>
    <row r="188" spans="1:2" ht="15.75" thickBot="1" x14ac:dyDescent="0.3">
      <c r="A188" s="12" t="s">
        <v>235</v>
      </c>
      <c r="B188" s="13">
        <v>133.41</v>
      </c>
    </row>
    <row r="189" spans="1:2" ht="15.75" thickBot="1" x14ac:dyDescent="0.3">
      <c r="A189" s="10" t="s">
        <v>237</v>
      </c>
      <c r="B189" s="11">
        <v>49.01</v>
      </c>
    </row>
    <row r="190" spans="1:2" ht="15.75" thickBot="1" x14ac:dyDescent="0.3">
      <c r="A190" s="12" t="s">
        <v>239</v>
      </c>
      <c r="B190" s="13">
        <v>31.61</v>
      </c>
    </row>
    <row r="191" spans="1:2" ht="15.75" thickBot="1" x14ac:dyDescent="0.3">
      <c r="A191" s="10" t="s">
        <v>360</v>
      </c>
      <c r="B191" s="11">
        <v>99.64</v>
      </c>
    </row>
    <row r="192" spans="1:2" ht="15.75" thickBot="1" x14ac:dyDescent="0.3">
      <c r="A192" s="12" t="s">
        <v>361</v>
      </c>
      <c r="B192" s="13">
        <v>213.04</v>
      </c>
    </row>
    <row r="193" spans="1:2" ht="15.75" thickBot="1" x14ac:dyDescent="0.3">
      <c r="A193" s="10" t="s">
        <v>241</v>
      </c>
      <c r="B193" s="11">
        <v>82.25</v>
      </c>
    </row>
    <row r="194" spans="1:2" ht="15.75" thickBot="1" x14ac:dyDescent="0.3">
      <c r="A194" s="12" t="s">
        <v>362</v>
      </c>
      <c r="B194" s="13">
        <v>154.44</v>
      </c>
    </row>
    <row r="195" spans="1:2" ht="15.75" thickBot="1" x14ac:dyDescent="0.3">
      <c r="A195" s="10" t="s">
        <v>245</v>
      </c>
      <c r="B195" s="11">
        <v>137.74</v>
      </c>
    </row>
    <row r="196" spans="1:2" ht="15.75" thickBot="1" x14ac:dyDescent="0.3">
      <c r="A196" s="12" t="s">
        <v>363</v>
      </c>
      <c r="B196" s="13">
        <v>285.68</v>
      </c>
    </row>
    <row r="197" spans="1:2" ht="15.75" thickBot="1" x14ac:dyDescent="0.3">
      <c r="A197" s="10" t="s">
        <v>364</v>
      </c>
      <c r="B197" s="11">
        <v>100.68</v>
      </c>
    </row>
    <row r="198" spans="1:2" ht="15.75" thickBot="1" x14ac:dyDescent="0.3">
      <c r="A198" s="12" t="s">
        <v>247</v>
      </c>
      <c r="B198" s="13">
        <v>30.61</v>
      </c>
    </row>
    <row r="199" spans="1:2" ht="15.75" thickBot="1" x14ac:dyDescent="0.3">
      <c r="A199" s="10" t="s">
        <v>249</v>
      </c>
      <c r="B199" s="11">
        <v>86.37</v>
      </c>
    </row>
    <row r="200" spans="1:2" ht="15.75" thickBot="1" x14ac:dyDescent="0.3">
      <c r="A200" s="12" t="s">
        <v>365</v>
      </c>
      <c r="B200" s="13">
        <v>430.62</v>
      </c>
    </row>
    <row r="201" spans="1:2" ht="15.75" thickBot="1" x14ac:dyDescent="0.3">
      <c r="A201" s="10" t="s">
        <v>366</v>
      </c>
      <c r="B201" s="11">
        <v>451.05</v>
      </c>
    </row>
    <row r="202" spans="1:2" ht="15.75" thickBot="1" x14ac:dyDescent="0.3">
      <c r="A202" s="12" t="s">
        <v>367</v>
      </c>
      <c r="B202" s="13">
        <v>620.28</v>
      </c>
    </row>
    <row r="203" spans="1:2" ht="15.75" thickBot="1" x14ac:dyDescent="0.3">
      <c r="A203" s="10" t="s">
        <v>368</v>
      </c>
      <c r="B203" s="11">
        <v>233.67</v>
      </c>
    </row>
    <row r="204" spans="1:2" ht="15.75" thickBot="1" x14ac:dyDescent="0.3">
      <c r="A204" s="12" t="s">
        <v>251</v>
      </c>
      <c r="B204" s="13">
        <v>50.95</v>
      </c>
    </row>
    <row r="205" spans="1:2" ht="15.75" thickBot="1" x14ac:dyDescent="0.3">
      <c r="A205" s="10" t="s">
        <v>369</v>
      </c>
      <c r="B205" s="11">
        <v>72.489999999999995</v>
      </c>
    </row>
    <row r="206" spans="1:2" ht="15.75" thickBot="1" x14ac:dyDescent="0.3">
      <c r="A206" s="12" t="s">
        <v>370</v>
      </c>
      <c r="B206" s="13">
        <v>83.7</v>
      </c>
    </row>
    <row r="207" spans="1:2" ht="15.75" thickBot="1" x14ac:dyDescent="0.3">
      <c r="A207" s="10" t="s">
        <v>371</v>
      </c>
      <c r="B207" s="11">
        <v>444.73</v>
      </c>
    </row>
    <row r="208" spans="1:2" ht="15.75" thickBot="1" x14ac:dyDescent="0.3">
      <c r="A208" s="12" t="s">
        <v>372</v>
      </c>
      <c r="B208" s="13">
        <v>77.87</v>
      </c>
    </row>
    <row r="209" spans="1:2" ht="15.75" thickBot="1" x14ac:dyDescent="0.3">
      <c r="A209" s="10" t="s">
        <v>257</v>
      </c>
      <c r="B209" s="11">
        <v>23.47</v>
      </c>
    </row>
    <row r="210" spans="1:2" ht="15.75" thickBot="1" x14ac:dyDescent="0.3">
      <c r="A210" s="12" t="s">
        <v>259</v>
      </c>
      <c r="B210" s="13">
        <v>33.33</v>
      </c>
    </row>
    <row r="211" spans="1:2" ht="15.75" thickBot="1" x14ac:dyDescent="0.3">
      <c r="A211" s="10" t="s">
        <v>261</v>
      </c>
      <c r="B211" s="11">
        <v>42.86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2B86-71D6-4662-8A6D-C3E6569CFD81}">
  <dimension ref="A3:N28"/>
  <sheetViews>
    <sheetView workbookViewId="0">
      <selection activeCell="A28" sqref="A28"/>
    </sheetView>
  </sheetViews>
  <sheetFormatPr defaultRowHeight="15" x14ac:dyDescent="0.25"/>
  <cols>
    <col min="8" max="8" width="21" bestFit="1" customWidth="1"/>
    <col min="9" max="9" width="11.5703125" bestFit="1" customWidth="1"/>
  </cols>
  <sheetData>
    <row r="3" spans="8:14" x14ac:dyDescent="0.25">
      <c r="I3" t="s">
        <v>536</v>
      </c>
      <c r="J3" t="s">
        <v>537</v>
      </c>
    </row>
    <row r="4" spans="8:14" x14ac:dyDescent="0.25">
      <c r="H4" t="s">
        <v>526</v>
      </c>
    </row>
    <row r="5" spans="8:14" x14ac:dyDescent="0.25">
      <c r="H5" t="s">
        <v>527</v>
      </c>
      <c r="I5" s="67">
        <v>2799</v>
      </c>
      <c r="J5" s="66">
        <f>I5</f>
        <v>2799</v>
      </c>
    </row>
    <row r="6" spans="8:14" x14ac:dyDescent="0.25">
      <c r="H6" t="s">
        <v>533</v>
      </c>
      <c r="I6" s="67">
        <v>1752</v>
      </c>
      <c r="J6" s="66">
        <f t="shared" ref="J6:J12" si="0">I6</f>
        <v>1752</v>
      </c>
    </row>
    <row r="7" spans="8:14" x14ac:dyDescent="0.25">
      <c r="H7" t="s">
        <v>509</v>
      </c>
      <c r="I7" s="67">
        <v>11754</v>
      </c>
      <c r="J7" s="66"/>
    </row>
    <row r="8" spans="8:14" x14ac:dyDescent="0.25">
      <c r="H8" t="s">
        <v>528</v>
      </c>
      <c r="I8" s="67">
        <v>1351</v>
      </c>
      <c r="J8" s="66">
        <f t="shared" si="0"/>
        <v>1351</v>
      </c>
    </row>
    <row r="9" spans="8:14" x14ac:dyDescent="0.25">
      <c r="H9" t="s">
        <v>529</v>
      </c>
      <c r="I9" s="67">
        <f>SUM(I5:I8)</f>
        <v>17656</v>
      </c>
      <c r="J9" s="67">
        <f>SUM(J5:J8)</f>
        <v>5902</v>
      </c>
      <c r="L9" s="67"/>
      <c r="M9" s="67"/>
      <c r="N9" s="68"/>
    </row>
    <row r="10" spans="8:14" x14ac:dyDescent="0.25">
      <c r="H10" t="s">
        <v>534</v>
      </c>
      <c r="I10" s="67">
        <v>3860</v>
      </c>
      <c r="J10" s="66">
        <f t="shared" si="0"/>
        <v>3860</v>
      </c>
      <c r="L10" s="67"/>
      <c r="M10" s="67"/>
      <c r="N10" s="68"/>
    </row>
    <row r="11" spans="8:14" x14ac:dyDescent="0.25">
      <c r="H11" t="s">
        <v>530</v>
      </c>
      <c r="I11" s="67">
        <v>1785</v>
      </c>
      <c r="J11" s="66">
        <f t="shared" si="0"/>
        <v>1785</v>
      </c>
      <c r="L11" s="67"/>
      <c r="M11" s="67"/>
      <c r="N11" s="68"/>
    </row>
    <row r="12" spans="8:14" x14ac:dyDescent="0.25">
      <c r="H12" t="s">
        <v>531</v>
      </c>
      <c r="I12" s="67">
        <v>11369</v>
      </c>
      <c r="J12" s="66">
        <f t="shared" si="0"/>
        <v>11369</v>
      </c>
      <c r="L12" s="67"/>
      <c r="M12" s="67"/>
      <c r="N12" s="68"/>
    </row>
    <row r="13" spans="8:14" x14ac:dyDescent="0.25">
      <c r="H13" t="s">
        <v>535</v>
      </c>
      <c r="I13" s="66">
        <f>SUM(I9:I12)</f>
        <v>34670</v>
      </c>
      <c r="J13" s="66">
        <f>SUM(J9:J12)</f>
        <v>22916</v>
      </c>
      <c r="L13" s="67"/>
      <c r="M13" s="67"/>
      <c r="N13" s="68"/>
    </row>
    <row r="14" spans="8:14" x14ac:dyDescent="0.25">
      <c r="I14" s="67"/>
      <c r="L14" s="67"/>
      <c r="M14" s="67"/>
      <c r="N14" s="68"/>
    </row>
    <row r="15" spans="8:14" x14ac:dyDescent="0.25">
      <c r="I15" s="67"/>
      <c r="L15" s="67"/>
      <c r="M15" s="67"/>
      <c r="N15" s="68"/>
    </row>
    <row r="16" spans="8:14" x14ac:dyDescent="0.25">
      <c r="I16" s="67"/>
      <c r="L16" s="67"/>
      <c r="M16" s="67"/>
      <c r="N16" s="67"/>
    </row>
    <row r="17" spans="1:12" x14ac:dyDescent="0.25">
      <c r="I17" s="67"/>
      <c r="L17" s="66"/>
    </row>
    <row r="18" spans="1:12" x14ac:dyDescent="0.25">
      <c r="I18" s="67"/>
    </row>
    <row r="19" spans="1:12" x14ac:dyDescent="0.25">
      <c r="H19" t="s">
        <v>532</v>
      </c>
      <c r="I19" s="67">
        <v>24394</v>
      </c>
      <c r="J19" s="66">
        <f t="shared" ref="J19" si="1">I19</f>
        <v>24394</v>
      </c>
    </row>
    <row r="20" spans="1:12" x14ac:dyDescent="0.25">
      <c r="H20" t="s">
        <v>538</v>
      </c>
      <c r="I20" s="67">
        <f>I13+I19</f>
        <v>59064</v>
      </c>
      <c r="J20" s="67">
        <f>J13+J19</f>
        <v>47310</v>
      </c>
    </row>
    <row r="21" spans="1:12" x14ac:dyDescent="0.25">
      <c r="H21" t="s">
        <v>539</v>
      </c>
      <c r="I21">
        <v>246</v>
      </c>
      <c r="J21">
        <v>246</v>
      </c>
    </row>
    <row r="22" spans="1:12" x14ac:dyDescent="0.25">
      <c r="H22" t="s">
        <v>540</v>
      </c>
      <c r="I22" s="65">
        <f>I20/I21</f>
        <v>240.09756097560975</v>
      </c>
      <c r="J22" s="65">
        <f>J20/J21</f>
        <v>192.3170731707317</v>
      </c>
    </row>
    <row r="28" spans="1:12" x14ac:dyDescent="0.25">
      <c r="A28" t="s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UCdatabase</vt:lpstr>
      <vt:lpstr>Country List</vt:lpstr>
      <vt:lpstr>ARVs</vt:lpstr>
      <vt:lpstr>NSP</vt:lpstr>
      <vt:lpstr>OAMT</vt:lpstr>
      <vt:lpstr>AHD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Stover</dc:creator>
  <cp:lastModifiedBy>John Stover</cp:lastModifiedBy>
  <dcterms:created xsi:type="dcterms:W3CDTF">2024-12-09T16:34:32Z</dcterms:created>
  <dcterms:modified xsi:type="dcterms:W3CDTF">2025-07-01T15:07:36Z</dcterms:modified>
</cp:coreProperties>
</file>