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gibson/Desktop/ClassWork/VU-VIRT-DATA-PT-08-2023-U-LOLC/lesson/01-Excel/Starter_Code/"/>
    </mc:Choice>
  </mc:AlternateContent>
  <xr:revisionPtr revIDLastSave="0" documentId="13_ncr:1_{B5D03784-9D8B-6C4D-8939-D02B6BEF1EBD}" xr6:coauthVersionLast="47" xr6:coauthVersionMax="47" xr10:uidLastSave="{00000000-0000-0000-0000-000000000000}"/>
  <bookViews>
    <workbookView xWindow="460" yWindow="1440" windowWidth="26440" windowHeight="14480" activeTab="5" xr2:uid="{00000000-000D-0000-FFFF-FFFF00000000}"/>
  </bookViews>
  <sheets>
    <sheet name="Crowdfunding" sheetId="1" r:id="rId1"/>
    <sheet name="Pivot1" sheetId="3" r:id="rId2"/>
    <sheet name="Pivot2" sheetId="5" r:id="rId3"/>
    <sheet name="Pivot3" sheetId="11" r:id="rId4"/>
    <sheet name="Crowdfunding Goal Analysis" sheetId="12" r:id="rId5"/>
    <sheet name="Statistical Analysis" sheetId="13" r:id="rId6"/>
  </sheets>
  <definedNames>
    <definedName name="_xlnm._FilterDatabase" localSheetId="0" hidden="1">Crowdfunding!$A$1:$S$1001</definedName>
    <definedName name="_xlnm._FilterDatabase" localSheetId="5" hidden="1">'Statistical Analysis'!$A$1:$D$1048141</definedName>
    <definedName name="Crowd">Crowdfunding!$1:$1048576</definedName>
    <definedName name="FB">'Statistical Analysis'!$D$2:$D$365</definedName>
    <definedName name="SB">'Statistical Analysis'!$B$2:$B$566</definedName>
  </definedNames>
  <calcPr calcId="191029"/>
  <pivotCaches>
    <pivotCache cacheId="102" r:id="rId7"/>
    <pivotCache cacheId="10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3" l="1"/>
  <c r="M3" i="13"/>
  <c r="L4" i="13"/>
  <c r="L3" i="13"/>
  <c r="K4" i="13"/>
  <c r="K3" i="13"/>
  <c r="J4" i="13"/>
  <c r="J3" i="13"/>
  <c r="I4" i="13"/>
  <c r="I3" i="13"/>
  <c r="H4" i="13"/>
  <c r="H3" i="13"/>
  <c r="D13" i="12"/>
  <c r="C13" i="12"/>
  <c r="B13" i="12"/>
  <c r="B12" i="12"/>
  <c r="D12" i="12"/>
  <c r="C12" i="12"/>
  <c r="B11" i="12"/>
  <c r="D11" i="12"/>
  <c r="C11" i="12"/>
  <c r="B10" i="12"/>
  <c r="D10" i="12"/>
  <c r="C10" i="12"/>
  <c r="B9" i="12"/>
  <c r="D9" i="12"/>
  <c r="C9" i="12"/>
  <c r="B8" i="12"/>
  <c r="D8" i="12"/>
  <c r="C8" i="12"/>
  <c r="D7" i="12"/>
  <c r="C7" i="12"/>
  <c r="B7" i="12"/>
  <c r="B6" i="12"/>
  <c r="D6" i="12"/>
  <c r="C6" i="12"/>
  <c r="D5" i="12"/>
  <c r="C5" i="12"/>
  <c r="B5" i="12"/>
  <c r="B4" i="12"/>
  <c r="D4" i="12"/>
  <c r="C4" i="12"/>
  <c r="B3" i="12"/>
  <c r="D3" i="12"/>
  <c r="C3" i="12"/>
  <c r="D2" i="12"/>
  <c r="C2" i="12"/>
  <c r="B2" i="1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O447" i="1"/>
  <c r="O371" i="1"/>
  <c r="O965" i="1"/>
  <c r="O901" i="1"/>
  <c r="O272" i="1"/>
  <c r="O759" i="1"/>
  <c r="O551" i="1"/>
  <c r="O66" i="1"/>
  <c r="O357" i="1"/>
  <c r="O69" i="1"/>
  <c r="O81" i="1"/>
  <c r="O979" i="1"/>
  <c r="O638" i="1"/>
  <c r="O229" i="1"/>
  <c r="O992" i="1"/>
  <c r="O391" i="1"/>
  <c r="O117" i="1"/>
  <c r="O866" i="1"/>
  <c r="O915" i="1"/>
  <c r="O444" i="1"/>
  <c r="O177" i="1"/>
  <c r="O816" i="1"/>
  <c r="O912" i="1"/>
  <c r="O431" i="1"/>
  <c r="O157" i="1"/>
  <c r="O854" i="1"/>
  <c r="O569" i="1"/>
  <c r="O9" i="1"/>
  <c r="O847" i="1"/>
  <c r="O945" i="1"/>
  <c r="O593" i="1"/>
  <c r="O794" i="1"/>
  <c r="O462" i="1"/>
  <c r="O709" i="1"/>
  <c r="O898" i="1"/>
  <c r="O133" i="1"/>
  <c r="O973" i="1"/>
  <c r="O90" i="1"/>
  <c r="O306" i="1"/>
  <c r="O38" i="1"/>
  <c r="O273" i="1"/>
  <c r="O167" i="1"/>
  <c r="O441" i="1"/>
  <c r="O922" i="1"/>
  <c r="O669" i="1"/>
  <c r="O54" i="1"/>
  <c r="O406" i="1"/>
  <c r="O537" i="1"/>
  <c r="O978" i="1"/>
  <c r="O347" i="1"/>
  <c r="O235" i="1"/>
  <c r="O80" i="1"/>
  <c r="O418" i="1"/>
  <c r="O811" i="1"/>
  <c r="O853" i="1"/>
  <c r="O491" i="1"/>
  <c r="O756" i="1"/>
  <c r="O565" i="1"/>
  <c r="O728" i="1"/>
  <c r="O264" i="1"/>
  <c r="O132" i="1"/>
  <c r="O525" i="1"/>
  <c r="O717" i="1"/>
  <c r="O843" i="1"/>
  <c r="O122" i="1"/>
  <c r="O510" i="1"/>
  <c r="O4" i="1"/>
  <c r="O744" i="1"/>
  <c r="O108" i="1"/>
  <c r="O97" i="1"/>
  <c r="O989" i="1"/>
  <c r="O539" i="1"/>
  <c r="O677" i="1"/>
  <c r="O624" i="1"/>
  <c r="O845" i="1"/>
  <c r="O495" i="1"/>
  <c r="O82" i="1"/>
  <c r="O821" i="1"/>
  <c r="O839" i="1"/>
  <c r="O753" i="1"/>
  <c r="O778" i="1"/>
  <c r="O897" i="1"/>
  <c r="O651" i="1"/>
  <c r="O267" i="1"/>
  <c r="O182" i="1"/>
  <c r="O518" i="1"/>
  <c r="O136" i="1"/>
  <c r="O511" i="1"/>
  <c r="O26" i="1"/>
  <c r="O610" i="1"/>
  <c r="O654" i="1"/>
  <c r="O47" i="1"/>
  <c r="O284" i="1"/>
  <c r="O927" i="1"/>
  <c r="O975" i="1"/>
  <c r="O137" i="1"/>
  <c r="O538" i="1"/>
  <c r="O548" i="1"/>
  <c r="O475" i="1"/>
  <c r="O193" i="1"/>
  <c r="O503" i="1"/>
  <c r="O830" i="1"/>
  <c r="O93" i="1"/>
  <c r="O725" i="1"/>
  <c r="O317" i="1"/>
  <c r="O967" i="1"/>
  <c r="O825" i="1"/>
  <c r="O238" i="1"/>
  <c r="O387" i="1"/>
  <c r="O867" i="1"/>
  <c r="O275" i="1"/>
  <c r="O449" i="1"/>
  <c r="O758" i="1"/>
  <c r="O928" i="1"/>
  <c r="O776" i="1"/>
  <c r="O564" i="1"/>
  <c r="O184" i="1"/>
  <c r="O392" i="1"/>
  <c r="O430" i="1"/>
  <c r="O512" i="1"/>
  <c r="O463" i="1"/>
  <c r="O476" i="1"/>
  <c r="O581" i="1"/>
  <c r="O944" i="1"/>
  <c r="O870" i="1"/>
  <c r="O657" i="1"/>
  <c r="O31" i="1"/>
  <c r="O75" i="1"/>
  <c r="O498" i="1"/>
  <c r="O194" i="1"/>
  <c r="O375" i="1"/>
  <c r="O796" i="1"/>
  <c r="O175" i="1"/>
  <c r="O162" i="1"/>
  <c r="O311" i="1"/>
  <c r="O427" i="1"/>
  <c r="O87" i="1"/>
  <c r="O278" i="1"/>
  <c r="O515" i="1"/>
  <c r="O807" i="1"/>
  <c r="O531" i="1"/>
  <c r="O239" i="1"/>
  <c r="O49" i="1"/>
  <c r="O949" i="1"/>
  <c r="O450" i="1"/>
  <c r="O196" i="1"/>
  <c r="O639" i="1"/>
  <c r="O742" i="1"/>
  <c r="O297" i="1"/>
  <c r="O889" i="1"/>
  <c r="O428" i="1"/>
  <c r="O699" i="1"/>
  <c r="O283" i="1"/>
  <c r="O631" i="1"/>
  <c r="O20" i="1"/>
  <c r="O972" i="1"/>
  <c r="O383" i="1"/>
  <c r="O586" i="1"/>
  <c r="O924" i="1"/>
  <c r="O936" i="1"/>
  <c r="O566" i="1"/>
  <c r="O885" i="1"/>
  <c r="O769" i="1"/>
  <c r="O765" i="1"/>
  <c r="O746" i="1"/>
  <c r="O109" i="1"/>
  <c r="O331" i="1"/>
  <c r="O914" i="1"/>
  <c r="O259" i="1"/>
  <c r="O748" i="1"/>
  <c r="O402" i="1"/>
  <c r="O440" i="1"/>
  <c r="O325" i="1"/>
  <c r="O571" i="1"/>
  <c r="O661" i="1"/>
  <c r="O663" i="1"/>
  <c r="O99" i="1"/>
  <c r="O761" i="1"/>
  <c r="O315" i="1"/>
  <c r="O19" i="1"/>
  <c r="O763" i="1"/>
  <c r="O948" i="1"/>
  <c r="O78" i="1"/>
  <c r="O941" i="1"/>
  <c r="O829" i="1"/>
  <c r="O420" i="1"/>
  <c r="O305" i="1"/>
  <c r="O477" i="1"/>
  <c r="O616" i="1"/>
  <c r="O330" i="1"/>
  <c r="O919" i="1"/>
  <c r="O432" i="1"/>
  <c r="O818" i="1"/>
  <c r="O563" i="1"/>
  <c r="O850" i="1"/>
  <c r="O664" i="1"/>
  <c r="O730" i="1"/>
  <c r="O62" i="1"/>
  <c r="O542" i="1"/>
  <c r="O21" i="1"/>
  <c r="O443" i="1"/>
  <c r="O188" i="1"/>
  <c r="O691" i="1"/>
  <c r="O142" i="1"/>
  <c r="O876" i="1"/>
  <c r="O12" i="1"/>
  <c r="O860" i="1"/>
  <c r="O774" i="1"/>
  <c r="O630" i="1"/>
  <c r="O706" i="1"/>
  <c r="O352" i="1"/>
  <c r="O995" i="1"/>
  <c r="O98" i="1"/>
  <c r="O71" i="1"/>
  <c r="O910" i="1"/>
  <c r="O201" i="1"/>
  <c r="O938" i="1"/>
  <c r="O197" i="1"/>
  <c r="O270" i="1"/>
  <c r="O166" i="1"/>
  <c r="O260" i="1"/>
  <c r="O461" i="1"/>
  <c r="O621" i="1"/>
  <c r="O456" i="1"/>
  <c r="O415" i="1"/>
  <c r="O24" i="1"/>
  <c r="O520" i="1"/>
  <c r="O662" i="1"/>
  <c r="O727" i="1"/>
  <c r="O990" i="1"/>
  <c r="O327" i="1"/>
  <c r="O649" i="1"/>
  <c r="O159" i="1"/>
  <c r="O750" i="1"/>
  <c r="O697" i="1"/>
  <c r="O951" i="1"/>
  <c r="O411" i="1"/>
  <c r="O784" i="1"/>
  <c r="O559" i="1"/>
  <c r="O63" i="1"/>
  <c r="O409" i="1"/>
  <c r="O720" i="1"/>
  <c r="O808" i="1"/>
  <c r="O438" i="1"/>
  <c r="O408" i="1"/>
  <c r="O349" i="1"/>
  <c r="O687" i="1"/>
  <c r="O486" i="1"/>
  <c r="O488" i="1"/>
  <c r="O5" i="1"/>
  <c r="O294" i="1"/>
  <c r="O366" i="1"/>
  <c r="O145" i="1"/>
  <c r="O701" i="1"/>
  <c r="O129" i="1"/>
  <c r="O599" i="1"/>
  <c r="O310" i="1"/>
  <c r="O681" i="1"/>
  <c r="O293" i="1"/>
  <c r="O279" i="1"/>
  <c r="O73" i="1"/>
  <c r="O143" i="1"/>
  <c r="O304" i="1"/>
  <c r="O592" i="1"/>
  <c r="O471" i="1"/>
  <c r="O286" i="1"/>
  <c r="O281" i="1"/>
  <c r="O907" i="1"/>
  <c r="O103" i="1"/>
  <c r="O585" i="1"/>
  <c r="O959" i="1"/>
  <c r="O760" i="1"/>
  <c r="O772" i="1"/>
  <c r="O926" i="1"/>
  <c r="O241" i="1"/>
  <c r="O58" i="1"/>
  <c r="O290" i="1"/>
  <c r="O864" i="1"/>
  <c r="O777" i="1"/>
  <c r="O230" i="1"/>
  <c r="O678" i="1"/>
  <c r="O637" i="1"/>
  <c r="O247" i="1"/>
  <c r="O665" i="1"/>
  <c r="O675" i="1"/>
  <c r="O516" i="1"/>
  <c r="O231" i="1"/>
  <c r="O550" i="1"/>
  <c r="O323" i="1"/>
  <c r="O191" i="1"/>
  <c r="O232" i="1"/>
  <c r="O86" i="1"/>
  <c r="O878" i="1"/>
  <c r="O364" i="1"/>
  <c r="O906" i="1"/>
  <c r="O388" i="1"/>
  <c r="O612" i="1"/>
  <c r="O614" i="1"/>
  <c r="O755" i="1"/>
  <c r="O505" i="1"/>
  <c r="O863" i="1"/>
  <c r="O594" i="1"/>
  <c r="O655" i="1"/>
  <c r="O623" i="1"/>
  <c r="O736" i="1"/>
  <c r="O257" i="1"/>
  <c r="O146" i="1"/>
  <c r="O183" i="1"/>
  <c r="O25" i="1"/>
  <c r="O130" i="1"/>
  <c r="O367" i="1"/>
  <c r="O226" i="1"/>
  <c r="O920" i="1"/>
  <c r="O421" i="1"/>
  <c r="O988" i="1"/>
  <c r="O722" i="1"/>
  <c r="O395" i="1"/>
  <c r="O68" i="1"/>
  <c r="O154" i="1"/>
  <c r="O141" i="1"/>
  <c r="O102" i="1"/>
  <c r="O405" i="1"/>
  <c r="O536" i="1"/>
  <c r="O840" i="1"/>
  <c r="O590" i="1"/>
  <c r="O966" i="1"/>
  <c r="O884" i="1"/>
  <c r="O683" i="1"/>
  <c r="O783" i="1"/>
  <c r="O208" i="1"/>
  <c r="O316" i="1"/>
  <c r="O882" i="1"/>
  <c r="O795" i="1"/>
  <c r="O984" i="1"/>
  <c r="O107" i="1"/>
  <c r="O983" i="1"/>
  <c r="O189" i="1"/>
  <c r="O747" i="1"/>
  <c r="O207" i="1"/>
  <c r="O558" i="1"/>
  <c r="O341" i="1"/>
  <c r="O372" i="1"/>
  <c r="O797" i="1"/>
  <c r="O543" i="1"/>
  <c r="O751" i="1"/>
  <c r="O500" i="1"/>
  <c r="O698" i="1"/>
  <c r="O737" i="1"/>
  <c r="O523" i="1"/>
  <c r="O555" i="1"/>
  <c r="O577" i="1"/>
  <c r="O957" i="1"/>
  <c r="O354" i="1"/>
  <c r="O692" i="1"/>
  <c r="O216" i="1"/>
  <c r="O561" i="1"/>
  <c r="O855" i="1"/>
  <c r="O180" i="1"/>
  <c r="O110" i="1"/>
  <c r="O764" i="1"/>
  <c r="O123" i="1"/>
  <c r="O212" i="1"/>
  <c r="O809" i="1"/>
  <c r="O689" i="1"/>
  <c r="O113" i="1"/>
  <c r="O466" i="1"/>
  <c r="O89" i="1"/>
  <c r="O301" i="1"/>
  <c r="O930" i="1"/>
  <c r="O499" i="1"/>
  <c r="O489" i="1"/>
  <c r="O749" i="1"/>
  <c r="O895" i="1"/>
  <c r="O573" i="1"/>
  <c r="O435" i="1"/>
  <c r="O980" i="1"/>
  <c r="O832" i="1"/>
  <c r="O195" i="1"/>
  <c r="O333" i="1"/>
  <c r="O527" i="1"/>
  <c r="O767" i="1"/>
  <c r="O911" i="1"/>
  <c r="O695" i="1"/>
  <c r="O925" i="1"/>
  <c r="O48" i="1"/>
  <c r="O258" i="1"/>
  <c r="O213" i="1"/>
  <c r="O95" i="1"/>
  <c r="O356" i="1"/>
  <c r="O389" i="1"/>
  <c r="O114" i="1"/>
  <c r="O738" i="1"/>
  <c r="O345" i="1"/>
  <c r="O206" i="1"/>
  <c r="O874" i="1"/>
  <c r="O328" i="1"/>
  <c r="O828" i="1"/>
  <c r="O126" i="1"/>
  <c r="O351" i="1"/>
  <c r="O981" i="1"/>
  <c r="O214" i="1"/>
  <c r="O32" i="1"/>
  <c r="O775" i="1"/>
  <c r="O834" i="1"/>
  <c r="O299" i="1"/>
  <c r="O974" i="1"/>
  <c r="O640" i="1"/>
  <c r="O714" i="1"/>
  <c r="O517" i="1"/>
  <c r="O726" i="1"/>
  <c r="O385" i="1"/>
  <c r="O883" i="1"/>
  <c r="O28" i="1"/>
  <c r="O215" i="1"/>
  <c r="O119" i="1"/>
  <c r="O879" i="1"/>
  <c r="O253" i="1"/>
  <c r="O210" i="1"/>
  <c r="O731" i="1"/>
  <c r="O733" i="1"/>
  <c r="O27" i="1"/>
  <c r="O185" i="1"/>
  <c r="O823" i="1"/>
  <c r="O549" i="1"/>
  <c r="O307" i="1"/>
  <c r="O453" i="1"/>
  <c r="O127" i="1"/>
  <c r="O393" i="1"/>
  <c r="O971" i="1"/>
  <c r="O841" i="1"/>
  <c r="O413" i="1"/>
  <c r="O374" i="1"/>
  <c r="O679" i="1"/>
  <c r="O479" i="1"/>
  <c r="O935" i="1"/>
  <c r="O562" i="1"/>
  <c r="O309" i="1"/>
  <c r="O670" i="1"/>
  <c r="O734" i="1"/>
  <c r="O246" i="1"/>
  <c r="O757" i="1"/>
  <c r="O84" i="1"/>
  <c r="O172" i="1"/>
  <c r="O104" i="1"/>
  <c r="O296" i="1"/>
  <c r="O785" i="1"/>
  <c r="O320" i="1"/>
  <c r="O916" i="1"/>
  <c r="O877" i="1"/>
  <c r="O739" i="1"/>
  <c r="O53" i="1"/>
  <c r="O680" i="1"/>
  <c r="O365" i="1"/>
  <c r="O186" i="1"/>
  <c r="O803" i="1"/>
  <c r="O667" i="1"/>
  <c r="O23" i="1"/>
  <c r="O485" i="1"/>
  <c r="O67" i="1"/>
  <c r="O412" i="1"/>
  <c r="O300" i="1"/>
  <c r="O384" i="1"/>
  <c r="O804" i="1"/>
  <c r="O799" i="1"/>
  <c r="O324" i="1"/>
  <c r="O580" i="1"/>
  <c r="O929" i="1"/>
  <c r="O521" i="1"/>
  <c r="O684" i="1"/>
  <c r="O248" i="1"/>
  <c r="O918" i="1"/>
  <c r="O842" i="1"/>
  <c r="O480" i="1"/>
  <c r="O335" i="1"/>
  <c r="O856" i="1"/>
  <c r="O164" i="1"/>
  <c r="O507" i="1"/>
  <c r="O745" i="1"/>
  <c r="O15" i="1"/>
  <c r="O460" i="1"/>
  <c r="O225" i="1"/>
  <c r="O993" i="1"/>
  <c r="O445" i="1"/>
  <c r="O947" i="1"/>
  <c r="O810" i="1"/>
  <c r="O715" i="1"/>
  <c r="O603" i="1"/>
  <c r="O70" i="1"/>
  <c r="O985" i="1"/>
  <c r="O338" i="1"/>
  <c r="O40" i="1"/>
  <c r="O953" i="1"/>
  <c r="O233" i="1"/>
  <c r="O429" i="1"/>
  <c r="O723" i="1"/>
  <c r="O686" i="1"/>
  <c r="O487" i="1"/>
  <c r="O620" i="1"/>
  <c r="O321" i="1"/>
  <c r="O313" i="1"/>
  <c r="O265" i="1"/>
  <c r="O540" i="1"/>
  <c r="O522" i="1"/>
  <c r="O312" i="1"/>
  <c r="O779" i="1"/>
  <c r="O319" i="1"/>
  <c r="O851" i="1"/>
  <c r="O251" i="1"/>
  <c r="O833" i="1"/>
  <c r="O962" i="1"/>
  <c r="O434" i="1"/>
  <c r="O79" i="1"/>
  <c r="O376" i="1"/>
  <c r="O211" i="1"/>
  <c r="O64" i="1"/>
  <c r="O719" i="1"/>
  <c r="O806" i="1"/>
  <c r="O490" i="1"/>
  <c r="O934" i="1"/>
  <c r="O660" i="1"/>
  <c r="O262" i="1"/>
  <c r="O14" i="1"/>
  <c r="O30" i="1"/>
  <c r="O101" i="1"/>
  <c r="O591" i="1"/>
  <c r="O604" i="1"/>
  <c r="O373" i="1"/>
  <c r="O417" i="1"/>
  <c r="O76" i="1"/>
  <c r="O369" i="1"/>
  <c r="O798" i="1"/>
  <c r="O343" i="1"/>
  <c r="O858" i="1"/>
  <c r="O836" i="1"/>
  <c r="O72" i="1"/>
  <c r="O862" i="1"/>
  <c r="O360" i="1"/>
  <c r="O954" i="1"/>
  <c r="O826" i="1"/>
  <c r="O529" i="1"/>
  <c r="O598" i="1"/>
  <c r="O355" i="1"/>
  <c r="O595" i="1"/>
  <c r="O998" i="1"/>
  <c r="O869" i="1"/>
  <c r="O496" i="1"/>
  <c r="O626" i="1"/>
  <c r="O329" i="1"/>
  <c r="O227" i="1"/>
  <c r="O482" i="1"/>
  <c r="O676" i="1"/>
  <c r="O112" i="1"/>
  <c r="O685" i="1"/>
  <c r="O407" i="1"/>
  <c r="O181" i="1"/>
  <c r="O568" i="1"/>
  <c r="O608" i="1"/>
  <c r="O652" i="1"/>
  <c r="O199" i="1"/>
  <c r="O192" i="1"/>
  <c r="O921" i="1"/>
  <c r="O881" i="1"/>
  <c r="O508" i="1"/>
  <c r="O198" i="1"/>
  <c r="O609" i="1"/>
  <c r="O437" i="1"/>
  <c r="O57" i="1"/>
  <c r="O116" i="1"/>
  <c r="O483" i="1"/>
  <c r="O535" i="1"/>
  <c r="O567" i="1"/>
  <c r="O414" i="1"/>
  <c r="O991" i="1"/>
  <c r="O419" i="1"/>
  <c r="O770" i="1"/>
  <c r="O138" i="1"/>
  <c r="O204" i="1"/>
  <c r="O174" i="1"/>
  <c r="O397" i="1"/>
  <c r="O148" i="1"/>
  <c r="O530" i="1"/>
  <c r="O223" i="1"/>
  <c r="O245" i="1"/>
  <c r="O17" i="1"/>
  <c r="O100" i="1"/>
  <c r="O899" i="1"/>
  <c r="O22" i="1"/>
  <c r="O541" i="1"/>
  <c r="O484" i="1"/>
  <c r="O55" i="1"/>
  <c r="O423" i="1"/>
  <c r="O404" i="1"/>
  <c r="O641" i="1"/>
  <c r="O16" i="1"/>
  <c r="O617" i="1"/>
  <c r="O986" i="1"/>
  <c r="O42" i="1"/>
  <c r="O501" i="1"/>
  <c r="O346" i="1"/>
  <c r="O424" i="1"/>
  <c r="O526" i="1"/>
  <c r="O933" i="1"/>
  <c r="O120" i="1"/>
  <c r="O570" i="1"/>
  <c r="O619" i="1"/>
  <c r="O403" i="1"/>
  <c r="O917" i="1"/>
  <c r="O896" i="1"/>
  <c r="O295" i="1"/>
  <c r="O344" i="1"/>
  <c r="O92" i="1"/>
  <c r="O752" i="1"/>
  <c r="O690" i="1"/>
  <c r="O629" i="1"/>
  <c r="O359" i="1"/>
  <c r="O426" i="1"/>
  <c r="O322" i="1"/>
  <c r="O150" i="1"/>
  <c r="O645" i="1"/>
  <c r="O666" i="1"/>
  <c r="O820" i="1"/>
  <c r="O545" i="1"/>
  <c r="O497" i="1"/>
  <c r="O1001" i="1"/>
  <c r="O83" i="1"/>
  <c r="O43" i="1"/>
  <c r="O85" i="1"/>
  <c r="O644" i="1"/>
  <c r="O940" i="1"/>
  <c r="O923" i="1"/>
  <c r="O469" i="1"/>
  <c r="O578" i="1"/>
  <c r="O710" i="1"/>
  <c r="O303" i="1"/>
  <c r="O217" i="1"/>
  <c r="O674" i="1"/>
  <c r="O59" i="1"/>
  <c r="O849" i="1"/>
  <c r="O597" i="1"/>
  <c r="O700" i="1"/>
  <c r="O890" i="1"/>
  <c r="O704" i="1"/>
  <c r="O891" i="1"/>
  <c r="O872" i="1"/>
  <c r="O314" i="1"/>
  <c r="O819" i="1"/>
  <c r="O735" i="1"/>
  <c r="O91" i="1"/>
  <c r="O436" i="1"/>
  <c r="O396" i="1"/>
  <c r="O653" i="1"/>
  <c r="O627" i="1"/>
  <c r="O556" i="1"/>
  <c r="O705" i="1"/>
  <c r="O790" i="1"/>
  <c r="O788" i="1"/>
  <c r="O560" i="1"/>
  <c r="O124" i="1"/>
  <c r="O553" i="1"/>
  <c r="O236" i="1"/>
  <c r="O887" i="1"/>
  <c r="O88" i="1"/>
  <c r="O224" i="1"/>
  <c r="O168" i="1"/>
  <c r="O353" i="1"/>
  <c r="O451" i="1"/>
  <c r="O268" i="1"/>
  <c r="O732" i="1"/>
  <c r="O611" i="1"/>
  <c r="O60" i="1"/>
  <c r="O812" i="1"/>
  <c r="O628" i="1"/>
  <c r="O178" i="1"/>
  <c r="O970" i="1"/>
  <c r="O277" i="1"/>
  <c r="O647" i="1"/>
  <c r="O900" i="1"/>
  <c r="O977" i="1"/>
  <c r="O994" i="1"/>
  <c r="O209" i="1"/>
  <c r="O378" i="1"/>
  <c r="O868" i="1"/>
  <c r="O51" i="1"/>
  <c r="O554" i="1"/>
  <c r="O813" i="1"/>
  <c r="O707" i="1"/>
  <c r="O894" i="1"/>
  <c r="O368" i="1"/>
  <c r="O203" i="1"/>
  <c r="O280" i="1"/>
  <c r="O958" i="1"/>
  <c r="O768" i="1"/>
  <c r="O780" i="1"/>
  <c r="O579" i="1"/>
  <c r="O514" i="1"/>
  <c r="O815" i="1"/>
  <c r="O202" i="1"/>
  <c r="O952" i="1"/>
  <c r="O6" i="1"/>
  <c r="O139" i="1"/>
  <c r="O342" i="1"/>
  <c r="O243" i="1"/>
  <c r="O643" i="1"/>
  <c r="O379" i="1"/>
  <c r="O893" i="1"/>
  <c r="O886" i="1"/>
  <c r="O724" i="1"/>
  <c r="O242" i="1"/>
  <c r="O844" i="1"/>
  <c r="O600" i="1"/>
  <c r="O646" i="1"/>
  <c r="O659" i="1"/>
  <c r="O448" i="1"/>
  <c r="O65" i="1"/>
  <c r="O339" i="1"/>
  <c r="O179" i="1"/>
  <c r="O332" i="1"/>
  <c r="O255" i="1"/>
  <c r="O805" i="1"/>
  <c r="O817" i="1"/>
  <c r="O773" i="1"/>
  <c r="O613" i="1"/>
  <c r="O467" i="1"/>
  <c r="O472" i="1"/>
  <c r="O94" i="1"/>
  <c r="O902" i="1"/>
  <c r="O635" i="1"/>
  <c r="O302" i="1"/>
  <c r="O524" i="1"/>
  <c r="O741" i="1"/>
  <c r="O708" i="1"/>
  <c r="O442" i="1"/>
  <c r="O693" i="1"/>
  <c r="O625" i="1"/>
  <c r="O502" i="1"/>
  <c r="O671" i="1"/>
  <c r="O474" i="1"/>
  <c r="O261" i="1"/>
  <c r="O694" i="1"/>
  <c r="O34" i="1"/>
  <c r="O3" i="1"/>
  <c r="O574" i="1"/>
  <c r="O857" i="1"/>
  <c r="O37" i="1"/>
  <c r="O190" i="1"/>
  <c r="O77" i="1"/>
  <c r="O13" i="1"/>
  <c r="O464" i="1"/>
  <c r="O52" i="1"/>
  <c r="O622" i="1"/>
  <c r="O61" i="1"/>
  <c r="O35" i="1"/>
  <c r="O287" i="1"/>
  <c r="O789" i="1"/>
  <c r="O492" i="1"/>
  <c r="O155" i="1"/>
  <c r="O468" i="1"/>
  <c r="O801" i="1"/>
  <c r="O963" i="1"/>
  <c r="O740" i="1"/>
  <c r="O291" i="1"/>
  <c r="O254" i="1"/>
  <c r="O156" i="1"/>
  <c r="O713" i="1"/>
  <c r="O871" i="1"/>
  <c r="O572" i="1"/>
  <c r="O380" i="1"/>
  <c r="O350" i="1"/>
  <c r="O410" i="1"/>
  <c r="O904" i="1"/>
  <c r="O909" i="1"/>
  <c r="O712" i="1"/>
  <c r="O634" i="1"/>
  <c r="O470" i="1"/>
  <c r="O955" i="1"/>
  <c r="O187" i="1"/>
  <c r="O176" i="1"/>
  <c r="O552" i="1"/>
  <c r="O648" i="1"/>
  <c r="O96" i="1"/>
  <c r="O134" i="1"/>
  <c r="O381" i="1"/>
  <c r="O618" i="1"/>
  <c r="O937" i="1"/>
  <c r="O814" i="1"/>
  <c r="O158" i="1"/>
  <c r="O285" i="1"/>
  <c r="O422" i="1"/>
  <c r="O11" i="1"/>
  <c r="O682" i="1"/>
  <c r="O337" i="1"/>
  <c r="O336" i="1"/>
  <c r="O786" i="1"/>
  <c r="O668" i="1"/>
  <c r="O446" i="1"/>
  <c r="O892" i="1"/>
  <c r="O256" i="1"/>
  <c r="O601" i="1"/>
  <c r="O532" i="1"/>
  <c r="O999" i="1"/>
  <c r="O956" i="1"/>
  <c r="O905" i="1"/>
  <c r="O791" i="1"/>
  <c r="O473" i="1"/>
  <c r="O228" i="1"/>
  <c r="O976" i="1"/>
  <c r="O633" i="1"/>
  <c r="O269" i="1"/>
  <c r="O781" i="1"/>
  <c r="O596" i="1"/>
  <c r="O822" i="1"/>
  <c r="O271" i="1"/>
  <c r="O636" i="1"/>
  <c r="O782" i="1"/>
  <c r="O394" i="1"/>
  <c r="O942" i="1"/>
  <c r="O903" i="1"/>
  <c r="O288" i="1"/>
  <c r="O852" i="1"/>
  <c r="O703" i="1"/>
  <c r="O398" i="1"/>
  <c r="O452" i="1"/>
  <c r="O44" i="1"/>
  <c r="O743" i="1"/>
  <c r="O106" i="1"/>
  <c r="O149" i="1"/>
  <c r="O861" i="1"/>
  <c r="O528" i="1"/>
  <c r="O792" i="1"/>
  <c r="O234" i="1"/>
  <c r="O575" i="1"/>
  <c r="O128" i="1"/>
  <c r="O334" i="1"/>
  <c r="O506" i="1"/>
  <c r="O8" i="1"/>
  <c r="O140" i="1"/>
  <c r="O873" i="1"/>
  <c r="O401" i="1"/>
  <c r="O439" i="1"/>
  <c r="O606" i="1"/>
  <c r="O838" i="1"/>
  <c r="O859" i="1"/>
  <c r="O218" i="1"/>
  <c r="O831" i="1"/>
  <c r="O848" i="1"/>
  <c r="O793" i="1"/>
  <c r="O41" i="1"/>
  <c r="O220" i="1"/>
  <c r="O200" i="1"/>
  <c r="O249" i="1"/>
  <c r="O170" i="1"/>
  <c r="O163" i="1"/>
  <c r="O987" i="1"/>
  <c r="O161" i="1"/>
  <c r="O244" i="1"/>
  <c r="O219" i="1"/>
  <c r="O824" i="1"/>
  <c r="O308" i="1"/>
  <c r="O913" i="1"/>
  <c r="O18" i="1"/>
  <c r="O173" i="1"/>
  <c r="O534" i="1"/>
  <c r="O658" i="1"/>
  <c r="O454" i="1"/>
  <c r="O152" i="1"/>
  <c r="O875" i="1"/>
  <c r="O363" i="1"/>
  <c r="O45" i="1"/>
  <c r="O557" i="1"/>
  <c r="O771" i="1"/>
  <c r="O865" i="1"/>
  <c r="O386" i="1"/>
  <c r="O29" i="1"/>
  <c r="O118" i="1"/>
  <c r="O946" i="1"/>
  <c r="O650" i="1"/>
  <c r="O1000" i="1"/>
  <c r="O702" i="1"/>
  <c r="O960" i="1"/>
  <c r="O544" i="1"/>
  <c r="O493" i="1"/>
  <c r="O36" i="1"/>
  <c r="O416" i="1"/>
  <c r="O39" i="1"/>
  <c r="O74" i="1"/>
  <c r="O546" i="1"/>
  <c r="O711" i="1"/>
  <c r="O400" i="1"/>
  <c r="O950" i="1"/>
  <c r="O205" i="1"/>
  <c r="O33" i="1"/>
  <c r="O533" i="1"/>
  <c r="O340" i="1"/>
  <c r="O800" i="1"/>
  <c r="O169" i="1"/>
  <c r="O939" i="1"/>
  <c r="O996" i="1"/>
  <c r="O361" i="1"/>
  <c r="O455" i="1"/>
  <c r="O846" i="1"/>
  <c r="O602" i="1"/>
  <c r="O252" i="1"/>
  <c r="O282" i="1"/>
  <c r="O358" i="1"/>
  <c r="O721" i="1"/>
  <c r="O147" i="1"/>
  <c r="O250" i="1"/>
  <c r="O835" i="1"/>
  <c r="O494" i="1"/>
  <c r="O969" i="1"/>
  <c r="O274" i="1"/>
  <c r="O943" i="1"/>
  <c r="O348" i="1"/>
  <c r="O754" i="1"/>
  <c r="O481" i="1"/>
  <c r="O165" i="1"/>
  <c r="O266" i="1"/>
  <c r="O766" i="1"/>
  <c r="O908" i="1"/>
  <c r="O221" i="1"/>
  <c r="O888" i="1"/>
  <c r="O56" i="1"/>
  <c r="O982" i="1"/>
  <c r="O762" i="1"/>
  <c r="O632" i="1"/>
  <c r="O263" i="1"/>
  <c r="O382" i="1"/>
  <c r="O718" i="1"/>
  <c r="O504" i="1"/>
  <c r="O433" i="1"/>
  <c r="O399" i="1"/>
  <c r="O318" i="1"/>
  <c r="O607" i="1"/>
  <c r="O547" i="1"/>
  <c r="O961" i="1"/>
  <c r="O582" i="1"/>
  <c r="O837" i="1"/>
  <c r="O151" i="1"/>
  <c r="O292" i="1"/>
  <c r="O115" i="1"/>
  <c r="O121" i="1"/>
  <c r="O457" i="1"/>
  <c r="O696" i="1"/>
  <c r="O237" i="1"/>
  <c r="O160" i="1"/>
  <c r="O459" i="1"/>
  <c r="O478" i="1"/>
  <c r="O513" i="1"/>
  <c r="O931" i="1"/>
  <c r="O688" i="1"/>
  <c r="O656" i="1"/>
  <c r="O587" i="1"/>
  <c r="O276" i="1"/>
  <c r="O289" i="1"/>
  <c r="O588" i="1"/>
  <c r="O222" i="1"/>
  <c r="O46" i="1"/>
  <c r="O50" i="1"/>
  <c r="O605" i="1"/>
  <c r="O131" i="1"/>
  <c r="O370" i="1"/>
  <c r="O135" i="1"/>
  <c r="O519" i="1"/>
  <c r="O7" i="1"/>
  <c r="O729" i="1"/>
  <c r="O240" i="1"/>
  <c r="O111" i="1"/>
  <c r="O997" i="1"/>
  <c r="O153" i="1"/>
  <c r="O362" i="1"/>
  <c r="O425" i="1"/>
  <c r="O105" i="1"/>
  <c r="O326" i="1"/>
  <c r="O584" i="1"/>
  <c r="O125" i="1"/>
  <c r="O802" i="1"/>
  <c r="O672" i="1"/>
  <c r="O509" i="1"/>
  <c r="O576" i="1"/>
  <c r="O787" i="1"/>
  <c r="O171" i="1"/>
  <c r="O964" i="1"/>
  <c r="O968" i="1"/>
  <c r="O377" i="1"/>
  <c r="O144" i="1"/>
  <c r="O716" i="1"/>
  <c r="O673" i="1"/>
  <c r="O932" i="1"/>
  <c r="O615" i="1"/>
  <c r="O458" i="1"/>
  <c r="O827" i="1"/>
  <c r="O589" i="1"/>
  <c r="O465" i="1"/>
  <c r="O880" i="1"/>
  <c r="O298" i="1"/>
  <c r="O390" i="1"/>
  <c r="O10" i="1"/>
  <c r="O642" i="1"/>
  <c r="O583" i="1"/>
  <c r="I447" i="1"/>
  <c r="I371" i="1"/>
  <c r="I965" i="1"/>
  <c r="I901" i="1"/>
  <c r="I272" i="1"/>
  <c r="I759" i="1"/>
  <c r="I551" i="1"/>
  <c r="I66" i="1"/>
  <c r="I357" i="1"/>
  <c r="I69" i="1"/>
  <c r="I81" i="1"/>
  <c r="I979" i="1"/>
  <c r="I638" i="1"/>
  <c r="I229" i="1"/>
  <c r="I992" i="1"/>
  <c r="I391" i="1"/>
  <c r="I117" i="1"/>
  <c r="I866" i="1"/>
  <c r="I915" i="1"/>
  <c r="I444" i="1"/>
  <c r="I177" i="1"/>
  <c r="I816" i="1"/>
  <c r="I912" i="1"/>
  <c r="I431" i="1"/>
  <c r="I157" i="1"/>
  <c r="I854" i="1"/>
  <c r="I569" i="1"/>
  <c r="I9" i="1"/>
  <c r="I847" i="1"/>
  <c r="I945" i="1"/>
  <c r="I593" i="1"/>
  <c r="I794" i="1"/>
  <c r="I462" i="1"/>
  <c r="I709" i="1"/>
  <c r="I898" i="1"/>
  <c r="I133" i="1"/>
  <c r="I973" i="1"/>
  <c r="I90" i="1"/>
  <c r="I306" i="1"/>
  <c r="I38" i="1"/>
  <c r="I273" i="1"/>
  <c r="I167" i="1"/>
  <c r="I441" i="1"/>
  <c r="I922" i="1"/>
  <c r="I669" i="1"/>
  <c r="I54" i="1"/>
  <c r="I406" i="1"/>
  <c r="I537" i="1"/>
  <c r="I978" i="1"/>
  <c r="I347" i="1"/>
  <c r="I235" i="1"/>
  <c r="I80" i="1"/>
  <c r="I418" i="1"/>
  <c r="I811" i="1"/>
  <c r="I853" i="1"/>
  <c r="I491" i="1"/>
  <c r="I756" i="1"/>
  <c r="I565" i="1"/>
  <c r="I728" i="1"/>
  <c r="I264" i="1"/>
  <c r="I132" i="1"/>
  <c r="I525" i="1"/>
  <c r="I717" i="1"/>
  <c r="I843" i="1"/>
  <c r="I122" i="1"/>
  <c r="I510" i="1"/>
  <c r="I4" i="1"/>
  <c r="I744" i="1"/>
  <c r="I108" i="1"/>
  <c r="I97" i="1"/>
  <c r="I989" i="1"/>
  <c r="I539" i="1"/>
  <c r="I677" i="1"/>
  <c r="I624" i="1"/>
  <c r="I845" i="1"/>
  <c r="I495" i="1"/>
  <c r="I82" i="1"/>
  <c r="I821" i="1"/>
  <c r="I839" i="1"/>
  <c r="I753" i="1"/>
  <c r="I778" i="1"/>
  <c r="I897" i="1"/>
  <c r="I651" i="1"/>
  <c r="I267" i="1"/>
  <c r="I182" i="1"/>
  <c r="I518" i="1"/>
  <c r="I136" i="1"/>
  <c r="I511" i="1"/>
  <c r="I26" i="1"/>
  <c r="I610" i="1"/>
  <c r="I654" i="1"/>
  <c r="I47" i="1"/>
  <c r="I284" i="1"/>
  <c r="I927" i="1"/>
  <c r="I975" i="1"/>
  <c r="I137" i="1"/>
  <c r="I538" i="1"/>
  <c r="I548" i="1"/>
  <c r="I475" i="1"/>
  <c r="I193" i="1"/>
  <c r="I503" i="1"/>
  <c r="I830" i="1"/>
  <c r="I93" i="1"/>
  <c r="I725" i="1"/>
  <c r="I317" i="1"/>
  <c r="I967" i="1"/>
  <c r="I825" i="1"/>
  <c r="I238" i="1"/>
  <c r="I387" i="1"/>
  <c r="I867" i="1"/>
  <c r="I275" i="1"/>
  <c r="I449" i="1"/>
  <c r="I758" i="1"/>
  <c r="I928" i="1"/>
  <c r="I776" i="1"/>
  <c r="I564" i="1"/>
  <c r="I184" i="1"/>
  <c r="I392" i="1"/>
  <c r="I430" i="1"/>
  <c r="I512" i="1"/>
  <c r="I463" i="1"/>
  <c r="I476" i="1"/>
  <c r="I581" i="1"/>
  <c r="I944" i="1"/>
  <c r="I870" i="1"/>
  <c r="I657" i="1"/>
  <c r="I31" i="1"/>
  <c r="I75" i="1"/>
  <c r="I498" i="1"/>
  <c r="I194" i="1"/>
  <c r="I375" i="1"/>
  <c r="I796" i="1"/>
  <c r="I175" i="1"/>
  <c r="I162" i="1"/>
  <c r="I311" i="1"/>
  <c r="I427" i="1"/>
  <c r="I87" i="1"/>
  <c r="I278" i="1"/>
  <c r="I515" i="1"/>
  <c r="I807" i="1"/>
  <c r="I531" i="1"/>
  <c r="I239" i="1"/>
  <c r="I49" i="1"/>
  <c r="I949" i="1"/>
  <c r="I450" i="1"/>
  <c r="I196" i="1"/>
  <c r="I639" i="1"/>
  <c r="I742" i="1"/>
  <c r="I297" i="1"/>
  <c r="I889" i="1"/>
  <c r="I428" i="1"/>
  <c r="I699" i="1"/>
  <c r="I283" i="1"/>
  <c r="I631" i="1"/>
  <c r="I20" i="1"/>
  <c r="I972" i="1"/>
  <c r="I383" i="1"/>
  <c r="I586" i="1"/>
  <c r="I924" i="1"/>
  <c r="I936" i="1"/>
  <c r="I566" i="1"/>
  <c r="I885" i="1"/>
  <c r="I769" i="1"/>
  <c r="I765" i="1"/>
  <c r="I746" i="1"/>
  <c r="I109" i="1"/>
  <c r="I331" i="1"/>
  <c r="I914" i="1"/>
  <c r="I259" i="1"/>
  <c r="I748" i="1"/>
  <c r="I402" i="1"/>
  <c r="I440" i="1"/>
  <c r="I325" i="1"/>
  <c r="I571" i="1"/>
  <c r="I661" i="1"/>
  <c r="I663" i="1"/>
  <c r="I99" i="1"/>
  <c r="I761" i="1"/>
  <c r="I315" i="1"/>
  <c r="I19" i="1"/>
  <c r="I763" i="1"/>
  <c r="I948" i="1"/>
  <c r="I78" i="1"/>
  <c r="I941" i="1"/>
  <c r="I829" i="1"/>
  <c r="I420" i="1"/>
  <c r="I305" i="1"/>
  <c r="I477" i="1"/>
  <c r="I616" i="1"/>
  <c r="I330" i="1"/>
  <c r="I919" i="1"/>
  <c r="I432" i="1"/>
  <c r="I818" i="1"/>
  <c r="I563" i="1"/>
  <c r="I850" i="1"/>
  <c r="I664" i="1"/>
  <c r="I730" i="1"/>
  <c r="I62" i="1"/>
  <c r="I542" i="1"/>
  <c r="I21" i="1"/>
  <c r="I443" i="1"/>
  <c r="I188" i="1"/>
  <c r="I691" i="1"/>
  <c r="I142" i="1"/>
  <c r="I876" i="1"/>
  <c r="I12" i="1"/>
  <c r="I860" i="1"/>
  <c r="I774" i="1"/>
  <c r="I630" i="1"/>
  <c r="I706" i="1"/>
  <c r="I352" i="1"/>
  <c r="I995" i="1"/>
  <c r="I98" i="1"/>
  <c r="I71" i="1"/>
  <c r="I910" i="1"/>
  <c r="I201" i="1"/>
  <c r="I938" i="1"/>
  <c r="I197" i="1"/>
  <c r="I270" i="1"/>
  <c r="I166" i="1"/>
  <c r="I260" i="1"/>
  <c r="I461" i="1"/>
  <c r="I621" i="1"/>
  <c r="I456" i="1"/>
  <c r="I415" i="1"/>
  <c r="I24" i="1"/>
  <c r="I520" i="1"/>
  <c r="I662" i="1"/>
  <c r="I727" i="1"/>
  <c r="I990" i="1"/>
  <c r="I327" i="1"/>
  <c r="I649" i="1"/>
  <c r="I159" i="1"/>
  <c r="I750" i="1"/>
  <c r="I697" i="1"/>
  <c r="I951" i="1"/>
  <c r="I411" i="1"/>
  <c r="I784" i="1"/>
  <c r="I559" i="1"/>
  <c r="I63" i="1"/>
  <c r="I409" i="1"/>
  <c r="I720" i="1"/>
  <c r="I808" i="1"/>
  <c r="I438" i="1"/>
  <c r="I408" i="1"/>
  <c r="I349" i="1"/>
  <c r="I687" i="1"/>
  <c r="I486" i="1"/>
  <c r="I488" i="1"/>
  <c r="I5" i="1"/>
  <c r="I294" i="1"/>
  <c r="I366" i="1"/>
  <c r="I145" i="1"/>
  <c r="I701" i="1"/>
  <c r="I129" i="1"/>
  <c r="I599" i="1"/>
  <c r="I310" i="1"/>
  <c r="I681" i="1"/>
  <c r="I293" i="1"/>
  <c r="I279" i="1"/>
  <c r="I73" i="1"/>
  <c r="I143" i="1"/>
  <c r="I2" i="1"/>
  <c r="I304" i="1"/>
  <c r="I592" i="1"/>
  <c r="I471" i="1"/>
  <c r="I286" i="1"/>
  <c r="I281" i="1"/>
  <c r="I907" i="1"/>
  <c r="I103" i="1"/>
  <c r="I585" i="1"/>
  <c r="I959" i="1"/>
  <c r="I760" i="1"/>
  <c r="I772" i="1"/>
  <c r="I926" i="1"/>
  <c r="I241" i="1"/>
  <c r="I58" i="1"/>
  <c r="I290" i="1"/>
  <c r="I864" i="1"/>
  <c r="I777" i="1"/>
  <c r="I230" i="1"/>
  <c r="I678" i="1"/>
  <c r="I637" i="1"/>
  <c r="I247" i="1"/>
  <c r="I665" i="1"/>
  <c r="I675" i="1"/>
  <c r="I516" i="1"/>
  <c r="I231" i="1"/>
  <c r="I550" i="1"/>
  <c r="I323" i="1"/>
  <c r="I191" i="1"/>
  <c r="I232" i="1"/>
  <c r="I86" i="1"/>
  <c r="I878" i="1"/>
  <c r="I364" i="1"/>
  <c r="I906" i="1"/>
  <c r="I388" i="1"/>
  <c r="I612" i="1"/>
  <c r="I614" i="1"/>
  <c r="I755" i="1"/>
  <c r="I505" i="1"/>
  <c r="I863" i="1"/>
  <c r="I594" i="1"/>
  <c r="I655" i="1"/>
  <c r="I623" i="1"/>
  <c r="I736" i="1"/>
  <c r="I257" i="1"/>
  <c r="I146" i="1"/>
  <c r="I183" i="1"/>
  <c r="I25" i="1"/>
  <c r="I130" i="1"/>
  <c r="I367" i="1"/>
  <c r="I226" i="1"/>
  <c r="I920" i="1"/>
  <c r="I421" i="1"/>
  <c r="I988" i="1"/>
  <c r="I722" i="1"/>
  <c r="I395" i="1"/>
  <c r="I68" i="1"/>
  <c r="I154" i="1"/>
  <c r="I141" i="1"/>
  <c r="I102" i="1"/>
  <c r="I405" i="1"/>
  <c r="I536" i="1"/>
  <c r="I840" i="1"/>
  <c r="I590" i="1"/>
  <c r="I966" i="1"/>
  <c r="I884" i="1"/>
  <c r="I683" i="1"/>
  <c r="I783" i="1"/>
  <c r="I208" i="1"/>
  <c r="I316" i="1"/>
  <c r="I882" i="1"/>
  <c r="I795" i="1"/>
  <c r="I984" i="1"/>
  <c r="I107" i="1"/>
  <c r="I983" i="1"/>
  <c r="I189" i="1"/>
  <c r="I747" i="1"/>
  <c r="I207" i="1"/>
  <c r="I558" i="1"/>
  <c r="I341" i="1"/>
  <c r="I372" i="1"/>
  <c r="I797" i="1"/>
  <c r="I543" i="1"/>
  <c r="I751" i="1"/>
  <c r="I500" i="1"/>
  <c r="I698" i="1"/>
  <c r="I737" i="1"/>
  <c r="I523" i="1"/>
  <c r="I555" i="1"/>
  <c r="I577" i="1"/>
  <c r="I957" i="1"/>
  <c r="I354" i="1"/>
  <c r="I692" i="1"/>
  <c r="I216" i="1"/>
  <c r="I561" i="1"/>
  <c r="I855" i="1"/>
  <c r="I180" i="1"/>
  <c r="I110" i="1"/>
  <c r="I764" i="1"/>
  <c r="I123" i="1"/>
  <c r="I212" i="1"/>
  <c r="I809" i="1"/>
  <c r="I689" i="1"/>
  <c r="I113" i="1"/>
  <c r="I466" i="1"/>
  <c r="I89" i="1"/>
  <c r="I301" i="1"/>
  <c r="I930" i="1"/>
  <c r="I499" i="1"/>
  <c r="I489" i="1"/>
  <c r="I749" i="1"/>
  <c r="I895" i="1"/>
  <c r="I573" i="1"/>
  <c r="I435" i="1"/>
  <c r="I980" i="1"/>
  <c r="I832" i="1"/>
  <c r="I195" i="1"/>
  <c r="I333" i="1"/>
  <c r="I527" i="1"/>
  <c r="I767" i="1"/>
  <c r="I911" i="1"/>
  <c r="I695" i="1"/>
  <c r="I925" i="1"/>
  <c r="I48" i="1"/>
  <c r="I258" i="1"/>
  <c r="I213" i="1"/>
  <c r="I95" i="1"/>
  <c r="I356" i="1"/>
  <c r="I389" i="1"/>
  <c r="I114" i="1"/>
  <c r="I738" i="1"/>
  <c r="I345" i="1"/>
  <c r="I206" i="1"/>
  <c r="I874" i="1"/>
  <c r="I328" i="1"/>
  <c r="I828" i="1"/>
  <c r="I126" i="1"/>
  <c r="I351" i="1"/>
  <c r="I981" i="1"/>
  <c r="I214" i="1"/>
  <c r="I32" i="1"/>
  <c r="I775" i="1"/>
  <c r="I834" i="1"/>
  <c r="I299" i="1"/>
  <c r="I974" i="1"/>
  <c r="I640" i="1"/>
  <c r="I714" i="1"/>
  <c r="I517" i="1"/>
  <c r="I726" i="1"/>
  <c r="I385" i="1"/>
  <c r="I883" i="1"/>
  <c r="I28" i="1"/>
  <c r="I215" i="1"/>
  <c r="I119" i="1"/>
  <c r="I879" i="1"/>
  <c r="I253" i="1"/>
  <c r="I210" i="1"/>
  <c r="I731" i="1"/>
  <c r="I733" i="1"/>
  <c r="I27" i="1"/>
  <c r="I185" i="1"/>
  <c r="I823" i="1"/>
  <c r="I549" i="1"/>
  <c r="I307" i="1"/>
  <c r="I453" i="1"/>
  <c r="I127" i="1"/>
  <c r="I393" i="1"/>
  <c r="I971" i="1"/>
  <c r="I841" i="1"/>
  <c r="I413" i="1"/>
  <c r="I374" i="1"/>
  <c r="I679" i="1"/>
  <c r="I479" i="1"/>
  <c r="I935" i="1"/>
  <c r="I562" i="1"/>
  <c r="I309" i="1"/>
  <c r="I670" i="1"/>
  <c r="I734" i="1"/>
  <c r="I246" i="1"/>
  <c r="I757" i="1"/>
  <c r="I84" i="1"/>
  <c r="I172" i="1"/>
  <c r="I104" i="1"/>
  <c r="I296" i="1"/>
  <c r="I785" i="1"/>
  <c r="I320" i="1"/>
  <c r="I916" i="1"/>
  <c r="I877" i="1"/>
  <c r="I739" i="1"/>
  <c r="I53" i="1"/>
  <c r="I680" i="1"/>
  <c r="I365" i="1"/>
  <c r="I186" i="1"/>
  <c r="I803" i="1"/>
  <c r="I667" i="1"/>
  <c r="I23" i="1"/>
  <c r="I485" i="1"/>
  <c r="I67" i="1"/>
  <c r="I412" i="1"/>
  <c r="I300" i="1"/>
  <c r="I384" i="1"/>
  <c r="I804" i="1"/>
  <c r="I799" i="1"/>
  <c r="I324" i="1"/>
  <c r="I580" i="1"/>
  <c r="I929" i="1"/>
  <c r="I521" i="1"/>
  <c r="I684" i="1"/>
  <c r="I248" i="1"/>
  <c r="I918" i="1"/>
  <c r="I842" i="1"/>
  <c r="I480" i="1"/>
  <c r="I335" i="1"/>
  <c r="I856" i="1"/>
  <c r="I164" i="1"/>
  <c r="I507" i="1"/>
  <c r="I745" i="1"/>
  <c r="I15" i="1"/>
  <c r="I460" i="1"/>
  <c r="I225" i="1"/>
  <c r="I993" i="1"/>
  <c r="I445" i="1"/>
  <c r="I947" i="1"/>
  <c r="I810" i="1"/>
  <c r="I715" i="1"/>
  <c r="I603" i="1"/>
  <c r="I70" i="1"/>
  <c r="I985" i="1"/>
  <c r="I338" i="1"/>
  <c r="I40" i="1"/>
  <c r="I953" i="1"/>
  <c r="I233" i="1"/>
  <c r="I429" i="1"/>
  <c r="I723" i="1"/>
  <c r="I686" i="1"/>
  <c r="I487" i="1"/>
  <c r="I620" i="1"/>
  <c r="I321" i="1"/>
  <c r="I313" i="1"/>
  <c r="I265" i="1"/>
  <c r="I540" i="1"/>
  <c r="I522" i="1"/>
  <c r="I312" i="1"/>
  <c r="I779" i="1"/>
  <c r="I319" i="1"/>
  <c r="I851" i="1"/>
  <c r="I251" i="1"/>
  <c r="I833" i="1"/>
  <c r="I962" i="1"/>
  <c r="I434" i="1"/>
  <c r="I79" i="1"/>
  <c r="I376" i="1"/>
  <c r="I211" i="1"/>
  <c r="I64" i="1"/>
  <c r="I719" i="1"/>
  <c r="I806" i="1"/>
  <c r="I490" i="1"/>
  <c r="I934" i="1"/>
  <c r="I660" i="1"/>
  <c r="I262" i="1"/>
  <c r="I14" i="1"/>
  <c r="I30" i="1"/>
  <c r="I101" i="1"/>
  <c r="I591" i="1"/>
  <c r="I604" i="1"/>
  <c r="I373" i="1"/>
  <c r="I417" i="1"/>
  <c r="I76" i="1"/>
  <c r="I369" i="1"/>
  <c r="I798" i="1"/>
  <c r="I343" i="1"/>
  <c r="I858" i="1"/>
  <c r="I836" i="1"/>
  <c r="I72" i="1"/>
  <c r="I862" i="1"/>
  <c r="I360" i="1"/>
  <c r="I954" i="1"/>
  <c r="I826" i="1"/>
  <c r="I529" i="1"/>
  <c r="I598" i="1"/>
  <c r="I355" i="1"/>
  <c r="I595" i="1"/>
  <c r="I998" i="1"/>
  <c r="I869" i="1"/>
  <c r="I496" i="1"/>
  <c r="I626" i="1"/>
  <c r="I329" i="1"/>
  <c r="I227" i="1"/>
  <c r="I482" i="1"/>
  <c r="I676" i="1"/>
  <c r="I112" i="1"/>
  <c r="I685" i="1"/>
  <c r="I407" i="1"/>
  <c r="I181" i="1"/>
  <c r="I568" i="1"/>
  <c r="I608" i="1"/>
  <c r="I652" i="1"/>
  <c r="I199" i="1"/>
  <c r="I192" i="1"/>
  <c r="I921" i="1"/>
  <c r="I881" i="1"/>
  <c r="I508" i="1"/>
  <c r="I198" i="1"/>
  <c r="I609" i="1"/>
  <c r="I437" i="1"/>
  <c r="I57" i="1"/>
  <c r="I116" i="1"/>
  <c r="I483" i="1"/>
  <c r="I535" i="1"/>
  <c r="I567" i="1"/>
  <c r="I414" i="1"/>
  <c r="I991" i="1"/>
  <c r="I419" i="1"/>
  <c r="I770" i="1"/>
  <c r="I138" i="1"/>
  <c r="I204" i="1"/>
  <c r="I174" i="1"/>
  <c r="I397" i="1"/>
  <c r="I148" i="1"/>
  <c r="I530" i="1"/>
  <c r="I223" i="1"/>
  <c r="I245" i="1"/>
  <c r="I17" i="1"/>
  <c r="I100" i="1"/>
  <c r="I899" i="1"/>
  <c r="I22" i="1"/>
  <c r="I541" i="1"/>
  <c r="I484" i="1"/>
  <c r="I55" i="1"/>
  <c r="I423" i="1"/>
  <c r="I404" i="1"/>
  <c r="I641" i="1"/>
  <c r="I16" i="1"/>
  <c r="I617" i="1"/>
  <c r="I986" i="1"/>
  <c r="I42" i="1"/>
  <c r="I501" i="1"/>
  <c r="I346" i="1"/>
  <c r="I424" i="1"/>
  <c r="I526" i="1"/>
  <c r="I933" i="1"/>
  <c r="I120" i="1"/>
  <c r="I570" i="1"/>
  <c r="I619" i="1"/>
  <c r="I403" i="1"/>
  <c r="I917" i="1"/>
  <c r="I896" i="1"/>
  <c r="I295" i="1"/>
  <c r="I344" i="1"/>
  <c r="I92" i="1"/>
  <c r="I752" i="1"/>
  <c r="I690" i="1"/>
  <c r="I629" i="1"/>
  <c r="I359" i="1"/>
  <c r="I426" i="1"/>
  <c r="I322" i="1"/>
  <c r="I150" i="1"/>
  <c r="I645" i="1"/>
  <c r="I666" i="1"/>
  <c r="I820" i="1"/>
  <c r="I545" i="1"/>
  <c r="I497" i="1"/>
  <c r="I1001" i="1"/>
  <c r="I83" i="1"/>
  <c r="I43" i="1"/>
  <c r="I85" i="1"/>
  <c r="I644" i="1"/>
  <c r="I940" i="1"/>
  <c r="I923" i="1"/>
  <c r="I469" i="1"/>
  <c r="I578" i="1"/>
  <c r="I710" i="1"/>
  <c r="I303" i="1"/>
  <c r="I217" i="1"/>
  <c r="I674" i="1"/>
  <c r="I59" i="1"/>
  <c r="I849" i="1"/>
  <c r="I597" i="1"/>
  <c r="I700" i="1"/>
  <c r="I890" i="1"/>
  <c r="I704" i="1"/>
  <c r="I891" i="1"/>
  <c r="I872" i="1"/>
  <c r="I314" i="1"/>
  <c r="I819" i="1"/>
  <c r="I735" i="1"/>
  <c r="I91" i="1"/>
  <c r="I436" i="1"/>
  <c r="I396" i="1"/>
  <c r="I653" i="1"/>
  <c r="I627" i="1"/>
  <c r="I556" i="1"/>
  <c r="I705" i="1"/>
  <c r="I790" i="1"/>
  <c r="I788" i="1"/>
  <c r="I560" i="1"/>
  <c r="I124" i="1"/>
  <c r="I553" i="1"/>
  <c r="I236" i="1"/>
  <c r="I887" i="1"/>
  <c r="I88" i="1"/>
  <c r="I224" i="1"/>
  <c r="I168" i="1"/>
  <c r="I353" i="1"/>
  <c r="I451" i="1"/>
  <c r="I268" i="1"/>
  <c r="I732" i="1"/>
  <c r="I611" i="1"/>
  <c r="I60" i="1"/>
  <c r="I812" i="1"/>
  <c r="I628" i="1"/>
  <c r="I178" i="1"/>
  <c r="I970" i="1"/>
  <c r="I277" i="1"/>
  <c r="I647" i="1"/>
  <c r="I900" i="1"/>
  <c r="I977" i="1"/>
  <c r="I994" i="1"/>
  <c r="I209" i="1"/>
  <c r="I378" i="1"/>
  <c r="I868" i="1"/>
  <c r="I51" i="1"/>
  <c r="I554" i="1"/>
  <c r="I813" i="1"/>
  <c r="I707" i="1"/>
  <c r="I894" i="1"/>
  <c r="I368" i="1"/>
  <c r="I203" i="1"/>
  <c r="I280" i="1"/>
  <c r="I958" i="1"/>
  <c r="I768" i="1"/>
  <c r="I780" i="1"/>
  <c r="I579" i="1"/>
  <c r="I514" i="1"/>
  <c r="I815" i="1"/>
  <c r="I202" i="1"/>
  <c r="I952" i="1"/>
  <c r="I6" i="1"/>
  <c r="I139" i="1"/>
  <c r="I342" i="1"/>
  <c r="I243" i="1"/>
  <c r="I643" i="1"/>
  <c r="I379" i="1"/>
  <c r="I893" i="1"/>
  <c r="I886" i="1"/>
  <c r="I724" i="1"/>
  <c r="I242" i="1"/>
  <c r="I844" i="1"/>
  <c r="I600" i="1"/>
  <c r="I646" i="1"/>
  <c r="I659" i="1"/>
  <c r="I448" i="1"/>
  <c r="I65" i="1"/>
  <c r="I339" i="1"/>
  <c r="I179" i="1"/>
  <c r="I332" i="1"/>
  <c r="I255" i="1"/>
  <c r="I805" i="1"/>
  <c r="I817" i="1"/>
  <c r="I773" i="1"/>
  <c r="I613" i="1"/>
  <c r="I467" i="1"/>
  <c r="I472" i="1"/>
  <c r="I94" i="1"/>
  <c r="I902" i="1"/>
  <c r="I635" i="1"/>
  <c r="I302" i="1"/>
  <c r="I524" i="1"/>
  <c r="I741" i="1"/>
  <c r="I708" i="1"/>
  <c r="I442" i="1"/>
  <c r="I693" i="1"/>
  <c r="I625" i="1"/>
  <c r="I502" i="1"/>
  <c r="I671" i="1"/>
  <c r="I474" i="1"/>
  <c r="I261" i="1"/>
  <c r="I694" i="1"/>
  <c r="I34" i="1"/>
  <c r="I3" i="1"/>
  <c r="I574" i="1"/>
  <c r="I857" i="1"/>
  <c r="I37" i="1"/>
  <c r="I190" i="1"/>
  <c r="I77" i="1"/>
  <c r="I13" i="1"/>
  <c r="I464" i="1"/>
  <c r="I52" i="1"/>
  <c r="I622" i="1"/>
  <c r="I61" i="1"/>
  <c r="I35" i="1"/>
  <c r="I287" i="1"/>
  <c r="I789" i="1"/>
  <c r="I492" i="1"/>
  <c r="I155" i="1"/>
  <c r="I468" i="1"/>
  <c r="I801" i="1"/>
  <c r="I963" i="1"/>
  <c r="I740" i="1"/>
  <c r="I291" i="1"/>
  <c r="I254" i="1"/>
  <c r="I156" i="1"/>
  <c r="I713" i="1"/>
  <c r="I871" i="1"/>
  <c r="I572" i="1"/>
  <c r="I380" i="1"/>
  <c r="I350" i="1"/>
  <c r="I410" i="1"/>
  <c r="I904" i="1"/>
  <c r="I909" i="1"/>
  <c r="I712" i="1"/>
  <c r="I634" i="1"/>
  <c r="I470" i="1"/>
  <c r="I955" i="1"/>
  <c r="I187" i="1"/>
  <c r="I176" i="1"/>
  <c r="I552" i="1"/>
  <c r="I648" i="1"/>
  <c r="I96" i="1"/>
  <c r="I134" i="1"/>
  <c r="I381" i="1"/>
  <c r="I618" i="1"/>
  <c r="I937" i="1"/>
  <c r="I814" i="1"/>
  <c r="I158" i="1"/>
  <c r="I285" i="1"/>
  <c r="I422" i="1"/>
  <c r="I11" i="1"/>
  <c r="I682" i="1"/>
  <c r="I337" i="1"/>
  <c r="I336" i="1"/>
  <c r="I786" i="1"/>
  <c r="I668" i="1"/>
  <c r="I446" i="1"/>
  <c r="I892" i="1"/>
  <c r="I256" i="1"/>
  <c r="I601" i="1"/>
  <c r="I532" i="1"/>
  <c r="I999" i="1"/>
  <c r="I956" i="1"/>
  <c r="I905" i="1"/>
  <c r="I791" i="1"/>
  <c r="I473" i="1"/>
  <c r="I228" i="1"/>
  <c r="I976" i="1"/>
  <c r="I633" i="1"/>
  <c r="I269" i="1"/>
  <c r="I781" i="1"/>
  <c r="I596" i="1"/>
  <c r="I822" i="1"/>
  <c r="I271" i="1"/>
  <c r="I636" i="1"/>
  <c r="I782" i="1"/>
  <c r="I394" i="1"/>
  <c r="I942" i="1"/>
  <c r="I903" i="1"/>
  <c r="I288" i="1"/>
  <c r="I852" i="1"/>
  <c r="I703" i="1"/>
  <c r="I398" i="1"/>
  <c r="I452" i="1"/>
  <c r="I44" i="1"/>
  <c r="I743" i="1"/>
  <c r="I106" i="1"/>
  <c r="I149" i="1"/>
  <c r="I861" i="1"/>
  <c r="I528" i="1"/>
  <c r="I792" i="1"/>
  <c r="I234" i="1"/>
  <c r="I575" i="1"/>
  <c r="I128" i="1"/>
  <c r="I334" i="1"/>
  <c r="I506" i="1"/>
  <c r="I8" i="1"/>
  <c r="I140" i="1"/>
  <c r="I873" i="1"/>
  <c r="I401" i="1"/>
  <c r="I439" i="1"/>
  <c r="I606" i="1"/>
  <c r="I838" i="1"/>
  <c r="I859" i="1"/>
  <c r="I218" i="1"/>
  <c r="I831" i="1"/>
  <c r="I848" i="1"/>
  <c r="I793" i="1"/>
  <c r="I41" i="1"/>
  <c r="I220" i="1"/>
  <c r="I200" i="1"/>
  <c r="I249" i="1"/>
  <c r="I170" i="1"/>
  <c r="I163" i="1"/>
  <c r="I987" i="1"/>
  <c r="I161" i="1"/>
  <c r="I244" i="1"/>
  <c r="I219" i="1"/>
  <c r="I824" i="1"/>
  <c r="I308" i="1"/>
  <c r="I913" i="1"/>
  <c r="I18" i="1"/>
  <c r="I173" i="1"/>
  <c r="I534" i="1"/>
  <c r="I658" i="1"/>
  <c r="I454" i="1"/>
  <c r="I152" i="1"/>
  <c r="I875" i="1"/>
  <c r="I363" i="1"/>
  <c r="I45" i="1"/>
  <c r="I557" i="1"/>
  <c r="I771" i="1"/>
  <c r="I865" i="1"/>
  <c r="I386" i="1"/>
  <c r="I29" i="1"/>
  <c r="I118" i="1"/>
  <c r="I946" i="1"/>
  <c r="I650" i="1"/>
  <c r="I1000" i="1"/>
  <c r="I702" i="1"/>
  <c r="I960" i="1"/>
  <c r="I544" i="1"/>
  <c r="I493" i="1"/>
  <c r="I36" i="1"/>
  <c r="I416" i="1"/>
  <c r="I39" i="1"/>
  <c r="I74" i="1"/>
  <c r="I546" i="1"/>
  <c r="I711" i="1"/>
  <c r="I400" i="1"/>
  <c r="I950" i="1"/>
  <c r="I205" i="1"/>
  <c r="I33" i="1"/>
  <c r="I533" i="1"/>
  <c r="I340" i="1"/>
  <c r="I800" i="1"/>
  <c r="I169" i="1"/>
  <c r="I939" i="1"/>
  <c r="I996" i="1"/>
  <c r="I361" i="1"/>
  <c r="I455" i="1"/>
  <c r="I846" i="1"/>
  <c r="I602" i="1"/>
  <c r="I252" i="1"/>
  <c r="I282" i="1"/>
  <c r="I358" i="1"/>
  <c r="I721" i="1"/>
  <c r="I147" i="1"/>
  <c r="I250" i="1"/>
  <c r="I835" i="1"/>
  <c r="I494" i="1"/>
  <c r="I969" i="1"/>
  <c r="I274" i="1"/>
  <c r="I943" i="1"/>
  <c r="I348" i="1"/>
  <c r="I754" i="1"/>
  <c r="I481" i="1"/>
  <c r="I165" i="1"/>
  <c r="I266" i="1"/>
  <c r="I766" i="1"/>
  <c r="I908" i="1"/>
  <c r="I221" i="1"/>
  <c r="I888" i="1"/>
  <c r="I56" i="1"/>
  <c r="I982" i="1"/>
  <c r="I762" i="1"/>
  <c r="I632" i="1"/>
  <c r="I263" i="1"/>
  <c r="I382" i="1"/>
  <c r="I718" i="1"/>
  <c r="I504" i="1"/>
  <c r="I433" i="1"/>
  <c r="I399" i="1"/>
  <c r="I318" i="1"/>
  <c r="I607" i="1"/>
  <c r="I547" i="1"/>
  <c r="I961" i="1"/>
  <c r="I582" i="1"/>
  <c r="I837" i="1"/>
  <c r="I151" i="1"/>
  <c r="I292" i="1"/>
  <c r="I115" i="1"/>
  <c r="I121" i="1"/>
  <c r="I457" i="1"/>
  <c r="I696" i="1"/>
  <c r="I237" i="1"/>
  <c r="I160" i="1"/>
  <c r="I459" i="1"/>
  <c r="I478" i="1"/>
  <c r="I513" i="1"/>
  <c r="I931" i="1"/>
  <c r="I688" i="1"/>
  <c r="I656" i="1"/>
  <c r="I587" i="1"/>
  <c r="I276" i="1"/>
  <c r="I289" i="1"/>
  <c r="I588" i="1"/>
  <c r="I222" i="1"/>
  <c r="I46" i="1"/>
  <c r="I50" i="1"/>
  <c r="I605" i="1"/>
  <c r="I131" i="1"/>
  <c r="I370" i="1"/>
  <c r="I135" i="1"/>
  <c r="I519" i="1"/>
  <c r="I7" i="1"/>
  <c r="I729" i="1"/>
  <c r="I240" i="1"/>
  <c r="I111" i="1"/>
  <c r="I997" i="1"/>
  <c r="I153" i="1"/>
  <c r="I362" i="1"/>
  <c r="I425" i="1"/>
  <c r="I105" i="1"/>
  <c r="I326" i="1"/>
  <c r="I584" i="1"/>
  <c r="I125" i="1"/>
  <c r="I802" i="1"/>
  <c r="I672" i="1"/>
  <c r="I509" i="1"/>
  <c r="I576" i="1"/>
  <c r="I787" i="1"/>
  <c r="I171" i="1"/>
  <c r="I964" i="1"/>
  <c r="I968" i="1"/>
  <c r="I377" i="1"/>
  <c r="I144" i="1"/>
  <c r="I716" i="1"/>
  <c r="I673" i="1"/>
  <c r="I932" i="1"/>
  <c r="I615" i="1"/>
  <c r="I458" i="1"/>
  <c r="I827" i="1"/>
  <c r="I589" i="1"/>
  <c r="I465" i="1"/>
  <c r="I880" i="1"/>
  <c r="I298" i="1"/>
  <c r="I390" i="1"/>
  <c r="I10" i="1"/>
  <c r="I642" i="1"/>
  <c r="I583" i="1"/>
  <c r="F371" i="1"/>
  <c r="F965" i="1"/>
  <c r="F901" i="1"/>
  <c r="F272" i="1"/>
  <c r="F759" i="1"/>
  <c r="F551" i="1"/>
  <c r="F66" i="1"/>
  <c r="F357" i="1"/>
  <c r="F69" i="1"/>
  <c r="F81" i="1"/>
  <c r="F979" i="1"/>
  <c r="F638" i="1"/>
  <c r="F229" i="1"/>
  <c r="F992" i="1"/>
  <c r="F391" i="1"/>
  <c r="F117" i="1"/>
  <c r="F866" i="1"/>
  <c r="F915" i="1"/>
  <c r="F444" i="1"/>
  <c r="F177" i="1"/>
  <c r="F816" i="1"/>
  <c r="F912" i="1"/>
  <c r="F431" i="1"/>
  <c r="F157" i="1"/>
  <c r="F854" i="1"/>
  <c r="F569" i="1"/>
  <c r="F9" i="1"/>
  <c r="F847" i="1"/>
  <c r="F945" i="1"/>
  <c r="F593" i="1"/>
  <c r="F794" i="1"/>
  <c r="F462" i="1"/>
  <c r="F709" i="1"/>
  <c r="F898" i="1"/>
  <c r="F133" i="1"/>
  <c r="F973" i="1"/>
  <c r="F90" i="1"/>
  <c r="F306" i="1"/>
  <c r="F38" i="1"/>
  <c r="F273" i="1"/>
  <c r="F167" i="1"/>
  <c r="F441" i="1"/>
  <c r="F922" i="1"/>
  <c r="F669" i="1"/>
  <c r="F54" i="1"/>
  <c r="F406" i="1"/>
  <c r="F537" i="1"/>
  <c r="F978" i="1"/>
  <c r="F347" i="1"/>
  <c r="F235" i="1"/>
  <c r="F80" i="1"/>
  <c r="F418" i="1"/>
  <c r="F811" i="1"/>
  <c r="F853" i="1"/>
  <c r="F491" i="1"/>
  <c r="F756" i="1"/>
  <c r="F565" i="1"/>
  <c r="F728" i="1"/>
  <c r="F264" i="1"/>
  <c r="F132" i="1"/>
  <c r="F525" i="1"/>
  <c r="F717" i="1"/>
  <c r="F843" i="1"/>
  <c r="F122" i="1"/>
  <c r="F510" i="1"/>
  <c r="F4" i="1"/>
  <c r="F744" i="1"/>
  <c r="F108" i="1"/>
  <c r="F97" i="1"/>
  <c r="F989" i="1"/>
  <c r="F539" i="1"/>
  <c r="F677" i="1"/>
  <c r="F624" i="1"/>
  <c r="F845" i="1"/>
  <c r="F495" i="1"/>
  <c r="F82" i="1"/>
  <c r="F821" i="1"/>
  <c r="F839" i="1"/>
  <c r="F753" i="1"/>
  <c r="F778" i="1"/>
  <c r="F897" i="1"/>
  <c r="F651" i="1"/>
  <c r="F267" i="1"/>
  <c r="F182" i="1"/>
  <c r="F518" i="1"/>
  <c r="F136" i="1"/>
  <c r="F511" i="1"/>
  <c r="F26" i="1"/>
  <c r="F610" i="1"/>
  <c r="F654" i="1"/>
  <c r="F47" i="1"/>
  <c r="F284" i="1"/>
  <c r="F927" i="1"/>
  <c r="F975" i="1"/>
  <c r="F137" i="1"/>
  <c r="F538" i="1"/>
  <c r="F548" i="1"/>
  <c r="F475" i="1"/>
  <c r="F193" i="1"/>
  <c r="F503" i="1"/>
  <c r="F830" i="1"/>
  <c r="F93" i="1"/>
  <c r="F725" i="1"/>
  <c r="F317" i="1"/>
  <c r="F967" i="1"/>
  <c r="F825" i="1"/>
  <c r="F238" i="1"/>
  <c r="F387" i="1"/>
  <c r="F867" i="1"/>
  <c r="F275" i="1"/>
  <c r="F449" i="1"/>
  <c r="F758" i="1"/>
  <c r="F928" i="1"/>
  <c r="F776" i="1"/>
  <c r="F564" i="1"/>
  <c r="F184" i="1"/>
  <c r="F392" i="1"/>
  <c r="F430" i="1"/>
  <c r="F512" i="1"/>
  <c r="F463" i="1"/>
  <c r="F476" i="1"/>
  <c r="F581" i="1"/>
  <c r="F944" i="1"/>
  <c r="F870" i="1"/>
  <c r="F657" i="1"/>
  <c r="F31" i="1"/>
  <c r="F75" i="1"/>
  <c r="F498" i="1"/>
  <c r="F194" i="1"/>
  <c r="F375" i="1"/>
  <c r="F796" i="1"/>
  <c r="F175" i="1"/>
  <c r="F162" i="1"/>
  <c r="F311" i="1"/>
  <c r="F427" i="1"/>
  <c r="F87" i="1"/>
  <c r="F278" i="1"/>
  <c r="F515" i="1"/>
  <c r="F807" i="1"/>
  <c r="F531" i="1"/>
  <c r="F239" i="1"/>
  <c r="F49" i="1"/>
  <c r="F949" i="1"/>
  <c r="F450" i="1"/>
  <c r="F196" i="1"/>
  <c r="F639" i="1"/>
  <c r="F742" i="1"/>
  <c r="F297" i="1"/>
  <c r="F889" i="1"/>
  <c r="F428" i="1"/>
  <c r="F699" i="1"/>
  <c r="F283" i="1"/>
  <c r="F631" i="1"/>
  <c r="F20" i="1"/>
  <c r="F972" i="1"/>
  <c r="F383" i="1"/>
  <c r="F586" i="1"/>
  <c r="F924" i="1"/>
  <c r="F936" i="1"/>
  <c r="F566" i="1"/>
  <c r="F885" i="1"/>
  <c r="F769" i="1"/>
  <c r="F765" i="1"/>
  <c r="F746" i="1"/>
  <c r="F109" i="1"/>
  <c r="F331" i="1"/>
  <c r="F914" i="1"/>
  <c r="F259" i="1"/>
  <c r="F748" i="1"/>
  <c r="F402" i="1"/>
  <c r="F440" i="1"/>
  <c r="F325" i="1"/>
  <c r="F571" i="1"/>
  <c r="F661" i="1"/>
  <c r="F663" i="1"/>
  <c r="F99" i="1"/>
  <c r="F761" i="1"/>
  <c r="F315" i="1"/>
  <c r="F19" i="1"/>
  <c r="F763" i="1"/>
  <c r="F948" i="1"/>
  <c r="F78" i="1"/>
  <c r="F941" i="1"/>
  <c r="F829" i="1"/>
  <c r="F420" i="1"/>
  <c r="F305" i="1"/>
  <c r="F477" i="1"/>
  <c r="F616" i="1"/>
  <c r="F330" i="1"/>
  <c r="F919" i="1"/>
  <c r="F432" i="1"/>
  <c r="F818" i="1"/>
  <c r="F563" i="1"/>
  <c r="F850" i="1"/>
  <c r="F664" i="1"/>
  <c r="F730" i="1"/>
  <c r="F62" i="1"/>
  <c r="F542" i="1"/>
  <c r="F21" i="1"/>
  <c r="F443" i="1"/>
  <c r="F188" i="1"/>
  <c r="F691" i="1"/>
  <c r="F142" i="1"/>
  <c r="F876" i="1"/>
  <c r="F12" i="1"/>
  <c r="F860" i="1"/>
  <c r="F774" i="1"/>
  <c r="F630" i="1"/>
  <c r="F706" i="1"/>
  <c r="F352" i="1"/>
  <c r="F995" i="1"/>
  <c r="F98" i="1"/>
  <c r="F71" i="1"/>
  <c r="F910" i="1"/>
  <c r="F201" i="1"/>
  <c r="F938" i="1"/>
  <c r="F197" i="1"/>
  <c r="F270" i="1"/>
  <c r="F166" i="1"/>
  <c r="F260" i="1"/>
  <c r="F461" i="1"/>
  <c r="F621" i="1"/>
  <c r="F456" i="1"/>
  <c r="F415" i="1"/>
  <c r="F24" i="1"/>
  <c r="F520" i="1"/>
  <c r="F662" i="1"/>
  <c r="F727" i="1"/>
  <c r="F990" i="1"/>
  <c r="F327" i="1"/>
  <c r="F649" i="1"/>
  <c r="F159" i="1"/>
  <c r="F750" i="1"/>
  <c r="F697" i="1"/>
  <c r="F951" i="1"/>
  <c r="F411" i="1"/>
  <c r="F784" i="1"/>
  <c r="F559" i="1"/>
  <c r="F63" i="1"/>
  <c r="F409" i="1"/>
  <c r="F720" i="1"/>
  <c r="F808" i="1"/>
  <c r="F438" i="1"/>
  <c r="F408" i="1"/>
  <c r="F349" i="1"/>
  <c r="F687" i="1"/>
  <c r="F486" i="1"/>
  <c r="F488" i="1"/>
  <c r="F5" i="1"/>
  <c r="F294" i="1"/>
  <c r="F366" i="1"/>
  <c r="F145" i="1"/>
  <c r="F701" i="1"/>
  <c r="F129" i="1"/>
  <c r="F599" i="1"/>
  <c r="F310" i="1"/>
  <c r="F681" i="1"/>
  <c r="F293" i="1"/>
  <c r="F279" i="1"/>
  <c r="F73" i="1"/>
  <c r="F143" i="1"/>
  <c r="F2" i="1"/>
  <c r="F304" i="1"/>
  <c r="F592" i="1"/>
  <c r="F471" i="1"/>
  <c r="F286" i="1"/>
  <c r="F281" i="1"/>
  <c r="F907" i="1"/>
  <c r="F103" i="1"/>
  <c r="F585" i="1"/>
  <c r="F959" i="1"/>
  <c r="F760" i="1"/>
  <c r="F772" i="1"/>
  <c r="F926" i="1"/>
  <c r="F241" i="1"/>
  <c r="F58" i="1"/>
  <c r="F290" i="1"/>
  <c r="F864" i="1"/>
  <c r="F777" i="1"/>
  <c r="F230" i="1"/>
  <c r="F678" i="1"/>
  <c r="F637" i="1"/>
  <c r="F247" i="1"/>
  <c r="F665" i="1"/>
  <c r="F675" i="1"/>
  <c r="F516" i="1"/>
  <c r="F231" i="1"/>
  <c r="F550" i="1"/>
  <c r="F323" i="1"/>
  <c r="F191" i="1"/>
  <c r="F232" i="1"/>
  <c r="F86" i="1"/>
  <c r="F878" i="1"/>
  <c r="F364" i="1"/>
  <c r="F906" i="1"/>
  <c r="F388" i="1"/>
  <c r="F612" i="1"/>
  <c r="F614" i="1"/>
  <c r="F755" i="1"/>
  <c r="F505" i="1"/>
  <c r="F863" i="1"/>
  <c r="F594" i="1"/>
  <c r="F655" i="1"/>
  <c r="F623" i="1"/>
  <c r="F736" i="1"/>
  <c r="F257" i="1"/>
  <c r="F146" i="1"/>
  <c r="F183" i="1"/>
  <c r="F25" i="1"/>
  <c r="F130" i="1"/>
  <c r="F367" i="1"/>
  <c r="F226" i="1"/>
  <c r="F920" i="1"/>
  <c r="F421" i="1"/>
  <c r="F988" i="1"/>
  <c r="F722" i="1"/>
  <c r="F395" i="1"/>
  <c r="F68" i="1"/>
  <c r="F154" i="1"/>
  <c r="F141" i="1"/>
  <c r="F102" i="1"/>
  <c r="F405" i="1"/>
  <c r="F536" i="1"/>
  <c r="F840" i="1"/>
  <c r="F590" i="1"/>
  <c r="F966" i="1"/>
  <c r="F884" i="1"/>
  <c r="F683" i="1"/>
  <c r="F783" i="1"/>
  <c r="F208" i="1"/>
  <c r="F316" i="1"/>
  <c r="F882" i="1"/>
  <c r="F795" i="1"/>
  <c r="F984" i="1"/>
  <c r="F107" i="1"/>
  <c r="F983" i="1"/>
  <c r="F189" i="1"/>
  <c r="F747" i="1"/>
  <c r="F207" i="1"/>
  <c r="F558" i="1"/>
  <c r="F341" i="1"/>
  <c r="F372" i="1"/>
  <c r="F797" i="1"/>
  <c r="F543" i="1"/>
  <c r="F751" i="1"/>
  <c r="F500" i="1"/>
  <c r="F698" i="1"/>
  <c r="F737" i="1"/>
  <c r="F523" i="1"/>
  <c r="F555" i="1"/>
  <c r="F577" i="1"/>
  <c r="F957" i="1"/>
  <c r="F354" i="1"/>
  <c r="F692" i="1"/>
  <c r="F216" i="1"/>
  <c r="F561" i="1"/>
  <c r="F855" i="1"/>
  <c r="F180" i="1"/>
  <c r="F110" i="1"/>
  <c r="F764" i="1"/>
  <c r="F123" i="1"/>
  <c r="F212" i="1"/>
  <c r="F809" i="1"/>
  <c r="F689" i="1"/>
  <c r="F113" i="1"/>
  <c r="F466" i="1"/>
  <c r="F89" i="1"/>
  <c r="F301" i="1"/>
  <c r="F930" i="1"/>
  <c r="F499" i="1"/>
  <c r="F489" i="1"/>
  <c r="F749" i="1"/>
  <c r="F895" i="1"/>
  <c r="F573" i="1"/>
  <c r="F435" i="1"/>
  <c r="F980" i="1"/>
  <c r="F832" i="1"/>
  <c r="F195" i="1"/>
  <c r="F333" i="1"/>
  <c r="F527" i="1"/>
  <c r="F767" i="1"/>
  <c r="F911" i="1"/>
  <c r="F695" i="1"/>
  <c r="F925" i="1"/>
  <c r="F48" i="1"/>
  <c r="F258" i="1"/>
  <c r="F213" i="1"/>
  <c r="F95" i="1"/>
  <c r="F356" i="1"/>
  <c r="F389" i="1"/>
  <c r="F114" i="1"/>
  <c r="F738" i="1"/>
  <c r="F345" i="1"/>
  <c r="F206" i="1"/>
  <c r="F874" i="1"/>
  <c r="F328" i="1"/>
  <c r="F828" i="1"/>
  <c r="F126" i="1"/>
  <c r="F351" i="1"/>
  <c r="F981" i="1"/>
  <c r="F214" i="1"/>
  <c r="F32" i="1"/>
  <c r="F775" i="1"/>
  <c r="F834" i="1"/>
  <c r="F299" i="1"/>
  <c r="F974" i="1"/>
  <c r="F640" i="1"/>
  <c r="F714" i="1"/>
  <c r="F517" i="1"/>
  <c r="F726" i="1"/>
  <c r="F385" i="1"/>
  <c r="F883" i="1"/>
  <c r="F28" i="1"/>
  <c r="F215" i="1"/>
  <c r="F119" i="1"/>
  <c r="F879" i="1"/>
  <c r="F253" i="1"/>
  <c r="F210" i="1"/>
  <c r="F731" i="1"/>
  <c r="F733" i="1"/>
  <c r="F27" i="1"/>
  <c r="F185" i="1"/>
  <c r="F823" i="1"/>
  <c r="F549" i="1"/>
  <c r="F307" i="1"/>
  <c r="F453" i="1"/>
  <c r="F127" i="1"/>
  <c r="F393" i="1"/>
  <c r="F971" i="1"/>
  <c r="F841" i="1"/>
  <c r="F413" i="1"/>
  <c r="F374" i="1"/>
  <c r="F679" i="1"/>
  <c r="F479" i="1"/>
  <c r="F935" i="1"/>
  <c r="F562" i="1"/>
  <c r="F309" i="1"/>
  <c r="F670" i="1"/>
  <c r="F734" i="1"/>
  <c r="F246" i="1"/>
  <c r="F757" i="1"/>
  <c r="F84" i="1"/>
  <c r="F172" i="1"/>
  <c r="F104" i="1"/>
  <c r="F296" i="1"/>
  <c r="F785" i="1"/>
  <c r="F320" i="1"/>
  <c r="F916" i="1"/>
  <c r="F877" i="1"/>
  <c r="F739" i="1"/>
  <c r="F53" i="1"/>
  <c r="F680" i="1"/>
  <c r="F365" i="1"/>
  <c r="F186" i="1"/>
  <c r="F803" i="1"/>
  <c r="F667" i="1"/>
  <c r="F23" i="1"/>
  <c r="F485" i="1"/>
  <c r="F67" i="1"/>
  <c r="F412" i="1"/>
  <c r="F300" i="1"/>
  <c r="F384" i="1"/>
  <c r="F804" i="1"/>
  <c r="F799" i="1"/>
  <c r="F324" i="1"/>
  <c r="F580" i="1"/>
  <c r="F929" i="1"/>
  <c r="F521" i="1"/>
  <c r="F684" i="1"/>
  <c r="F248" i="1"/>
  <c r="F918" i="1"/>
  <c r="F842" i="1"/>
  <c r="F480" i="1"/>
  <c r="F335" i="1"/>
  <c r="F856" i="1"/>
  <c r="F164" i="1"/>
  <c r="F507" i="1"/>
  <c r="F745" i="1"/>
  <c r="F15" i="1"/>
  <c r="F460" i="1"/>
  <c r="F225" i="1"/>
  <c r="F993" i="1"/>
  <c r="F445" i="1"/>
  <c r="F947" i="1"/>
  <c r="F810" i="1"/>
  <c r="F715" i="1"/>
  <c r="F603" i="1"/>
  <c r="F70" i="1"/>
  <c r="F985" i="1"/>
  <c r="F338" i="1"/>
  <c r="F40" i="1"/>
  <c r="F953" i="1"/>
  <c r="F233" i="1"/>
  <c r="F429" i="1"/>
  <c r="F723" i="1"/>
  <c r="F686" i="1"/>
  <c r="F487" i="1"/>
  <c r="F620" i="1"/>
  <c r="F321" i="1"/>
  <c r="F313" i="1"/>
  <c r="F265" i="1"/>
  <c r="F540" i="1"/>
  <c r="F522" i="1"/>
  <c r="F312" i="1"/>
  <c r="F779" i="1"/>
  <c r="F319" i="1"/>
  <c r="F851" i="1"/>
  <c r="F251" i="1"/>
  <c r="F833" i="1"/>
  <c r="F962" i="1"/>
  <c r="F434" i="1"/>
  <c r="F79" i="1"/>
  <c r="F376" i="1"/>
  <c r="F211" i="1"/>
  <c r="F64" i="1"/>
  <c r="F719" i="1"/>
  <c r="F806" i="1"/>
  <c r="F490" i="1"/>
  <c r="F934" i="1"/>
  <c r="F660" i="1"/>
  <c r="F262" i="1"/>
  <c r="F14" i="1"/>
  <c r="F30" i="1"/>
  <c r="F101" i="1"/>
  <c r="F591" i="1"/>
  <c r="F604" i="1"/>
  <c r="F373" i="1"/>
  <c r="F417" i="1"/>
  <c r="F76" i="1"/>
  <c r="F369" i="1"/>
  <c r="F798" i="1"/>
  <c r="F343" i="1"/>
  <c r="F858" i="1"/>
  <c r="F836" i="1"/>
  <c r="F72" i="1"/>
  <c r="F862" i="1"/>
  <c r="F360" i="1"/>
  <c r="F954" i="1"/>
  <c r="F826" i="1"/>
  <c r="F529" i="1"/>
  <c r="F598" i="1"/>
  <c r="F355" i="1"/>
  <c r="F595" i="1"/>
  <c r="F998" i="1"/>
  <c r="F869" i="1"/>
  <c r="F496" i="1"/>
  <c r="F626" i="1"/>
  <c r="F329" i="1"/>
  <c r="F227" i="1"/>
  <c r="F482" i="1"/>
  <c r="F676" i="1"/>
  <c r="F112" i="1"/>
  <c r="F685" i="1"/>
  <c r="F407" i="1"/>
  <c r="F181" i="1"/>
  <c r="F568" i="1"/>
  <c r="F608" i="1"/>
  <c r="F652" i="1"/>
  <c r="F199" i="1"/>
  <c r="F192" i="1"/>
  <c r="F921" i="1"/>
  <c r="F881" i="1"/>
  <c r="F508" i="1"/>
  <c r="F198" i="1"/>
  <c r="F609" i="1"/>
  <c r="F437" i="1"/>
  <c r="F57" i="1"/>
  <c r="F116" i="1"/>
  <c r="F483" i="1"/>
  <c r="F535" i="1"/>
  <c r="F567" i="1"/>
  <c r="F414" i="1"/>
  <c r="F991" i="1"/>
  <c r="F419" i="1"/>
  <c r="F770" i="1"/>
  <c r="F138" i="1"/>
  <c r="F204" i="1"/>
  <c r="F174" i="1"/>
  <c r="F397" i="1"/>
  <c r="F148" i="1"/>
  <c r="F530" i="1"/>
  <c r="F223" i="1"/>
  <c r="F245" i="1"/>
  <c r="F17" i="1"/>
  <c r="F100" i="1"/>
  <c r="F899" i="1"/>
  <c r="F22" i="1"/>
  <c r="F541" i="1"/>
  <c r="F484" i="1"/>
  <c r="F55" i="1"/>
  <c r="F423" i="1"/>
  <c r="F404" i="1"/>
  <c r="F641" i="1"/>
  <c r="F16" i="1"/>
  <c r="F617" i="1"/>
  <c r="F986" i="1"/>
  <c r="F42" i="1"/>
  <c r="F501" i="1"/>
  <c r="F346" i="1"/>
  <c r="F424" i="1"/>
  <c r="F526" i="1"/>
  <c r="F933" i="1"/>
  <c r="F120" i="1"/>
  <c r="F570" i="1"/>
  <c r="F619" i="1"/>
  <c r="F403" i="1"/>
  <c r="F917" i="1"/>
  <c r="F896" i="1"/>
  <c r="F295" i="1"/>
  <c r="F344" i="1"/>
  <c r="F92" i="1"/>
  <c r="F752" i="1"/>
  <c r="F690" i="1"/>
  <c r="F629" i="1"/>
  <c r="F359" i="1"/>
  <c r="F426" i="1"/>
  <c r="F322" i="1"/>
  <c r="F150" i="1"/>
  <c r="F645" i="1"/>
  <c r="F666" i="1"/>
  <c r="F820" i="1"/>
  <c r="F545" i="1"/>
  <c r="F497" i="1"/>
  <c r="F1001" i="1"/>
  <c r="F83" i="1"/>
  <c r="F43" i="1"/>
  <c r="F85" i="1"/>
  <c r="F644" i="1"/>
  <c r="F940" i="1"/>
  <c r="F923" i="1"/>
  <c r="F469" i="1"/>
  <c r="F578" i="1"/>
  <c r="F710" i="1"/>
  <c r="F303" i="1"/>
  <c r="F217" i="1"/>
  <c r="F674" i="1"/>
  <c r="F59" i="1"/>
  <c r="F849" i="1"/>
  <c r="F597" i="1"/>
  <c r="F700" i="1"/>
  <c r="F890" i="1"/>
  <c r="F704" i="1"/>
  <c r="F891" i="1"/>
  <c r="F872" i="1"/>
  <c r="F314" i="1"/>
  <c r="F819" i="1"/>
  <c r="F735" i="1"/>
  <c r="F91" i="1"/>
  <c r="F436" i="1"/>
  <c r="F396" i="1"/>
  <c r="F653" i="1"/>
  <c r="F627" i="1"/>
  <c r="F556" i="1"/>
  <c r="F705" i="1"/>
  <c r="F790" i="1"/>
  <c r="F788" i="1"/>
  <c r="F560" i="1"/>
  <c r="F124" i="1"/>
  <c r="F553" i="1"/>
  <c r="F236" i="1"/>
  <c r="F887" i="1"/>
  <c r="F88" i="1"/>
  <c r="F224" i="1"/>
  <c r="F168" i="1"/>
  <c r="F353" i="1"/>
  <c r="F451" i="1"/>
  <c r="F268" i="1"/>
  <c r="F732" i="1"/>
  <c r="F611" i="1"/>
  <c r="F60" i="1"/>
  <c r="F812" i="1"/>
  <c r="F628" i="1"/>
  <c r="F178" i="1"/>
  <c r="F970" i="1"/>
  <c r="F277" i="1"/>
  <c r="F647" i="1"/>
  <c r="F900" i="1"/>
  <c r="F977" i="1"/>
  <c r="F994" i="1"/>
  <c r="F209" i="1"/>
  <c r="F378" i="1"/>
  <c r="F868" i="1"/>
  <c r="F51" i="1"/>
  <c r="F554" i="1"/>
  <c r="F813" i="1"/>
  <c r="F707" i="1"/>
  <c r="F894" i="1"/>
  <c r="F368" i="1"/>
  <c r="F203" i="1"/>
  <c r="F280" i="1"/>
  <c r="F958" i="1"/>
  <c r="F768" i="1"/>
  <c r="F780" i="1"/>
  <c r="F579" i="1"/>
  <c r="F514" i="1"/>
  <c r="F815" i="1"/>
  <c r="F202" i="1"/>
  <c r="F952" i="1"/>
  <c r="F6" i="1"/>
  <c r="F139" i="1"/>
  <c r="F342" i="1"/>
  <c r="F243" i="1"/>
  <c r="F643" i="1"/>
  <c r="F379" i="1"/>
  <c r="F893" i="1"/>
  <c r="F886" i="1"/>
  <c r="F724" i="1"/>
  <c r="F242" i="1"/>
  <c r="F844" i="1"/>
  <c r="F600" i="1"/>
  <c r="F646" i="1"/>
  <c r="F659" i="1"/>
  <c r="F448" i="1"/>
  <c r="F65" i="1"/>
  <c r="F339" i="1"/>
  <c r="F179" i="1"/>
  <c r="F332" i="1"/>
  <c r="F255" i="1"/>
  <c r="F805" i="1"/>
  <c r="F817" i="1"/>
  <c r="F773" i="1"/>
  <c r="F613" i="1"/>
  <c r="F467" i="1"/>
  <c r="F472" i="1"/>
  <c r="F94" i="1"/>
  <c r="F902" i="1"/>
  <c r="F635" i="1"/>
  <c r="F302" i="1"/>
  <c r="F524" i="1"/>
  <c r="F741" i="1"/>
  <c r="F708" i="1"/>
  <c r="F442" i="1"/>
  <c r="F693" i="1"/>
  <c r="F625" i="1"/>
  <c r="F502" i="1"/>
  <c r="F671" i="1"/>
  <c r="F474" i="1"/>
  <c r="F261" i="1"/>
  <c r="F694" i="1"/>
  <c r="F34" i="1"/>
  <c r="F3" i="1"/>
  <c r="F574" i="1"/>
  <c r="F857" i="1"/>
  <c r="F37" i="1"/>
  <c r="F190" i="1"/>
  <c r="F77" i="1"/>
  <c r="F13" i="1"/>
  <c r="F464" i="1"/>
  <c r="F52" i="1"/>
  <c r="F622" i="1"/>
  <c r="F61" i="1"/>
  <c r="F35" i="1"/>
  <c r="F287" i="1"/>
  <c r="F789" i="1"/>
  <c r="F492" i="1"/>
  <c r="F155" i="1"/>
  <c r="F468" i="1"/>
  <c r="F801" i="1"/>
  <c r="F963" i="1"/>
  <c r="F740" i="1"/>
  <c r="F291" i="1"/>
  <c r="F254" i="1"/>
  <c r="F156" i="1"/>
  <c r="F713" i="1"/>
  <c r="F871" i="1"/>
  <c r="F572" i="1"/>
  <c r="F380" i="1"/>
  <c r="F350" i="1"/>
  <c r="F410" i="1"/>
  <c r="F904" i="1"/>
  <c r="F909" i="1"/>
  <c r="F712" i="1"/>
  <c r="F634" i="1"/>
  <c r="F470" i="1"/>
  <c r="F955" i="1"/>
  <c r="F187" i="1"/>
  <c r="F176" i="1"/>
  <c r="F552" i="1"/>
  <c r="F648" i="1"/>
  <c r="F96" i="1"/>
  <c r="F134" i="1"/>
  <c r="F381" i="1"/>
  <c r="F618" i="1"/>
  <c r="F937" i="1"/>
  <c r="F814" i="1"/>
  <c r="F158" i="1"/>
  <c r="F285" i="1"/>
  <c r="F422" i="1"/>
  <c r="F11" i="1"/>
  <c r="F682" i="1"/>
  <c r="F337" i="1"/>
  <c r="F336" i="1"/>
  <c r="F786" i="1"/>
  <c r="F668" i="1"/>
  <c r="F446" i="1"/>
  <c r="F892" i="1"/>
  <c r="F256" i="1"/>
  <c r="F601" i="1"/>
  <c r="F532" i="1"/>
  <c r="F999" i="1"/>
  <c r="F956" i="1"/>
  <c r="F905" i="1"/>
  <c r="F791" i="1"/>
  <c r="F473" i="1"/>
  <c r="F228" i="1"/>
  <c r="F976" i="1"/>
  <c r="F633" i="1"/>
  <c r="F269" i="1"/>
  <c r="F781" i="1"/>
  <c r="F596" i="1"/>
  <c r="F822" i="1"/>
  <c r="F271" i="1"/>
  <c r="F636" i="1"/>
  <c r="F782" i="1"/>
  <c r="F394" i="1"/>
  <c r="F942" i="1"/>
  <c r="F903" i="1"/>
  <c r="F288" i="1"/>
  <c r="F852" i="1"/>
  <c r="F703" i="1"/>
  <c r="F398" i="1"/>
  <c r="F452" i="1"/>
  <c r="F44" i="1"/>
  <c r="F743" i="1"/>
  <c r="F106" i="1"/>
  <c r="F149" i="1"/>
  <c r="F861" i="1"/>
  <c r="F528" i="1"/>
  <c r="F792" i="1"/>
  <c r="F234" i="1"/>
  <c r="F575" i="1"/>
  <c r="F128" i="1"/>
  <c r="F334" i="1"/>
  <c r="F506" i="1"/>
  <c r="F8" i="1"/>
  <c r="F140" i="1"/>
  <c r="F873" i="1"/>
  <c r="F401" i="1"/>
  <c r="F439" i="1"/>
  <c r="F606" i="1"/>
  <c r="F838" i="1"/>
  <c r="F859" i="1"/>
  <c r="F218" i="1"/>
  <c r="F831" i="1"/>
  <c r="F848" i="1"/>
  <c r="F793" i="1"/>
  <c r="F41" i="1"/>
  <c r="F220" i="1"/>
  <c r="F200" i="1"/>
  <c r="F249" i="1"/>
  <c r="F170" i="1"/>
  <c r="F163" i="1"/>
  <c r="F987" i="1"/>
  <c r="F161" i="1"/>
  <c r="F244" i="1"/>
  <c r="F219" i="1"/>
  <c r="F824" i="1"/>
  <c r="F308" i="1"/>
  <c r="F913" i="1"/>
  <c r="F18" i="1"/>
  <c r="F173" i="1"/>
  <c r="F534" i="1"/>
  <c r="F658" i="1"/>
  <c r="F454" i="1"/>
  <c r="F152" i="1"/>
  <c r="F875" i="1"/>
  <c r="F363" i="1"/>
  <c r="F45" i="1"/>
  <c r="F557" i="1"/>
  <c r="F771" i="1"/>
  <c r="F865" i="1"/>
  <c r="F386" i="1"/>
  <c r="F29" i="1"/>
  <c r="F118" i="1"/>
  <c r="F946" i="1"/>
  <c r="F650" i="1"/>
  <c r="F1000" i="1"/>
  <c r="F702" i="1"/>
  <c r="F960" i="1"/>
  <c r="F544" i="1"/>
  <c r="F493" i="1"/>
  <c r="F36" i="1"/>
  <c r="F416" i="1"/>
  <c r="F39" i="1"/>
  <c r="F74" i="1"/>
  <c r="F546" i="1"/>
  <c r="F711" i="1"/>
  <c r="F400" i="1"/>
  <c r="F950" i="1"/>
  <c r="F205" i="1"/>
  <c r="F33" i="1"/>
  <c r="F533" i="1"/>
  <c r="F340" i="1"/>
  <c r="F800" i="1"/>
  <c r="F169" i="1"/>
  <c r="F939" i="1"/>
  <c r="F996" i="1"/>
  <c r="F361" i="1"/>
  <c r="F455" i="1"/>
  <c r="F846" i="1"/>
  <c r="F602" i="1"/>
  <c r="F252" i="1"/>
  <c r="F282" i="1"/>
  <c r="F358" i="1"/>
  <c r="F721" i="1"/>
  <c r="F147" i="1"/>
  <c r="F250" i="1"/>
  <c r="F835" i="1"/>
  <c r="F494" i="1"/>
  <c r="F969" i="1"/>
  <c r="F274" i="1"/>
  <c r="F943" i="1"/>
  <c r="F348" i="1"/>
  <c r="F754" i="1"/>
  <c r="F481" i="1"/>
  <c r="F165" i="1"/>
  <c r="F266" i="1"/>
  <c r="F766" i="1"/>
  <c r="F908" i="1"/>
  <c r="F221" i="1"/>
  <c r="F888" i="1"/>
  <c r="F56" i="1"/>
  <c r="F982" i="1"/>
  <c r="F762" i="1"/>
  <c r="F632" i="1"/>
  <c r="F263" i="1"/>
  <c r="F382" i="1"/>
  <c r="F718" i="1"/>
  <c r="F504" i="1"/>
  <c r="F433" i="1"/>
  <c r="F399" i="1"/>
  <c r="F318" i="1"/>
  <c r="F607" i="1"/>
  <c r="F547" i="1"/>
  <c r="F961" i="1"/>
  <c r="F582" i="1"/>
  <c r="F837" i="1"/>
  <c r="F151" i="1"/>
  <c r="F292" i="1"/>
  <c r="F115" i="1"/>
  <c r="F121" i="1"/>
  <c r="F457" i="1"/>
  <c r="F696" i="1"/>
  <c r="F237" i="1"/>
  <c r="F160" i="1"/>
  <c r="F459" i="1"/>
  <c r="F478" i="1"/>
  <c r="F513" i="1"/>
  <c r="F931" i="1"/>
  <c r="F688" i="1"/>
  <c r="F656" i="1"/>
  <c r="F587" i="1"/>
  <c r="F276" i="1"/>
  <c r="F289" i="1"/>
  <c r="F588" i="1"/>
  <c r="F222" i="1"/>
  <c r="F46" i="1"/>
  <c r="F50" i="1"/>
  <c r="F605" i="1"/>
  <c r="F131" i="1"/>
  <c r="F370" i="1"/>
  <c r="F135" i="1"/>
  <c r="F519" i="1"/>
  <c r="F7" i="1"/>
  <c r="F729" i="1"/>
  <c r="F240" i="1"/>
  <c r="F111" i="1"/>
  <c r="F997" i="1"/>
  <c r="F153" i="1"/>
  <c r="F362" i="1"/>
  <c r="F425" i="1"/>
  <c r="F105" i="1"/>
  <c r="F326" i="1"/>
  <c r="F584" i="1"/>
  <c r="F125" i="1"/>
  <c r="F802" i="1"/>
  <c r="F672" i="1"/>
  <c r="F509" i="1"/>
  <c r="F576" i="1"/>
  <c r="F787" i="1"/>
  <c r="F171" i="1"/>
  <c r="F964" i="1"/>
  <c r="F968" i="1"/>
  <c r="F377" i="1"/>
  <c r="F144" i="1"/>
  <c r="F716" i="1"/>
  <c r="F673" i="1"/>
  <c r="F932" i="1"/>
  <c r="F615" i="1"/>
  <c r="F458" i="1"/>
  <c r="F827" i="1"/>
  <c r="F589" i="1"/>
  <c r="F465" i="1"/>
  <c r="F880" i="1"/>
  <c r="F298" i="1"/>
  <c r="F390" i="1"/>
  <c r="F10" i="1"/>
  <c r="F642" i="1"/>
  <c r="F447" i="1"/>
  <c r="F583" i="1"/>
  <c r="E2" i="12" l="1"/>
  <c r="H2" i="12" s="1"/>
  <c r="F2" i="12"/>
  <c r="E3" i="12"/>
  <c r="F3" i="12" s="1"/>
  <c r="E13" i="12"/>
  <c r="E12" i="12"/>
  <c r="H12" i="12" s="1"/>
  <c r="E11" i="12"/>
  <c r="G11" i="12" s="1"/>
  <c r="E10" i="12"/>
  <c r="G10" i="12" s="1"/>
  <c r="E9" i="12"/>
  <c r="F9" i="12" s="1"/>
  <c r="E8" i="12"/>
  <c r="G8" i="12" s="1"/>
  <c r="E7" i="12"/>
  <c r="H7" i="12" s="1"/>
  <c r="E6" i="12"/>
  <c r="G6" i="12" s="1"/>
  <c r="E5" i="12"/>
  <c r="E4" i="12"/>
  <c r="G4" i="12" s="1"/>
  <c r="G2" i="12" l="1"/>
  <c r="F4" i="12"/>
  <c r="G7" i="12"/>
  <c r="H4" i="12"/>
  <c r="G3" i="12"/>
  <c r="F10" i="12"/>
  <c r="F12" i="12"/>
  <c r="H6" i="12"/>
  <c r="H10" i="12"/>
  <c r="H11" i="12"/>
  <c r="G12" i="12"/>
  <c r="H3" i="12"/>
  <c r="F11" i="12"/>
  <c r="G13" i="12"/>
  <c r="H13" i="12"/>
  <c r="F13" i="12"/>
  <c r="G9" i="12"/>
  <c r="H9" i="12"/>
  <c r="F8" i="12"/>
  <c r="H8" i="12"/>
  <c r="F7" i="12"/>
  <c r="F6" i="12"/>
  <c r="G5" i="12"/>
  <c r="H5" i="12"/>
  <c r="F5" i="12"/>
</calcChain>
</file>

<file path=xl/sharedStrings.xml><?xml version="1.0" encoding="utf-8"?>
<sst xmlns="http://schemas.openxmlformats.org/spreadsheetml/2006/main" count="8062" uniqueCount="2088">
  <si>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</si>
  <si>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</si>
  <si>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</si>
  <si>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</si>
  <si>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</si>
  <si>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</si>
  <si>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</si>
  <si>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</si>
  <si>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</si>
  <si>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</si>
  <si>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</si>
  <si>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</si>
  <si>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</si>
  <si>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</si>
  <si>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</si>
  <si>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</si>
  <si>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</si>
  <si>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</si>
  <si>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</si>
  <si>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</si>
  <si>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</si>
  <si>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</si>
  <si>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</si>
  <si>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</si>
  <si>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</si>
  <si>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</si>
  <si>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</si>
  <si>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</si>
  <si>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</si>
  <si>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</si>
  <si>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</si>
  <si>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</si>
  <si>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</si>
  <si>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</si>
  <si>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</si>
  <si>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</si>
  <si>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</si>
  <si>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</si>
  <si>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</si>
  <si>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</si>
  <si>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</si>
  <si>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</si>
  <si>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</si>
  <si>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</si>
  <si>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</si>
  <si>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</si>
  <si>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</si>
  <si>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</si>
  <si>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</si>
  <si>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</si>
  <si>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</si>
  <si>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</si>
  <si>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</si>
  <si>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</si>
  <si>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</si>
  <si>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</si>
  <si>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</si>
  <si>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</si>
  <si>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</si>
  <si>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</si>
  <si>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</si>
  <si>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</si>
  <si>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</si>
  <si>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</si>
  <si>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</si>
  <si>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</si>
  <si>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</si>
  <si>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</si>
  <si>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</si>
  <si>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</si>
  <si>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</si>
  <si>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</si>
  <si>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</si>
  <si>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</si>
  <si>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</si>
  <si>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</si>
  <si>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</si>
  <si>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</si>
  <si>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</si>
  <si>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</si>
  <si>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</si>
  <si>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</si>
  <si>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</si>
  <si>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</si>
  <si>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</si>
  <si>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</si>
  <si>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</si>
  <si>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</si>
  <si>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</si>
  <si>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</si>
  <si>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</si>
  <si>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</si>
  <si>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</si>
  <si>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</si>
  <si>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</si>
  <si>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</si>
  <si>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</si>
  <si>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</si>
  <si>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</si>
  <si>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</si>
  <si>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</si>
  <si>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</si>
  <si>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</si>
  <si>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</si>
  <si>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</si>
  <si>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</si>
  <si>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</si>
  <si>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</si>
  <si>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</si>
  <si>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</si>
  <si>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</si>
  <si>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</si>
  <si>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</si>
  <si>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</si>
  <si>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</si>
  <si>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</si>
  <si>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</si>
  <si>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</si>
  <si>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</si>
  <si>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</si>
  <si>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</si>
  <si>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</si>
  <si>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</si>
  <si>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</si>
  <si>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</si>
  <si>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</si>
  <si>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</si>
  <si>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</si>
  <si>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</si>
  <si>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</si>
  <si>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</si>
  <si>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</si>
  <si>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</si>
  <si>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</si>
  <si>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</si>
  <si>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</si>
  <si>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</si>
  <si>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</si>
  <si>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</si>
  <si>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</si>
  <si>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</si>
  <si>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</si>
  <si>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</si>
  <si>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</si>
  <si>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</si>
  <si>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</si>
  <si>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</si>
  <si>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</si>
  <si>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</si>
  <si>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</si>
  <si>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</si>
  <si>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</si>
  <si>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</si>
  <si>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</si>
  <si>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</si>
  <si>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</si>
  <si>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</si>
  <si>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</si>
  <si>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</si>
  <si>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</si>
  <si>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</si>
  <si>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</si>
  <si>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</si>
  <si>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</si>
  <si>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</si>
  <si>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</si>
  <si>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</si>
  <si>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</si>
  <si>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</si>
  <si>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</si>
  <si>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</si>
  <si>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</si>
  <si>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</si>
  <si>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</si>
  <si>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</si>
  <si>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</si>
  <si>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</si>
  <si>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</si>
  <si>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</si>
  <si>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</si>
  <si>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</si>
  <si>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</si>
  <si>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</si>
  <si>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</si>
  <si>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</si>
  <si>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</si>
  <si>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</si>
  <si>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</si>
  <si>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</si>
  <si>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</si>
  <si>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</si>
  <si>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</si>
  <si>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</si>
  <si>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</si>
  <si>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</si>
  <si>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</si>
  <si>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</si>
  <si>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</si>
  <si>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</si>
  <si>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</si>
  <si>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</si>
  <si>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</si>
  <si>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</si>
  <si>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</si>
  <si>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</si>
  <si>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</si>
  <si>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</si>
  <si>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</si>
  <si>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</si>
  <si>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</si>
  <si>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</si>
  <si>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</si>
  <si>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</si>
  <si>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</si>
  <si>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</si>
  <si>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</si>
  <si>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</si>
  <si>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</si>
  <si>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</si>
  <si>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</si>
  <si>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</si>
  <si>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</si>
  <si>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</si>
  <si>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</si>
  <si>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</si>
  <si>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</si>
  <si>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</si>
  <si>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</si>
  <si>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</si>
  <si>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</si>
  <si>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</si>
  <si>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</si>
  <si>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</si>
  <si>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</si>
  <si>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</si>
  <si>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</si>
  <si>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</si>
  <si>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</si>
  <si>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</si>
  <si>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</si>
  <si>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</si>
  <si>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</si>
  <si>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</si>
  <si>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</si>
  <si>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</si>
  <si>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</si>
  <si>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</si>
  <si>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</si>
  <si>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</si>
  <si>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</si>
  <si>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</si>
  <si>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</si>
  <si>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</si>
  <si>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</si>
  <si>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</si>
  <si>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</si>
  <si>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</si>
  <si>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</si>
  <si>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</si>
  <si>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</si>
  <si>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</si>
  <si>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</si>
  <si>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</si>
  <si>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</si>
  <si>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</si>
  <si>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</si>
  <si>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</si>
  <si>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</si>
  <si>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</si>
  <si>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</si>
  <si>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</si>
  <si>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</si>
  <si>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</si>
  <si>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</si>
  <si>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</si>
  <si>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</si>
  <si>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</si>
  <si>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</si>
  <si>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</si>
  <si>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</si>
  <si>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</si>
  <si>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</si>
  <si>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</si>
  <si>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</si>
  <si>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</si>
  <si>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</si>
  <si>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</si>
  <si>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</si>
  <si>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</si>
  <si>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</si>
  <si>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</si>
  <si>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</si>
  <si>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</si>
  <si>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</si>
  <si>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</si>
  <si>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</si>
  <si>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</si>
  <si>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</si>
  <si>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</si>
  <si>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</si>
  <si>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</si>
  <si>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</si>
  <si>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</si>
  <si>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</si>
  <si>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</si>
  <si>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</si>
  <si>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</si>
  <si>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</si>
  <si>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</si>
  <si>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</si>
  <si>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</si>
  <si>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</si>
  <si>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</si>
  <si>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</si>
  <si>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</si>
  <si>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</si>
  <si>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</si>
  <si>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</si>
  <si>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</si>
  <si>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</si>
  <si>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</si>
  <si>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</si>
  <si>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</si>
  <si>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</si>
  <si>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</si>
  <si>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</si>
  <si>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</si>
  <si>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</si>
  <si>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</si>
  <si>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</si>
  <si>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</si>
  <si>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</si>
  <si>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</si>
  <si>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</si>
  <si>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</si>
  <si>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</si>
  <si>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</si>
  <si>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</si>
  <si>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</si>
  <si>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</si>
  <si>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</si>
  <si>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</si>
  <si>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</si>
  <si>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</si>
  <si>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</si>
  <si>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</si>
  <si>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</si>
  <si>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</si>
  <si>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</si>
  <si>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</si>
  <si>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</si>
  <si>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</si>
  <si>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</si>
  <si>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</si>
  <si>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</si>
  <si>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</si>
  <si>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</si>
  <si>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</si>
  <si>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</si>
  <si>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</si>
  <si>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</si>
  <si>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</si>
  <si>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</si>
  <si>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</si>
  <si>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</si>
  <si>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</si>
  <si>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</si>
  <si>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</si>
  <si>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</si>
  <si>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</si>
  <si>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</si>
  <si>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</si>
  <si>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</si>
  <si>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</si>
  <si>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</si>
  <si>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</si>
  <si>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</si>
  <si>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</si>
  <si>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</si>
  <si>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</si>
  <si>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</si>
  <si>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</si>
  <si>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</si>
  <si>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</si>
  <si>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</si>
  <si>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</si>
  <si>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</si>
  <si>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</si>
  <si>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</si>
  <si>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</si>
  <si>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</si>
  <si>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</si>
  <si>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</si>
  <si>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</si>
  <si>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</si>
  <si>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</si>
  <si>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</si>
  <si>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</si>
  <si>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</si>
  <si>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</si>
  <si>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</si>
  <si>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</si>
  <si>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</si>
  <si>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</si>
  <si>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</si>
  <si>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</si>
  <si>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</si>
  <si>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</si>
  <si>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</si>
  <si>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</si>
  <si>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</si>
  <si>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</si>
  <si>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</si>
  <si>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</si>
  <si>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</si>
  <si>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</si>
  <si>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</si>
  <si>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</si>
  <si>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</si>
  <si>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</si>
  <si>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</si>
  <si>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</si>
  <si>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</si>
  <si>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</si>
  <si>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</si>
  <si>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</si>
  <si>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</si>
  <si>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</si>
  <si>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</si>
  <si>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</si>
  <si>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</si>
  <si>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</si>
  <si>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</si>
  <si>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</si>
  <si>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</si>
  <si>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</si>
  <si>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</si>
  <si>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</si>
  <si>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</si>
  <si>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</si>
  <si>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</si>
  <si>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</si>
  <si>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</si>
  <si>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</si>
  <si>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</si>
  <si>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</si>
  <si>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</si>
  <si>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</si>
  <si>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</si>
  <si>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</si>
  <si>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</si>
  <si>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</si>
  <si>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</si>
  <si>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</si>
  <si>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</si>
  <si>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</si>
  <si>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</si>
  <si>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</si>
  <si>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</si>
  <si>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</si>
  <si>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</si>
  <si>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</si>
  <si>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</si>
  <si>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</si>
  <si>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</si>
  <si>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</si>
  <si>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</si>
  <si>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</si>
  <si>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</si>
  <si>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</si>
  <si>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</si>
  <si>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</si>
  <si>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</si>
  <si>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</si>
  <si>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</si>
  <si>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</si>
  <si>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</si>
  <si>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</si>
  <si>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</si>
  <si>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</si>
  <si>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</si>
  <si>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</si>
  <si>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</si>
  <si>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</si>
  <si>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</si>
  <si>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</si>
  <si>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</si>
  <si>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</si>
  <si>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</si>
  <si>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</si>
  <si>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</si>
  <si>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</si>
  <si>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</si>
  <si>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</si>
  <si>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</si>
  <si>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</si>
  <si>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</si>
  <si>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</si>
  <si>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</si>
  <si>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</si>
  <si>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</si>
  <si>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</si>
  <si>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</si>
  <si>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</si>
  <si>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</si>
  <si>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</si>
  <si>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</si>
  <si>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</si>
  <si>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</si>
  <si>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</si>
  <si>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</si>
  <si>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</si>
  <si>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</si>
  <si>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</si>
  <si>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</si>
  <si>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</si>
  <si>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</si>
  <si>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</si>
  <si>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</si>
  <si>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</si>
  <si>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</si>
  <si>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</si>
  <si>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</si>
  <si>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</si>
  <si>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</si>
  <si>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</si>
  <si>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</si>
  <si>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</si>
  <si>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</si>
  <si>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</si>
  <si>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</si>
  <si>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</si>
  <si>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</si>
  <si>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</si>
  <si>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</si>
  <si>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</si>
  <si>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</si>
  <si>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</si>
  <si>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</si>
  <si>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</si>
  <si>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</si>
  <si>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</si>
  <si>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</si>
  <si>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</si>
  <si>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</si>
  <si>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</si>
  <si>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</si>
  <si>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</si>
  <si>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</si>
  <si>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</si>
  <si>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</si>
  <si>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</si>
  <si>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</si>
  <si>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</si>
  <si>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</si>
  <si>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</si>
  <si>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</si>
  <si>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</si>
  <si>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</si>
  <si>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</si>
  <si>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</si>
  <si>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</si>
  <si>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</si>
  <si>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</si>
  <si>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</si>
  <si>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</si>
  <si>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</si>
  <si>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</si>
  <si>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</si>
  <si>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</si>
  <si>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</si>
  <si>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</si>
  <si>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</si>
  <si>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</si>
  <si>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</si>
  <si>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</si>
  <si>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</si>
  <si>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</si>
  <si>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</si>
  <si>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</si>
  <si>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</si>
  <si>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</si>
  <si>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</si>
  <si>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</si>
  <si>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</si>
  <si>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</si>
  <si>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</si>
  <si>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</si>
  <si>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</si>
  <si>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</si>
  <si>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</si>
  <si>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</si>
  <si>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</si>
  <si>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</si>
  <si>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</si>
  <si>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</si>
  <si>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</si>
  <si>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</si>
  <si>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</si>
  <si>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</si>
  <si>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</si>
  <si>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</si>
  <si>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</si>
  <si>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</si>
  <si>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</si>
  <si>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</si>
  <si>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</si>
  <si>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</si>
  <si>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</si>
  <si>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</si>
  <si>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</si>
  <si>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</si>
  <si>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</si>
  <si>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</si>
  <si>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</si>
  <si>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</si>
  <si>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</si>
  <si>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</si>
  <si>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</si>
  <si>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</si>
  <si>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</si>
  <si>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</si>
  <si>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</si>
  <si>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</si>
  <si>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</si>
  <si>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</si>
  <si>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</si>
  <si>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</si>
  <si>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</si>
  <si>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</si>
  <si>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</si>
  <si>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</si>
  <si>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</si>
  <si>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</si>
  <si>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</si>
  <si>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</si>
  <si>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</si>
  <si>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</si>
  <si>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</si>
  <si>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</si>
  <si>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</si>
  <si>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</si>
  <si>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</si>
  <si>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</si>
  <si>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</si>
  <si>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</si>
  <si>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</si>
  <si>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</si>
  <si>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</si>
  <si>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</si>
  <si>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</si>
  <si>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</si>
  <si>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</si>
  <si>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</si>
  <si>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</si>
  <si>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</si>
  <si>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</si>
  <si>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</si>
  <si>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</si>
  <si>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</si>
  <si>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</si>
  <si>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</si>
  <si>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</si>
  <si>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</si>
  <si>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</si>
  <si>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</si>
  <si>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</si>
  <si>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</si>
  <si>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</si>
  <si>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</si>
  <si>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</si>
  <si>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</si>
  <si>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</si>
  <si>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</si>
  <si>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</si>
  <si>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</si>
  <si>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</si>
  <si>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</si>
  <si>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</si>
  <si>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</si>
  <si>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</si>
  <si>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</si>
  <si>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</si>
  <si>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</si>
  <si>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</si>
  <si>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</si>
  <si>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</si>
  <si>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</si>
  <si>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</si>
  <si>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</si>
  <si>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</si>
  <si>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</si>
  <si>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</si>
  <si>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</si>
  <si>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</si>
  <si>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</si>
  <si>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</si>
  <si>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</si>
  <si>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</si>
  <si>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</si>
  <si>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</si>
  <si>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</si>
  <si>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</si>
  <si>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</si>
  <si>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</si>
  <si>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</si>
  <si>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</si>
  <si>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</si>
  <si>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</si>
  <si>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</si>
  <si>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</si>
  <si>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</si>
  <si>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</si>
  <si>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</si>
  <si>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</si>
  <si>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</si>
  <si>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</si>
  <si>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</si>
  <si>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</si>
  <si>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</si>
  <si>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</si>
  <si>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</si>
  <si>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</si>
  <si>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</si>
  <si>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</si>
  <si>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</si>
  <si>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</si>
  <si>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</si>
  <si>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</si>
  <si>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</si>
  <si>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</si>
  <si>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</si>
  <si>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</si>
  <si>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</si>
  <si>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</si>
  <si>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</si>
  <si>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</si>
  <si>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</si>
  <si>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</si>
  <si>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</si>
  <si>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</si>
  <si>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</si>
  <si>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</si>
  <si>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</si>
  <si>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</si>
  <si>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</si>
  <si>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</si>
  <si>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</si>
  <si>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</si>
  <si>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</si>
  <si>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</si>
  <si>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</si>
  <si>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</si>
  <si>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</si>
  <si>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</si>
  <si>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</si>
  <si>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</si>
  <si>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</si>
  <si>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</si>
  <si>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</si>
  <si>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</si>
  <si>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</si>
  <si>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</si>
  <si>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</si>
  <si>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</si>
  <si>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</si>
  <si>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</si>
  <si>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</si>
  <si>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</si>
  <si>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</si>
  <si>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</si>
  <si>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</si>
  <si>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</si>
  <si>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</si>
  <si>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</si>
  <si>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</si>
  <si>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</si>
  <si>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</si>
  <si>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</si>
  <si>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</si>
  <si>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</si>
  <si>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</si>
  <si>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</si>
  <si>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</si>
  <si>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</si>
  <si>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</si>
  <si>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</si>
  <si>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</si>
  <si>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</si>
  <si>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</si>
  <si>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</si>
  <si>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</si>
  <si>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</si>
  <si>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</si>
  <si>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</si>
  <si>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</si>
  <si>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</si>
  <si>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</si>
  <si>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</si>
  <si>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</si>
  <si>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</si>
  <si>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</si>
  <si>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</si>
  <si>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</si>
  <si>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</si>
  <si>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</si>
  <si>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</si>
  <si>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</si>
  <si>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</si>
  <si>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</si>
  <si>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</si>
  <si>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</si>
  <si>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</si>
  <si>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</si>
  <si>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</si>
  <si>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</si>
  <si>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</si>
  <si>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</si>
  <si>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</si>
  <si>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</si>
  <si>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</si>
  <si>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</si>
  <si>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</si>
  <si>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</si>
  <si>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</si>
  <si>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</si>
  <si>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</si>
  <si>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</si>
  <si>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</si>
  <si>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</si>
  <si>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</si>
  <si>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</si>
  <si>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</si>
  <si>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</si>
  <si>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</si>
  <si>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</si>
  <si>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</si>
  <si>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</si>
  <si>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</si>
  <si>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</si>
  <si>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</si>
  <si>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</si>
  <si>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</si>
  <si>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</si>
  <si>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</si>
  <si>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</si>
  <si>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</si>
  <si>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</si>
  <si>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</si>
  <si>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</si>
  <si>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</si>
  <si>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</si>
  <si>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</si>
  <si>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</si>
  <si>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</si>
  <si>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</si>
  <si>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</si>
  <si>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</si>
  <si>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</si>
  <si>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</si>
  <si>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</si>
  <si>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</si>
  <si>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</si>
  <si>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</si>
  <si>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</si>
  <si>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</si>
  <si>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</si>
  <si>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</si>
  <si>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</si>
  <si>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</si>
  <si>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</si>
  <si>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</si>
  <si>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</si>
  <si>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</si>
  <si>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</si>
  <si>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</si>
  <si>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</si>
  <si>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</si>
  <si>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</si>
  <si>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</si>
  <si>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</si>
  <si>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</si>
  <si>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</si>
  <si>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</si>
  <si>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</si>
  <si>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</si>
  <si>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</si>
  <si>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</si>
  <si>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</si>
  <si>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</si>
  <si>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</si>
  <si>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</si>
  <si>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</si>
  <si>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</si>
  <si>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</si>
  <si>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</si>
  <si>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</si>
  <si>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</si>
  <si>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</si>
  <si>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</si>
  <si>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</si>
  <si>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</si>
  <si>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</si>
  <si>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</si>
  <si>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</si>
  <si>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</si>
  <si>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</si>
  <si>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</si>
  <si>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</si>
  <si>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</si>
  <si>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</si>
  <si>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</si>
  <si>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</si>
  <si>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</si>
  <si>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</si>
  <si>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</si>
  <si>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</si>
  <si>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</si>
  <si>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</si>
  <si>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</si>
  <si>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</si>
  <si>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</si>
  <si>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</si>
  <si>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</si>
  <si>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</si>
  <si>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</si>
  <si>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</si>
  <si>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</si>
  <si>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</si>
  <si>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</si>
  <si>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</si>
  <si>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</si>
  <si>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</si>
  <si>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</si>
  <si>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</si>
  <si>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</si>
  <si>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</si>
  <si>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</si>
  <si>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</si>
  <si>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</si>
  <si>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</si>
  <si>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</si>
  <si>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</si>
  <si>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</si>
  <si>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</si>
  <si>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</si>
  <si>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</si>
  <si>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</si>
  <si>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</si>
  <si>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</si>
  <si>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</si>
  <si>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</si>
  <si>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</si>
  <si>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</si>
  <si>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</si>
  <si>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</si>
  <si>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</si>
  <si>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</si>
  <si>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</si>
  <si>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</si>
  <si>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</si>
  <si>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</si>
  <si>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</si>
  <si>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</si>
  <si>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</si>
  <si>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</si>
  <si>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</si>
  <si>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</si>
  <si>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</si>
  <si>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</si>
  <si>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</si>
  <si>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</si>
  <si>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</si>
  <si>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</si>
  <si>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</si>
  <si>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</si>
  <si>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</si>
  <si>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</si>
  <si>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</si>
  <si>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</si>
  <si>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</si>
  <si>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</si>
  <si>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</si>
  <si>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</si>
  <si>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</si>
  <si>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</si>
  <si>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</si>
  <si>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</si>
  <si>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</si>
  <si>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</si>
  <si>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</si>
  <si>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</si>
  <si>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</si>
  <si>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</si>
  <si>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</si>
  <si>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</si>
  <si>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</si>
  <si>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</si>
  <si>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</si>
  <si>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</si>
  <si>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</si>
  <si>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</si>
  <si>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</si>
  <si>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</si>
  <si>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</si>
  <si>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</si>
  <si>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</si>
  <si>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</si>
  <si>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</si>
  <si>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</si>
  <si>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</si>
  <si>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</si>
  <si>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</si>
  <si>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</si>
  <si>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</si>
  <si>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</si>
  <si>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</si>
  <si>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</si>
  <si>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</si>
  <si>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</si>
  <si>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</si>
  <si>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</si>
  <si>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</si>
  <si>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</si>
  <si>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</si>
  <si>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</si>
  <si>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</si>
  <si>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</si>
  <si>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</si>
  <si>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</si>
  <si>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</si>
  <si>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</si>
  <si>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</si>
  <si>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</si>
  <si>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</si>
  <si>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</si>
  <si>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</si>
  <si>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</si>
  <si>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</si>
  <si>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</si>
  <si>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</si>
  <si>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</si>
  <si>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</si>
  <si>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</si>
  <si>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</si>
  <si>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</si>
  <si>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</si>
  <si>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</si>
  <si>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</si>
  <si>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</si>
  <si>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</si>
  <si>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</si>
  <si>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</si>
  <si>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</si>
  <si>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</si>
  <si>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</si>
  <si>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</si>
  <si>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</si>
  <si>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</si>
  <si>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</si>
  <si>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</si>
  <si>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</si>
  <si>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</si>
  <si>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</si>
  <si>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</si>
  <si>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</si>
  <si>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</si>
  <si>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</si>
  <si>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</si>
  <si>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</si>
  <si>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</si>
  <si>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</si>
  <si>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</si>
  <si>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</si>
  <si>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</si>
  <si>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</si>
  <si>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</si>
  <si>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</si>
  <si>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</si>
  <si>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</si>
  <si>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</si>
  <si>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</si>
  <si>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</si>
  <si>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</si>
  <si>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</si>
  <si>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</si>
  <si>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</si>
  <si>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</si>
  <si>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</si>
  <si>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</si>
  <si>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</si>
  <si>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</si>
  <si>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</si>
  <si>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</si>
  <si>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</si>
  <si>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</si>
  <si>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</si>
  <si>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</si>
  <si>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</si>
  <si>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</si>
  <si>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</si>
  <si>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</si>
  <si>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</si>
  <si>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</si>
  <si>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</si>
  <si>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</si>
  <si>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</si>
  <si>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</si>
  <si>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</si>
  <si>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</si>
  <si>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</si>
  <si>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</si>
  <si>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</si>
  <si>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</si>
  <si>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</si>
  <si>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</si>
  <si>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</si>
  <si>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</si>
  <si>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</si>
  <si>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</si>
  <si>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</si>
  <si>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</si>
  <si>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</si>
  <si>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</si>
  <si>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</si>
  <si>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</si>
  <si>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</si>
  <si>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</si>
  <si>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</si>
  <si>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</si>
  <si>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</si>
  <si>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</si>
  <si>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</si>
  <si>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</si>
  <si>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</si>
  <si>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</si>
  <si>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</si>
  <si>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</si>
  <si>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</si>
  <si>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</si>
  <si>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</si>
  <si>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</si>
  <si>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</si>
  <si>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</si>
  <si>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</si>
  <si>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</si>
  <si>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</si>
  <si>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</si>
  <si>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</si>
  <si>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</si>
  <si>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</si>
  <si>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</si>
  <si>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</si>
  <si>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</si>
  <si>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</si>
  <si>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</si>
  <si>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</si>
  <si>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</si>
  <si>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</si>
  <si>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</si>
  <si>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</si>
  <si>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</si>
  <si>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</si>
  <si>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</si>
  <si>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</si>
  <si>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</si>
  <si>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</si>
  <si>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</si>
  <si>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</si>
  <si>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</si>
  <si>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</si>
  <si>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</si>
  <si>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</si>
  <si>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</si>
  <si>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</si>
  <si>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</si>
  <si>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</si>
  <si>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</si>
  <si>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</si>
  <si>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</si>
  <si>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</si>
  <si>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</si>
  <si>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</si>
  <si>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</si>
  <si>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</si>
  <si>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</si>
  <si>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</si>
  <si>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</si>
  <si>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</si>
  <si>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</si>
  <si>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</si>
  <si>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</si>
  <si>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</si>
  <si>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</si>
  <si>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</si>
  <si>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</si>
  <si>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</si>
  <si>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</si>
  <si>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</si>
  <si>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</si>
  <si>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</si>
  <si>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</si>
  <si>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</si>
  <si>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</si>
  <si>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</si>
  <si>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</si>
  <si>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</si>
  <si>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</si>
  <si>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</si>
  <si>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</si>
  <si>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</si>
  <si>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</si>
  <si>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</si>
  <si>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</si>
  <si>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</si>
  <si>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</si>
  <si>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</si>
  <si>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</si>
  <si>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</si>
  <si>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</si>
  <si>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</si>
  <si>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</si>
  <si>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</si>
  <si>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</si>
  <si>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</si>
  <si>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</si>
  <si>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</si>
  <si>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</si>
  <si>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</si>
  <si>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</si>
  <si>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</si>
  <si>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</si>
  <si>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</si>
  <si>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</si>
  <si>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</si>
  <si>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</si>
  <si>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</si>
  <si>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</si>
  <si>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</si>
  <si>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</si>
  <si>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</si>
  <si>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</si>
  <si>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</si>
  <si>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</si>
  <si>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</si>
  <si>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</si>
  <si>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</si>
  <si>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</si>
  <si>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</si>
  <si>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</si>
  <si>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</si>
  <si>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</si>
  <si>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</si>
  <si>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</si>
  <si>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</si>
  <si>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</si>
  <si>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</si>
  <si>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</si>
  <si>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</si>
  <si>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</si>
  <si>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</si>
  <si>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</si>
  <si>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</si>
  <si>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</si>
  <si>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</si>
  <si>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</si>
  <si>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</si>
  <si>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</si>
  <si>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</si>
  <si>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</si>
  <si>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</si>
  <si>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</si>
  <si>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</si>
  <si>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</si>
  <si>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</si>
  <si>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</si>
  <si>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</si>
  <si>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</si>
  <si>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</si>
  <si>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</si>
  <si>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</si>
  <si>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</si>
  <si>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</si>
  <si>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</si>
  <si>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</si>
  <si>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</si>
  <si>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</si>
  <si>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</si>
  <si>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</si>
  <si>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</si>
  <si>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</si>
  <si>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</si>
  <si>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</si>
  <si>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</si>
  <si>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</si>
  <si>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</si>
  <si>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</si>
  <si>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</si>
  <si>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</si>
  <si>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</si>
  <si>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</si>
  <si>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</si>
  <si>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</si>
  <si>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</si>
  <si>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</si>
  <si>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</si>
  <si>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</si>
  <si>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</si>
  <si>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</si>
  <si>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</si>
  <si>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</si>
  <si>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</si>
  <si>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</si>
  <si>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</si>
  <si>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</si>
  <si>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</si>
  <si>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</si>
  <si>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</si>
  <si>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</si>
  <si>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</si>
  <si>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</si>
  <si>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</si>
  <si>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</si>
  <si>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</si>
  <si>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</si>
  <si>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</si>
  <si>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</si>
  <si>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</si>
  <si>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</si>
  <si>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</si>
  <si>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</si>
  <si>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</si>
  <si>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</si>
  <si>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</si>
  <si>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</si>
  <si>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</si>
  <si>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</si>
  <si>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</si>
  <si>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</si>
  <si>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</si>
  <si>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</si>
  <si>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</si>
  <si>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</si>
  <si>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</si>
  <si>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</si>
  <si>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</si>
  <si>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</si>
  <si>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</si>
  <si>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</si>
  <si>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</si>
  <si>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</si>
  <si>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</si>
  <si>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</si>
  <si>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</si>
  <si>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</si>
  <si>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</si>
  <si>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</si>
  <si>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</si>
  <si>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</si>
  <si>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</si>
  <si>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</si>
  <si>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</si>
  <si>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</si>
  <si>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</si>
  <si>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</si>
  <si>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</si>
  <si>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</si>
  <si>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</si>
  <si>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</si>
  <si>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</si>
  <si>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</si>
  <si>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</si>
  <si>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</si>
  <si>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</si>
  <si>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</si>
  <si>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</si>
  <si>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</si>
  <si>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</si>
  <si>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</si>
  <si>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</si>
  <si>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</si>
  <si>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</si>
  <si>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</si>
  <si>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</si>
  <si>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</si>
  <si>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</si>
  <si>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</si>
  <si>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</si>
  <si>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</si>
  <si>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</si>
  <si>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</si>
  <si>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</si>
  <si>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</si>
  <si>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</si>
  <si>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</si>
  <si>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</si>
  <si>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</si>
  <si>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</si>
  <si>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</si>
  <si>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</si>
  <si>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</si>
  <si>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</si>
  <si>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</si>
  <si>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</si>
  <si>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</si>
  <si>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</si>
  <si>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</si>
  <si>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</si>
  <si>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</si>
  <si>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</si>
  <si>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</si>
  <si>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</si>
  <si>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</si>
  <si>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</si>
  <si>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</si>
  <si>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</si>
  <si>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</si>
  <si>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</si>
  <si>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</si>
  <si>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</si>
  <si>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</si>
  <si>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</si>
  <si>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</si>
  <si>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</si>
  <si>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</si>
  <si>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</si>
  <si>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</si>
  <si>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</si>
  <si>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</si>
  <si>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</si>
  <si>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</si>
  <si>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</si>
  <si>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</si>
  <si>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</si>
  <si>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</si>
  <si>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</si>
  <si>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</si>
  <si>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</si>
  <si>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</si>
  <si>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</si>
  <si>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</si>
  <si>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</si>
  <si>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</si>
  <si>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</si>
  <si>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</si>
  <si>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</si>
  <si>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</si>
  <si>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</si>
  <si>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</si>
  <si>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</si>
  <si>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</si>
  <si>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</si>
  <si>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</si>
  <si>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</si>
  <si>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</si>
  <si>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</si>
  <si>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</si>
  <si>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</si>
  <si>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</si>
  <si>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</si>
  <si>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</si>
  <si>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</si>
  <si>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</si>
  <si>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</si>
  <si>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</si>
  <si>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</si>
  <si>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</si>
  <si>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</si>
  <si>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</si>
  <si>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</si>
  <si>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</si>
  <si>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</si>
  <si>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</si>
  <si>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</si>
  <si>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</si>
  <si>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</si>
  <si>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</si>
  <si>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</si>
  <si>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</si>
  <si>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</si>
  <si>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</si>
  <si>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</si>
  <si>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</si>
  <si>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</si>
  <si>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</si>
  <si>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</si>
  <si>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</si>
  <si>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</si>
  <si>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</si>
  <si>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</si>
  <si>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</si>
  <si>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</si>
  <si>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</si>
  <si>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</si>
  <si>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</si>
  <si>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</si>
  <si>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</si>
  <si>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</si>
  <si>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</si>
  <si>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</si>
  <si>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</si>
  <si>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</si>
  <si>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</si>
  <si>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</si>
  <si>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</si>
  <si>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</si>
  <si>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</si>
  <si>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</si>
  <si>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</si>
  <si>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</si>
  <si>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</si>
  <si>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</si>
  <si>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</si>
  <si>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</si>
  <si>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</si>
  <si>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</si>
  <si>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</si>
  <si>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</si>
  <si>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</si>
  <si>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</si>
  <si>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</si>
  <si>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</si>
  <si>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</si>
  <si>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</si>
  <si>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</si>
  <si>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</si>
  <si>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</si>
  <si>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</si>
  <si>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</si>
  <si>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</si>
  <si>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</si>
  <si>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</si>
  <si>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</si>
  <si>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</si>
  <si>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</si>
  <si>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</si>
  <si>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</si>
  <si>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</si>
  <si>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</si>
  <si>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</si>
  <si>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</si>
  <si>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</si>
  <si>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</si>
  <si>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</si>
  <si>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</si>
  <si>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</si>
  <si>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</si>
  <si>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</si>
  <si>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</si>
  <si>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</si>
  <si>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</si>
  <si>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</si>
  <si>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</si>
  <si>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</si>
  <si>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</si>
  <si>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</si>
  <si>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</si>
  <si>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</si>
  <si>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</si>
  <si>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</si>
  <si>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</si>
  <si>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</si>
  <si>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</si>
  <si>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</si>
  <si>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</si>
  <si>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</si>
  <si>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</si>
  <si>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</si>
  <si>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</si>
  <si>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</si>
  <si>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</si>
  <si>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</si>
  <si>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</si>
  <si>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</si>
  <si>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</si>
  <si>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</si>
  <si>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</si>
  <si>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</si>
  <si>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</si>
  <si>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</si>
  <si>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</si>
  <si>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</si>
  <si>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</si>
  <si>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</si>
  <si>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</si>
  <si>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</si>
  <si>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</si>
  <si>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</si>
  <si>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</si>
  <si>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</si>
  <si>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</si>
  <si>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</si>
  <si>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</si>
  <si>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</si>
  <si>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</si>
  <si>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</si>
  <si>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</si>
  <si>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</si>
  <si>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</si>
  <si>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</si>
  <si>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</si>
  <si>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</si>
  <si>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</si>
  <si>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</si>
  <si>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</si>
  <si>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</si>
  <si>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</si>
  <si>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</si>
  <si>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</si>
  <si>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</si>
  <si>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</si>
  <si>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</si>
  <si>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</si>
  <si>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</si>
  <si>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</si>
  <si>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</si>
  <si>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</si>
  <si>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</si>
  <si>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</si>
  <si>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</si>
  <si>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</si>
  <si>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</si>
  <si>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</si>
  <si>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</si>
  <si>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</si>
  <si>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</si>
  <si>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</si>
  <si>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</si>
  <si>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</si>
  <si>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</si>
  <si>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</si>
  <si>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</si>
  <si>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</si>
  <si>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</si>
  <si>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</si>
  <si>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</si>
  <si>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</si>
  <si>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</si>
  <si>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</si>
  <si>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</si>
  <si>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</si>
  <si>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</si>
  <si>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</si>
  <si>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</si>
  <si>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</si>
  <si>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</si>
  <si>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</si>
  <si>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</si>
  <si>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</si>
  <si>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</si>
  <si>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</si>
  <si>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</si>
  <si>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</si>
  <si>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</si>
  <si>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</si>
  <si>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</si>
  <si>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</si>
  <si>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</si>
  <si>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</si>
  <si>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</si>
  <si>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</si>
  <si>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</si>
  <si>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</si>
  <si>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</si>
  <si>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</si>
  <si>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</si>
  <si>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</si>
  <si>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</si>
  <si>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</si>
  <si>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</si>
  <si>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</si>
  <si>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</si>
  <si>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</si>
  <si>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</si>
  <si>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</si>
  <si>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</si>
  <si>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</si>
  <si>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</si>
  <si>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</si>
  <si>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</si>
  <si>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</si>
  <si>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</si>
  <si>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</si>
  <si>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</si>
  <si>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</si>
  <si>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</si>
  <si>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</si>
  <si>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</si>
  <si>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</si>
  <si>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</si>
  <si>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</si>
  <si>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</si>
  <si>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</si>
  <si>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</si>
  <si>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</si>
  <si>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</si>
  <si>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</si>
  <si>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</si>
  <si>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</si>
  <si>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</si>
  <si>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</si>
  <si>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</si>
  <si>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</si>
  <si>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</si>
  <si>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</si>
  <si>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</si>
  <si>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</si>
  <si>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</si>
  <si>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</si>
  <si>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</si>
  <si>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</si>
  <si>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</si>
  <si>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</si>
  <si>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</si>
  <si>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</si>
  <si>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</si>
  <si>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</si>
  <si>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</si>
  <si>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</si>
  <si>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</si>
  <si>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</si>
  <si>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</si>
  <si>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</si>
  <si>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</si>
  <si>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</si>
  <si>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</si>
  <si>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</si>
  <si>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</si>
  <si>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</si>
  <si>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</si>
  <si>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</si>
  <si>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</si>
  <si>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</si>
  <si>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</si>
  <si>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</si>
  <si>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</si>
  <si>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</si>
  <si>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</si>
  <si>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</si>
  <si>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</si>
  <si>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</si>
  <si>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</si>
  <si>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</si>
  <si>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</si>
  <si>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</si>
  <si>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</si>
  <si>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</si>
  <si>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</si>
  <si>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</si>
  <si>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</si>
  <si>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</si>
  <si>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</si>
  <si>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</si>
  <si>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</si>
  <si>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</si>
  <si>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</si>
  <si>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</si>
  <si>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</si>
  <si>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</si>
  <si>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</si>
  <si>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</si>
  <si>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</si>
  <si>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</si>
  <si>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</si>
  <si>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</si>
  <si>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</si>
  <si>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</si>
  <si>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</si>
  <si>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</si>
  <si>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</si>
  <si>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</si>
  <si>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</si>
  <si>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</si>
  <si>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</si>
  <si>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</si>
  <si>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</si>
  <si>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</si>
  <si>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</si>
  <si>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</si>
  <si>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</si>
  <si>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</si>
  <si>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</si>
  <si>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</si>
  <si>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</si>
  <si>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</si>
  <si>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</si>
  <si>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</si>
  <si>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</si>
  <si>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</si>
  <si>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</si>
  <si>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</si>
  <si>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</si>
  <si>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</si>
  <si>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</si>
  <si>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</si>
  <si>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</si>
  <si>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</si>
  <si>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</si>
  <si>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</si>
  <si>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</si>
  <si>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</si>
  <si>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</si>
  <si>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</si>
  <si>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</si>
  <si>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</si>
  <si>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</si>
  <si>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</si>
  <si>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</si>
  <si>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</si>
  <si>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</si>
  <si>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</si>
  <si>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</si>
  <si>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</si>
  <si>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</si>
  <si>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</si>
  <si>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</si>
  <si>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</si>
  <si>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</si>
  <si>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</si>
  <si>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</si>
  <si>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</si>
  <si>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</si>
  <si>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</si>
  <si>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</si>
  <si>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</si>
  <si>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</si>
  <si>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</si>
  <si>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</si>
  <si>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</si>
  <si>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</si>
  <si>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</si>
  <si>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</si>
  <si>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</si>
  <si>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</si>
  <si>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</si>
  <si>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</si>
  <si>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</si>
  <si>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</si>
  <si>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</si>
  <si>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</si>
  <si>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</si>
  <si>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</si>
  <si>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</si>
  <si>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</si>
  <si>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</si>
  <si>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</si>
  <si>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</si>
  <si>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</si>
  <si>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</si>
  <si>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</si>
  <si>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</si>
  <si>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</si>
  <si>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</si>
  <si>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</si>
  <si>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</si>
  <si>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</si>
  <si>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</si>
  <si>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</si>
  <si>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</si>
  <si>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</si>
  <si>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</si>
  <si>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</si>
  <si>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</si>
  <si>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</si>
  <si>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</si>
  <si>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</si>
  <si>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</si>
  <si>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</si>
  <si>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</si>
  <si>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</si>
  <si>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</si>
  <si>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</si>
  <si>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</si>
  <si>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</si>
  <si>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</si>
  <si>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</si>
  <si>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</si>
  <si>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</si>
  <si>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</si>
  <si>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</si>
  <si>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</si>
  <si>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</si>
  <si>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</si>
  <si>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</si>
  <si>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</si>
  <si>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</si>
  <si>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</si>
  <si>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</si>
  <si>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</si>
  <si>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</si>
  <si>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</si>
  <si>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</si>
  <si>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</si>
  <si>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</si>
  <si>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</si>
  <si>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</si>
  <si>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</si>
  <si>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</si>
  <si>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</si>
  <si>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</si>
  <si>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</si>
  <si>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</si>
  <si>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</si>
  <si>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</si>
  <si>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</si>
  <si>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</si>
  <si>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</si>
  <si>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</si>
  <si>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</si>
  <si>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</si>
  <si>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</si>
  <si>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</si>
  <si>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</si>
  <si>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</si>
  <si>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</si>
  <si>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</si>
  <si>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</si>
  <si>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</si>
  <si>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</si>
  <si>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</si>
  <si>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</si>
  <si>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</si>
  <si>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</si>
  <si>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</si>
  <si>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</si>
  <si>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</si>
  <si>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</si>
  <si>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</si>
  <si>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</si>
  <si>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</si>
  <si>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</si>
  <si>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</si>
  <si>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</si>
  <si>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</si>
  <si>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</si>
  <si>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</si>
  <si>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</si>
  <si>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</si>
  <si>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</si>
  <si>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</si>
  <si>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</si>
  <si>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</si>
  <si>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</si>
  <si>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</si>
  <si>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</si>
  <si>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</si>
  <si>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</si>
  <si>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</si>
  <si>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</si>
  <si>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</si>
  <si>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</si>
  <si>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</si>
  <si>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</si>
  <si>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</si>
  <si>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</si>
  <si>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</si>
  <si>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</si>
  <si>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</si>
  <si>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</si>
  <si>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</si>
  <si>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</si>
  <si>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</si>
  <si>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</si>
  <si>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</si>
  <si>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</si>
  <si>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</si>
  <si>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</si>
  <si>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</si>
  <si>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</si>
  <si>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</si>
  <si>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</si>
  <si>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</si>
  <si>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</si>
  <si>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</si>
  <si>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</si>
  <si>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</si>
  <si>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</si>
  <si>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</si>
  <si>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</si>
  <si>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</si>
  <si>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</si>
  <si>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</si>
  <si>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</si>
  <si>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</si>
  <si>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</si>
  <si>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</si>
  <si>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</si>
  <si>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</si>
  <si>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</si>
  <si>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</si>
  <si>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</si>
  <si>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</si>
  <si>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</si>
  <si>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</si>
  <si>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</si>
  <si>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</si>
  <si>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</si>
  <si>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</si>
  <si>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</si>
  <si>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</si>
  <si>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</si>
  <si>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</si>
  <si>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</si>
  <si>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</si>
  <si>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</si>
  <si>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</si>
  <si>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</si>
  <si>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</si>
  <si>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</si>
  <si>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</si>
  <si>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</si>
  <si>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</si>
  <si>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</si>
  <si>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</si>
  <si>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</si>
  <si>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</si>
  <si>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</si>
  <si>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</si>
  <si>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</si>
  <si>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</si>
  <si>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</si>
  <si>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</si>
  <si>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</si>
  <si>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</si>
  <si>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</si>
  <si>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</si>
  <si>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</si>
  <si>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</si>
  <si>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</si>
  <si>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</si>
  <si>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</si>
  <si>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</si>
  <si>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</si>
  <si>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</si>
  <si>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</si>
  <si>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</si>
  <si>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</si>
  <si>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</si>
  <si>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</si>
  <si>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</si>
  <si>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</si>
  <si>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Column Labels</t>
  </si>
  <si>
    <t>Grand Total</t>
  </si>
  <si>
    <t>Row Labels</t>
  </si>
  <si>
    <t>Count of outcome</t>
  </si>
  <si>
    <t>Date Ended Conversion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</si>
  <si>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</si>
  <si>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</si>
  <si>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</si>
  <si>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</si>
  <si>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</si>
  <si>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</si>
  <si>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</si>
  <si>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</si>
  <si>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</si>
  <si>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</si>
  <si>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</si>
  <si>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</si>
  <si>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</si>
  <si>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</si>
  <si>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</si>
  <si>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</si>
  <si>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</si>
  <si>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</si>
  <si>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</si>
  <si>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</si>
  <si>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</si>
  <si>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</si>
  <si>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</si>
  <si>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</si>
  <si>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</si>
  <si>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</si>
  <si>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</si>
  <si>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</si>
  <si>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</si>
  <si>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</si>
  <si>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</si>
  <si>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</si>
  <si>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</si>
  <si>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</si>
  <si>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</si>
  <si>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</si>
  <si>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 # of backers</t>
  </si>
  <si>
    <t>Median # of backers</t>
  </si>
  <si>
    <t>Min # of backers</t>
  </si>
  <si>
    <t>Max # of backers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</si>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</sst>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B2B2B"/>
      <name val="Monaco"/>
      <family val="2"/>
    </font>
    <font>
      <sz val="14"/>
      <color rgb="FF454545"/>
      <name val="Courier New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9" fontId="18" fillId="0" borderId="0" xfId="42" applyFon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E1D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[CrowdfundingBook.xlsx]Pivot1!PivotTable9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chemeClr val="accent3">
                <a:lumMod val="60000"/>
                <a:lumOff val="40000"/>
                <a:alpha val="63000"/>
              </a:schemeClr>
            </a:outerShdw>
          </a:effectLst>
        </c:spPr>
      </c:pivotFmt>
      <c:pivotFmt>
        <c:idx val="5"/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5-9E41-BE4B-B2A405932DF9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8F5-9E41-BE4B-B2A405932DF9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8F5-9E41-BE4B-B2A405932DF9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8F5-9E41-BE4B-B2A40593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378800"/>
        <c:axId val="728411184"/>
      </c:barChart>
      <c:catAx>
        <c:axId val="9333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11184"/>
        <c:crosses val="autoZero"/>
        <c:auto val="1"/>
        <c:lblAlgn val="ctr"/>
        <c:lblOffset val="100"/>
        <c:noMultiLvlLbl val="0"/>
      </c:catAx>
      <c:valAx>
        <c:axId val="7284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[CrowdfundingBook.xlsx]Pivot2!PivotTable10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E1D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4-E14E-B965-8EFCAEAEE629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E1D07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4-E14E-B965-8EFCAEAEE629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4-E14E-B965-8EFCAEAEE629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4-E14E-B965-8EFCAEAE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4885216"/>
        <c:axId val="724249344"/>
      </c:barChart>
      <c:catAx>
        <c:axId val="9448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49344"/>
        <c:crosses val="autoZero"/>
        <c:auto val="1"/>
        <c:lblAlgn val="ctr"/>
        <c:lblOffset val="100"/>
        <c:noMultiLvlLbl val="0"/>
      </c:catAx>
      <c:valAx>
        <c:axId val="724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4-AE4A-B72A-94DF8ACC11F4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914-AE4A-B72A-94DF8ACC11F4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914-AE4A-B72A-94DF8ACC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897712"/>
        <c:axId val="684262080"/>
      </c:lineChart>
      <c:catAx>
        <c:axId val="6838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62080"/>
        <c:crosses val="autoZero"/>
        <c:auto val="1"/>
        <c:lblAlgn val="ctr"/>
        <c:lblOffset val="100"/>
        <c:noMultiLvlLbl val="0"/>
      </c:catAx>
      <c:valAx>
        <c:axId val="6842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A-5E41-B2E6-F870E2974170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4A-5E41-B2E6-F870E2974170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4A-5E41-B2E6-F870E297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6240"/>
        <c:axId val="591373552"/>
      </c:lineChart>
      <c:catAx>
        <c:axId val="2028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73552"/>
        <c:crosses val="autoZero"/>
        <c:auto val="1"/>
        <c:lblAlgn val="ctr"/>
        <c:lblOffset val="100"/>
        <c:noMultiLvlLbl val="0"/>
      </c:catAx>
      <c:valAx>
        <c:axId val="5913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133350</xdr:rowOff>
    </xdr:from>
    <xdr:to>
      <xdr:col>13</xdr:col>
      <xdr:colOff>342900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809AF-030B-6879-0B64-E8767ACD2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1</xdr:row>
      <xdr:rowOff>158750</xdr:rowOff>
    </xdr:from>
    <xdr:to>
      <xdr:col>13</xdr:col>
      <xdr:colOff>508000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0598C-BEF6-68E6-EE06-5118BD109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19050</xdr:rowOff>
    </xdr:from>
    <xdr:to>
      <xdr:col>11</xdr:col>
      <xdr:colOff>647700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600ED-8D30-C367-F26A-83ECED110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13</xdr:row>
      <xdr:rowOff>57150</xdr:rowOff>
    </xdr:from>
    <xdr:to>
      <xdr:col>7</xdr:col>
      <xdr:colOff>1244600</xdr:colOff>
      <xdr:row>33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B9718-21F8-8000-48B1-5978AA1A9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812800</xdr:colOff>
      <xdr:row>5</xdr:row>
      <xdr:rowOff>0</xdr:rowOff>
    </xdr:from>
    <xdr:ext cx="7239000" cy="1866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CFCF94-78BB-4CEA-2845-CF466BDE523A}"/>
            </a:ext>
          </a:extLst>
        </xdr:cNvPr>
        <xdr:cNvSpPr txBox="1"/>
      </xdr:nvSpPr>
      <xdr:spPr>
        <a:xfrm>
          <a:off x="5270500" y="1016000"/>
          <a:ext cx="7239000" cy="1866900"/>
        </a:xfrm>
        <a:prstGeom prst="rect">
          <a:avLst/>
        </a:prstGeom>
        <a:solidFill>
          <a:schemeClr val="bg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/>
            <a:t>The median is a better representation of the data compared to the mean. The number of</a:t>
          </a:r>
        </a:p>
        <a:p>
          <a:r>
            <a:rPr lang="en-US" sz="1400"/>
            <a:t>campaigns</a:t>
          </a:r>
          <a:r>
            <a:rPr lang="en-US" sz="1400" baseline="0"/>
            <a:t> </a:t>
          </a:r>
          <a:r>
            <a:rPr lang="en-US" sz="1400"/>
            <a:t>with</a:t>
          </a:r>
          <a:r>
            <a:rPr lang="en-US" sz="1400" baseline="0"/>
            <a:t> larger amounts of backers are considered outliers compared to the rest of the </a:t>
          </a:r>
        </a:p>
        <a:p>
          <a:r>
            <a:rPr lang="en-US" sz="1400" baseline="0"/>
            <a:t>campaigns, and therefore they skew the data when looking at the mean. Therefore, the median is </a:t>
          </a:r>
        </a:p>
        <a:p>
          <a:r>
            <a:rPr lang="en-US" sz="1400" baseline="0"/>
            <a:t>a much better representation of the data.</a:t>
          </a:r>
        </a:p>
        <a:p>
          <a:endParaRPr lang="en-US" sz="1400" baseline="0"/>
        </a:p>
        <a:p>
          <a:r>
            <a:rPr lang="en-US" sz="1400"/>
            <a:t>Per</a:t>
          </a:r>
          <a:r>
            <a:rPr lang="en-US" sz="1400" baseline="0"/>
            <a:t> the data, t</a:t>
          </a:r>
          <a:r>
            <a:rPr lang="en-US" sz="1400"/>
            <a:t>here is more variability with</a:t>
          </a:r>
          <a:r>
            <a:rPr lang="en-US" sz="1400" baseline="0"/>
            <a:t> </a:t>
          </a:r>
          <a:r>
            <a:rPr lang="en-US" sz="1400"/>
            <a:t>successful campaigns  rather</a:t>
          </a:r>
          <a:r>
            <a:rPr lang="en-US" sz="1400" baseline="0"/>
            <a:t> than unsuccessful</a:t>
          </a:r>
        </a:p>
        <a:p>
          <a:r>
            <a:rPr lang="en-US" sz="1400" baseline="0"/>
            <a:t>campaigns. This makes sense as there is a wider range of backers, and failed campaigns in</a:t>
          </a:r>
        </a:p>
        <a:p>
          <a:r>
            <a:rPr lang="en-US" sz="1400" baseline="0"/>
            <a:t>general are likely to have a lesser number of backers making the variation smaller.</a:t>
          </a:r>
          <a:endParaRPr lang="en-US" sz="14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Gibson" refreshedDate="45170.610279513887" createdVersion="8" refreshedVersion="8" minRefreshableVersion="3" recordCount="1001" xr:uid="{E3D64B1B-4586-2E43-94DE-0EF2D74F12F5}">
  <cacheSource type="worksheet">
    <worksheetSource ref="A1:S1048576" sheet="Crowdfunding"/>
  </cacheSource>
  <cacheFields count="19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successful"/>
        <s v="failed"/>
        <s v="canceled"/>
        <s v="live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US"/>
        <s v="GB"/>
        <s v="AU"/>
        <s v="CA"/>
        <s v="IT"/>
        <s v="CH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photography"/>
        <s v="music"/>
        <s v="technology"/>
        <s v="theater"/>
        <s v="publishing"/>
        <s v="film &amp; video"/>
        <s v="games"/>
        <s v="food"/>
        <s v="journalism"/>
        <m/>
      </sharedItems>
    </cacheField>
    <cacheField name="Sub Category" numFmtId="0">
      <sharedItems containsBlank="1" count="25">
        <s v="photography books"/>
        <s v="electric music"/>
        <s v="wearables"/>
        <s v="rock"/>
        <s v="indie rock"/>
        <s v="plays"/>
        <s v="fiction"/>
        <s v="animation"/>
        <s v="shorts"/>
        <s v="translations"/>
        <s v="video games"/>
        <s v="food trucks"/>
        <s v="drama"/>
        <s v="nonfiction"/>
        <s v="mobile games"/>
        <s v="web"/>
        <s v="television"/>
        <s v="documentary"/>
        <s v="jazz"/>
        <s v="science fiction"/>
        <s v="world music"/>
        <s v="metal"/>
        <s v="radio &amp; podcasts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Gibson" refreshedDate="45170.61027986111" createdVersion="8" refreshedVersion="8" minRefreshableVersion="3" recordCount="1000" xr:uid="{B893EEA6-00F5-2F47-B0FE-270D1B1EA824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</sharedItems>
      <fieldGroup par="20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photography"/>
        <s v="music"/>
        <s v="technology"/>
        <s v="theater"/>
        <s v="publishing"/>
        <s v="film &amp; video"/>
        <s v="games"/>
        <s v="food"/>
        <s v="journalism"/>
      </sharedItems>
    </cacheField>
    <cacheField name="Sub 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263"/>
    <s v="Walker Ltd"/>
    <s v="Organic eco-centric success"/>
    <n v="2900"/>
    <n v="10756"/>
    <n v="370.89655172413791"/>
    <x v="0"/>
    <n v="199"/>
    <n v="54.050251256281406"/>
    <x v="0"/>
    <s v="USD"/>
    <n v="1263016800"/>
    <d v="2010-01-09T06:00:00"/>
    <n v="1263016800"/>
    <d v="2010-01-09T06:00:00"/>
    <b v="0"/>
    <b v="0"/>
    <x v="0"/>
    <x v="0"/>
  </r>
  <r>
    <n v="742"/>
    <s v="West-Stevens"/>
    <s v="Reactive solution-oriented groupware"/>
    <n v="1200"/>
    <n v="13513"/>
    <n v="1126.0833333333335"/>
    <x v="0"/>
    <n v="122"/>
    <n v="110.76229508196721"/>
    <x v="0"/>
    <s v="USD"/>
    <n v="1263880800"/>
    <d v="2010-01-19T06:00:00"/>
    <n v="1267509600"/>
    <d v="2010-03-02T06:00:00"/>
    <b v="0"/>
    <b v="0"/>
    <x v="1"/>
    <x v="1"/>
  </r>
  <r>
    <n v="67"/>
    <s v="Lopez Inc"/>
    <s v="Team-oriented 6thgeneration middleware"/>
    <n v="72600"/>
    <n v="117892"/>
    <n v="162.38567493112947"/>
    <x v="0"/>
    <n v="4065"/>
    <n v="29.001722017220171"/>
    <x v="1"/>
    <s v="GBP"/>
    <n v="1264399200"/>
    <d v="2010-01-25T06:00:00"/>
    <n v="1264831200"/>
    <d v="2010-01-30T06:00:00"/>
    <b v="0"/>
    <b v="1"/>
    <x v="2"/>
    <x v="2"/>
  </r>
  <r>
    <n v="250"/>
    <s v="Robbins and Sons"/>
    <s v="Future-proofed directional synergy"/>
    <n v="100"/>
    <n v="3"/>
    <n v="3"/>
    <x v="1"/>
    <n v="1"/>
    <n v="3"/>
    <x v="0"/>
    <s v="USD"/>
    <n v="1264399200"/>
    <d v="2010-01-25T06:00:00"/>
    <n v="1267423200"/>
    <d v="2010-03-01T06:00:00"/>
    <b v="0"/>
    <b v="0"/>
    <x v="1"/>
    <x v="3"/>
  </r>
  <r>
    <n v="700"/>
    <s v="Cole, Petty and Cameron"/>
    <s v="Realigned zero administration paradigm"/>
    <n v="100"/>
    <n v="3"/>
    <n v="3"/>
    <x v="1"/>
    <n v="1"/>
    <n v="3"/>
    <x v="0"/>
    <s v="USD"/>
    <n v="1264399200"/>
    <d v="2010-01-25T06:00:00"/>
    <n v="1265695200"/>
    <d v="2010-02-09T06:00:00"/>
    <b v="0"/>
    <b v="0"/>
    <x v="2"/>
    <x v="2"/>
  </r>
  <r>
    <n v="965"/>
    <s v="Nunez-King"/>
    <s v="Phased clear-thinking policy"/>
    <n v="2200"/>
    <n v="8501"/>
    <n v="386.40909090909093"/>
    <x v="0"/>
    <n v="207"/>
    <n v="41.067632850241544"/>
    <x v="1"/>
    <s v="GBP"/>
    <n v="1264399200"/>
    <d v="2010-01-25T06:00:00"/>
    <n v="1267855200"/>
    <d v="2010-03-06T06:00:00"/>
    <b v="0"/>
    <b v="0"/>
    <x v="1"/>
    <x v="3"/>
  </r>
  <r>
    <n v="836"/>
    <s v="Macias Inc"/>
    <s v="Optimized didactic intranet"/>
    <n v="8100"/>
    <n v="6086"/>
    <n v="75.135802469135797"/>
    <x v="1"/>
    <n v="94"/>
    <n v="64.744680851063833"/>
    <x v="0"/>
    <s v="USD"/>
    <n v="1265349600"/>
    <d v="2010-02-05T06:00:00"/>
    <n v="1266300000"/>
    <d v="2010-02-16T06:00:00"/>
    <b v="0"/>
    <b v="0"/>
    <x v="1"/>
    <x v="4"/>
  </r>
  <r>
    <n v="28"/>
    <s v="Campbell, Brown and Powell"/>
    <s v="Synchronized global task-force"/>
    <n v="130800"/>
    <n v="137635"/>
    <n v="105.22553516819573"/>
    <x v="0"/>
    <n v="2220"/>
    <n v="61.997747747747745"/>
    <x v="0"/>
    <s v="USD"/>
    <n v="1265695200"/>
    <d v="2010-02-09T06:00:00"/>
    <n v="1267682400"/>
    <d v="2010-03-04T06:00:00"/>
    <b v="0"/>
    <b v="1"/>
    <x v="3"/>
    <x v="5"/>
  </r>
  <r>
    <n v="998"/>
    <s v="Taylor, Santiago and Flores"/>
    <s v="Polarized composite customer loyalty"/>
    <n v="66600"/>
    <n v="37823"/>
    <n v="56.791291291291287"/>
    <x v="1"/>
    <n v="374"/>
    <n v="101.13101604278074"/>
    <x v="0"/>
    <s v="USD"/>
    <n v="1265868000"/>
    <d v="2010-02-11T06:00:00"/>
    <n v="1267077600"/>
    <d v="2010-02-25T06:00:00"/>
    <b v="0"/>
    <b v="1"/>
    <x v="1"/>
    <x v="4"/>
  </r>
  <r>
    <n v="790"/>
    <s v="White-Obrien"/>
    <s v="Operative local pricing structure"/>
    <n v="185900"/>
    <n v="56774"/>
    <n v="30.540075309306079"/>
    <x v="2"/>
    <n v="1113"/>
    <n v="51.009883198562441"/>
    <x v="0"/>
    <s v="USD"/>
    <n v="1266127200"/>
    <d v="2010-02-14T06:00:00"/>
    <n v="1266645600"/>
    <d v="2010-02-20T06:00:00"/>
    <b v="0"/>
    <b v="0"/>
    <x v="3"/>
    <x v="5"/>
  </r>
  <r>
    <n v="206"/>
    <s v="Austin, Baker and Kelley"/>
    <s v="Fundamental grid-enabled strategy"/>
    <n v="9000"/>
    <n v="3496"/>
    <n v="38.844444444444441"/>
    <x v="2"/>
    <n v="57"/>
    <n v="61.333333333333336"/>
    <x v="0"/>
    <s v="USD"/>
    <n v="1267250400"/>
    <d v="2010-02-27T06:00:00"/>
    <n v="1268028000"/>
    <d v="2010-03-08T06:00:00"/>
    <b v="0"/>
    <b v="0"/>
    <x v="4"/>
    <x v="6"/>
  </r>
  <r>
    <n v="748"/>
    <s v="Martinez PLC"/>
    <s v="Cloned actuating architecture"/>
    <n v="194900"/>
    <n v="68137"/>
    <n v="34.959979476654695"/>
    <x v="2"/>
    <n v="614"/>
    <n v="110.97231270358306"/>
    <x v="0"/>
    <s v="USD"/>
    <n v="1267423200"/>
    <d v="2010-03-01T06:00:00"/>
    <n v="1269579600"/>
    <d v="2010-03-26T05:00:00"/>
    <b v="0"/>
    <b v="1"/>
    <x v="5"/>
    <x v="7"/>
  </r>
  <r>
    <n v="523"/>
    <s v="Underwood, James and Jones"/>
    <s v="Triple-buffered holistic ability"/>
    <n v="900"/>
    <n v="6303"/>
    <n v="700.33333333333326"/>
    <x v="0"/>
    <n v="89"/>
    <n v="70.82022471910112"/>
    <x v="0"/>
    <s v="USD"/>
    <n v="1267682400"/>
    <d v="2010-03-04T06:00:00"/>
    <n v="1268114400"/>
    <d v="2010-03-09T06:00:00"/>
    <b v="0"/>
    <b v="0"/>
    <x v="5"/>
    <x v="8"/>
  </r>
  <r>
    <n v="480"/>
    <s v="Robles-Hudson"/>
    <s v="Balanced bifurcated leverage"/>
    <n v="8600"/>
    <n v="8656"/>
    <n v="100.65116279069768"/>
    <x v="0"/>
    <n v="87"/>
    <n v="99.494252873563212"/>
    <x v="0"/>
    <s v="USD"/>
    <n v="1268287200"/>
    <d v="2010-03-11T06:00:00"/>
    <n v="1269061200"/>
    <d v="2010-03-20T05:00:00"/>
    <b v="0"/>
    <b v="1"/>
    <x v="0"/>
    <x v="0"/>
  </r>
  <r>
    <n v="595"/>
    <s v="Harris-Jennings"/>
    <s v="Customizable intermediate data-warehouse"/>
    <n v="70300"/>
    <n v="146595"/>
    <n v="208.52773826458036"/>
    <x v="0"/>
    <n v="1629"/>
    <n v="89.99079189686924"/>
    <x v="0"/>
    <s v="USD"/>
    <n v="1268715600"/>
    <d v="2010-03-16T05:00:00"/>
    <n v="1270530000"/>
    <d v="2010-04-06T05:00:00"/>
    <b v="0"/>
    <b v="1"/>
    <x v="3"/>
    <x v="5"/>
  </r>
  <r>
    <n v="585"/>
    <s v="Pugh LLC"/>
    <s v="Reactive analyzing function"/>
    <n v="8900"/>
    <n v="13065"/>
    <n v="146.79775280898878"/>
    <x v="0"/>
    <n v="136"/>
    <n v="96.066176470588232"/>
    <x v="0"/>
    <s v="USD"/>
    <n v="1268888400"/>
    <d v="2010-03-18T05:00:00"/>
    <n v="1269752400"/>
    <d v="2010-03-28T05:00:00"/>
    <b v="0"/>
    <b v="0"/>
    <x v="4"/>
    <x v="9"/>
  </r>
  <r>
    <n v="861"/>
    <s v="Young, Ramsey and Powell"/>
    <s v="Devolved disintermediate analyzer"/>
    <n v="8800"/>
    <n v="9317"/>
    <n v="105.87500000000001"/>
    <x v="0"/>
    <n v="163"/>
    <n v="57.159509202453989"/>
    <x v="0"/>
    <s v="USD"/>
    <n v="1269147600"/>
    <d v="2010-03-21T05:00:00"/>
    <n v="1269838800"/>
    <d v="2010-03-29T05:00:00"/>
    <b v="0"/>
    <b v="0"/>
    <x v="3"/>
    <x v="5"/>
  </r>
  <r>
    <n v="180"/>
    <s v="Olsen, Edwards and Reid"/>
    <s v="Optional clear-thinking software"/>
    <n v="56000"/>
    <n v="172736"/>
    <n v="308.45714285714286"/>
    <x v="0"/>
    <n v="2107"/>
    <n v="81.98196487897485"/>
    <x v="2"/>
    <s v="AUD"/>
    <n v="1269234000"/>
    <d v="2010-03-22T05:00:00"/>
    <n v="1269666000"/>
    <d v="2010-03-27T05:00:00"/>
    <b v="0"/>
    <b v="0"/>
    <x v="2"/>
    <x v="2"/>
  </r>
  <r>
    <n v="155"/>
    <s v="Hall-Schaefer"/>
    <s v="Distributed eco-centric methodology"/>
    <n v="139500"/>
    <n v="90706"/>
    <n v="65.022222222222226"/>
    <x v="1"/>
    <n v="1194"/>
    <n v="75.968174204355108"/>
    <x v="0"/>
    <s v="USD"/>
    <n v="1269493200"/>
    <d v="2010-03-25T05:00:00"/>
    <n v="1270789200"/>
    <d v="2010-04-09T05:00:00"/>
    <b v="0"/>
    <b v="0"/>
    <x v="3"/>
    <x v="5"/>
  </r>
  <r>
    <n v="200"/>
    <s v="Becker, Rice and White"/>
    <s v="Reduced dedicated capability"/>
    <n v="100"/>
    <n v="2"/>
    <n v="2"/>
    <x v="1"/>
    <n v="1"/>
    <n v="2"/>
    <x v="3"/>
    <s v="CAD"/>
    <n v="1269493200"/>
    <d v="2010-03-25T05:00:00"/>
    <n v="1270443600"/>
    <d v="2010-04-05T05:00:00"/>
    <b v="0"/>
    <b v="0"/>
    <x v="3"/>
    <x v="5"/>
  </r>
  <r>
    <n v="588"/>
    <s v="Weber Inc"/>
    <s v="Up-sized discrete firmware"/>
    <n v="157600"/>
    <n v="124517"/>
    <n v="79.008248730964468"/>
    <x v="1"/>
    <n v="1368"/>
    <n v="91.021198830409361"/>
    <x v="1"/>
    <s v="GBP"/>
    <n v="1269493200"/>
    <d v="2010-03-25T05:00:00"/>
    <n v="1272171600"/>
    <d v="2010-04-25T05:00:00"/>
    <b v="0"/>
    <b v="0"/>
    <x v="3"/>
    <x v="5"/>
  </r>
  <r>
    <n v="458"/>
    <s v="Wise, Thompson and Allen"/>
    <s v="Pre-emptive neutral portal"/>
    <n v="33800"/>
    <n v="118706"/>
    <n v="351.20118343195264"/>
    <x v="0"/>
    <n v="2120"/>
    <n v="55.993396226415094"/>
    <x v="0"/>
    <s v="USD"/>
    <n v="1269752400"/>
    <d v="2010-03-28T05:00:00"/>
    <n v="1273554000"/>
    <d v="2010-05-11T05:00:00"/>
    <b v="0"/>
    <b v="0"/>
    <x v="3"/>
    <x v="5"/>
  </r>
  <r>
    <n v="226"/>
    <s v="Garcia Inc"/>
    <s v="Progressive neutral middleware"/>
    <n v="3000"/>
    <n v="10999"/>
    <n v="366.63333333333333"/>
    <x v="0"/>
    <n v="112"/>
    <n v="98.205357142857139"/>
    <x v="0"/>
    <s v="USD"/>
    <n v="1270702800"/>
    <d v="2010-04-08T05:00:00"/>
    <n v="1273899600"/>
    <d v="2010-05-15T05:00:00"/>
    <b v="0"/>
    <b v="0"/>
    <x v="0"/>
    <x v="0"/>
  </r>
  <r>
    <n v="310"/>
    <s v="Velazquez, Hunt and Ortiz"/>
    <s v="Switchable zero tolerance website"/>
    <n v="7800"/>
    <n v="1586"/>
    <n v="20.333333333333332"/>
    <x v="1"/>
    <n v="16"/>
    <n v="99.125"/>
    <x v="0"/>
    <s v="USD"/>
    <n v="1270789200"/>
    <d v="2010-04-09T05:00:00"/>
    <n v="1272171600"/>
    <d v="2010-04-25T05:00:00"/>
    <b v="0"/>
    <b v="0"/>
    <x v="6"/>
    <x v="10"/>
  </r>
  <r>
    <n v="89"/>
    <s v="White, Singleton and Zimmerman"/>
    <s v="Monitored scalable knowledgebase"/>
    <n v="3400"/>
    <n v="8588"/>
    <n v="252.58823529411765"/>
    <x v="0"/>
    <n v="96"/>
    <n v="89.458333333333329"/>
    <x v="0"/>
    <s v="USD"/>
    <n v="1271307600"/>
    <d v="2010-04-15T05:00:00"/>
    <n v="1271480400"/>
    <d v="2010-04-17T05:00:00"/>
    <b v="0"/>
    <b v="0"/>
    <x v="3"/>
    <x v="5"/>
  </r>
  <r>
    <n v="422"/>
    <s v="Brown, Davies and Pacheco"/>
    <s v="Reverse-engineered regional knowledge user"/>
    <n v="8700"/>
    <n v="11075"/>
    <n v="127.29885057471265"/>
    <x v="0"/>
    <n v="205"/>
    <n v="54.024390243902438"/>
    <x v="0"/>
    <s v="USD"/>
    <n v="1271480400"/>
    <d v="2010-04-17T05:00:00"/>
    <n v="1273208400"/>
    <d v="2010-05-07T05:00:00"/>
    <b v="0"/>
    <b v="1"/>
    <x v="3"/>
    <x v="5"/>
  </r>
  <r>
    <n v="414"/>
    <s v="Davis and Sons"/>
    <s v="Innovative human-resource migration"/>
    <n v="188200"/>
    <n v="159405"/>
    <n v="84.699787460148784"/>
    <x v="1"/>
    <n v="5497"/>
    <n v="28.998544660724033"/>
    <x v="0"/>
    <s v="USD"/>
    <n v="1271739600"/>
    <d v="2010-04-20T05:00:00"/>
    <n v="1272430800"/>
    <d v="2010-04-28T05:00:00"/>
    <b v="0"/>
    <b v="1"/>
    <x v="7"/>
    <x v="11"/>
  </r>
  <r>
    <n v="874"/>
    <s v="Chung-Nguyen"/>
    <s v="Managed discrete parallelism"/>
    <n v="40200"/>
    <n v="139468"/>
    <n v="346.93532338308455"/>
    <x v="0"/>
    <n v="4358"/>
    <n v="32.002753556677376"/>
    <x v="0"/>
    <s v="USD"/>
    <n v="1271998800"/>
    <d v="2010-04-23T05:00:00"/>
    <n v="1275282000"/>
    <d v="2010-05-31T05:00:00"/>
    <b v="0"/>
    <b v="1"/>
    <x v="0"/>
    <x v="0"/>
  </r>
  <r>
    <n v="524"/>
    <s v="Johnson-Contreras"/>
    <s v="Diverse scalable superstructure"/>
    <n v="96700"/>
    <n v="81136"/>
    <n v="83.904860392967933"/>
    <x v="1"/>
    <n v="1979"/>
    <n v="40.998484082870135"/>
    <x v="0"/>
    <s v="USD"/>
    <n v="1272258000"/>
    <d v="2010-04-26T05:00:00"/>
    <n v="1273381200"/>
    <d v="2010-05-09T05:00:00"/>
    <b v="0"/>
    <b v="0"/>
    <x v="3"/>
    <x v="5"/>
  </r>
  <r>
    <n v="127"/>
    <s v="Martinez, Gomez and Dalton"/>
    <s v="Team-oriented 6thgeneration matrix"/>
    <n v="103200"/>
    <n v="53067"/>
    <n v="51.42151162790698"/>
    <x v="1"/>
    <n v="672"/>
    <n v="78.96875"/>
    <x v="3"/>
    <s v="CAD"/>
    <n v="1273640400"/>
    <d v="2010-05-12T05:00:00"/>
    <n v="1273899600"/>
    <d v="2010-05-15T05:00:00"/>
    <b v="0"/>
    <b v="0"/>
    <x v="3"/>
    <x v="5"/>
  </r>
  <r>
    <n v="403"/>
    <s v="Leonard-Mcclain"/>
    <s v="Virtual foreground throughput"/>
    <n v="195800"/>
    <n v="168820"/>
    <n v="86.220633299284984"/>
    <x v="1"/>
    <n v="3015"/>
    <n v="55.99336650082919"/>
    <x v="3"/>
    <s v="CAD"/>
    <n v="1273640400"/>
    <d v="2010-05-12T05:00:00"/>
    <n v="1276750800"/>
    <d v="2010-06-17T05:00:00"/>
    <b v="0"/>
    <b v="1"/>
    <x v="3"/>
    <x v="5"/>
  </r>
  <r>
    <n v="892"/>
    <s v="Anderson, Parks and Estrada"/>
    <s v="Realigned discrete structure"/>
    <n v="6000"/>
    <n v="13835"/>
    <n v="230.58333333333331"/>
    <x v="0"/>
    <n v="182"/>
    <n v="76.016483516483518"/>
    <x v="0"/>
    <s v="USD"/>
    <n v="1274418000"/>
    <d v="2010-05-21T05:00:00"/>
    <n v="1277960400"/>
    <d v="2010-07-01T05:00:00"/>
    <b v="0"/>
    <b v="0"/>
    <x v="4"/>
    <x v="9"/>
  </r>
  <r>
    <n v="741"/>
    <s v="Garcia Ltd"/>
    <s v="Balanced mobile alliance"/>
    <n v="1200"/>
    <n v="14150"/>
    <n v="1179.1666666666665"/>
    <x v="0"/>
    <n v="130"/>
    <n v="108.84615384615384"/>
    <x v="0"/>
    <s v="USD"/>
    <n v="1274590800"/>
    <d v="2010-05-23T05:00:00"/>
    <n v="1274677200"/>
    <d v="2010-05-24T05:00:00"/>
    <b v="0"/>
    <b v="0"/>
    <x v="3"/>
    <x v="5"/>
  </r>
  <r>
    <n v="753"/>
    <s v="Guerrero-Griffin"/>
    <s v="Networked web-enabled product"/>
    <n v="4700"/>
    <n v="12065"/>
    <n v="256.70212765957444"/>
    <x v="0"/>
    <n v="137"/>
    <n v="88.065693430656935"/>
    <x v="0"/>
    <s v="USD"/>
    <n v="1274590800"/>
    <d v="2010-05-23T05:00:00"/>
    <n v="1275886800"/>
    <d v="2010-06-07T05:00:00"/>
    <b v="0"/>
    <b v="0"/>
    <x v="0"/>
    <x v="0"/>
  </r>
  <r>
    <n v="883"/>
    <s v="Simmons-Villarreal"/>
    <s v="Customer-focused mobile Graphic Interface"/>
    <n v="3400"/>
    <n v="8089"/>
    <n v="237.91176470588232"/>
    <x v="0"/>
    <n v="193"/>
    <n v="41.911917098445599"/>
    <x v="0"/>
    <s v="USD"/>
    <n v="1274763600"/>
    <d v="2010-05-25T05:00:00"/>
    <n v="1277874000"/>
    <d v="2010-06-30T05:00:00"/>
    <b v="0"/>
    <b v="0"/>
    <x v="5"/>
    <x v="8"/>
  </r>
  <r>
    <n v="745"/>
    <s v="Hill, Mccann and Moore"/>
    <s v="Streamlined needs-based knowledge user"/>
    <n v="6900"/>
    <n v="2091"/>
    <n v="30.304347826086957"/>
    <x v="1"/>
    <n v="34"/>
    <n v="61.5"/>
    <x v="0"/>
    <s v="USD"/>
    <n v="1275195600"/>
    <d v="2010-05-30T05:00:00"/>
    <n v="1277528400"/>
    <d v="2010-06-26T05:00:00"/>
    <b v="0"/>
    <b v="0"/>
    <x v="2"/>
    <x v="2"/>
  </r>
  <r>
    <n v="40"/>
    <s v="Garcia, Garcia and Lopez"/>
    <s v="Reduced stable middleware"/>
    <n v="8800"/>
    <n v="14878"/>
    <n v="169.06818181818181"/>
    <x v="0"/>
    <n v="198"/>
    <n v="75.141414141414145"/>
    <x v="0"/>
    <s v="USD"/>
    <n v="1275714000"/>
    <d v="2010-06-05T05:00:00"/>
    <n v="1277355600"/>
    <d v="2010-06-24T05:00:00"/>
    <b v="0"/>
    <b v="1"/>
    <x v="2"/>
    <x v="2"/>
  </r>
  <r>
    <n v="885"/>
    <s v="Lynch Ltd"/>
    <s v="Virtual analyzing collaboration"/>
    <n v="1800"/>
    <n v="2129"/>
    <n v="118.27777777777777"/>
    <x v="0"/>
    <n v="52"/>
    <n v="40.942307692307693"/>
    <x v="0"/>
    <s v="USD"/>
    <n v="1275800400"/>
    <d v="2010-06-06T05:00:00"/>
    <n v="1279083600"/>
    <d v="2010-07-14T05:00:00"/>
    <b v="0"/>
    <b v="0"/>
    <x v="3"/>
    <x v="5"/>
  </r>
  <r>
    <n v="492"/>
    <s v="Garcia Group"/>
    <s v="Persevering interactive matrix"/>
    <n v="191000"/>
    <n v="45831"/>
    <n v="23.995287958115181"/>
    <x v="2"/>
    <n v="595"/>
    <n v="77.026890756302521"/>
    <x v="0"/>
    <s v="USD"/>
    <n v="1275886800"/>
    <d v="2010-06-07T05:00:00"/>
    <n v="1278910800"/>
    <d v="2010-07-12T05:00:00"/>
    <b v="1"/>
    <b v="1"/>
    <x v="5"/>
    <x v="8"/>
  </r>
  <r>
    <n v="848"/>
    <s v="Cole, Salazar and Moreno"/>
    <s v="Robust motivating orchestration"/>
    <n v="3200"/>
    <n v="10831"/>
    <n v="338.46875"/>
    <x v="0"/>
    <n v="172"/>
    <n v="62.970930232558139"/>
    <x v="0"/>
    <s v="USD"/>
    <n v="1276318800"/>
    <d v="2010-06-12T05:00:00"/>
    <n v="1277096400"/>
    <d v="2010-06-21T05:00:00"/>
    <b v="0"/>
    <b v="0"/>
    <x v="5"/>
    <x v="12"/>
  </r>
  <r>
    <n v="598"/>
    <s v="Martinez, Garza and Young"/>
    <s v="Up-sized web-enabled info-mediaries"/>
    <n v="108500"/>
    <n v="175868"/>
    <n v="162.09032258064516"/>
    <x v="0"/>
    <n v="2409"/>
    <n v="73.004566210045667"/>
    <x v="4"/>
    <s v="EUR"/>
    <n v="1276578000"/>
    <d v="2010-06-15T05:00:00"/>
    <n v="1279083600"/>
    <d v="2010-07-14T05:00:00"/>
    <b v="0"/>
    <b v="0"/>
    <x v="1"/>
    <x v="3"/>
  </r>
  <r>
    <n v="627"/>
    <s v="Martin, Lee and Armstrong"/>
    <s v="Open-architected incremental ability"/>
    <n v="1600"/>
    <n v="11108"/>
    <n v="694.25"/>
    <x v="0"/>
    <n v="154"/>
    <n v="72.129870129870127"/>
    <x v="1"/>
    <s v="GBP"/>
    <n v="1276664400"/>
    <d v="2010-06-16T05:00:00"/>
    <n v="1278738000"/>
    <d v="2010-07-10T05:00:00"/>
    <b v="1"/>
    <b v="0"/>
    <x v="7"/>
    <x v="11"/>
  </r>
  <r>
    <n v="824"/>
    <s v="Anderson, Williams and Cox"/>
    <s v="Streamlined national benchmark"/>
    <n v="85000"/>
    <n v="107516"/>
    <n v="126.48941176470588"/>
    <x v="0"/>
    <n v="1280"/>
    <n v="83.996875000000003"/>
    <x v="0"/>
    <s v="USD"/>
    <n v="1276923600"/>
    <d v="2010-06-19T05:00:00"/>
    <n v="1279688400"/>
    <d v="2010-07-21T05:00:00"/>
    <b v="0"/>
    <b v="1"/>
    <x v="4"/>
    <x v="13"/>
  </r>
  <r>
    <n v="869"/>
    <s v="Brown-Williams"/>
    <s v="Multi-channeled responsive product"/>
    <n v="161900"/>
    <n v="38376"/>
    <n v="23.703520691785052"/>
    <x v="1"/>
    <n v="526"/>
    <n v="72.958174904942965"/>
    <x v="0"/>
    <s v="USD"/>
    <n v="1277096400"/>
    <d v="2010-06-21T05:00:00"/>
    <n v="1278306000"/>
    <d v="2010-07-05T05:00:00"/>
    <b v="0"/>
    <b v="0"/>
    <x v="5"/>
    <x v="12"/>
  </r>
  <r>
    <n v="958"/>
    <s v="Green, Robinson and Ho"/>
    <s v="De-engineered zero-defect open system"/>
    <n v="1100"/>
    <n v="8081"/>
    <n v="734.63636363636363"/>
    <x v="0"/>
    <n v="112"/>
    <n v="72.151785714285708"/>
    <x v="0"/>
    <s v="USD"/>
    <n v="1277096400"/>
    <d v="2010-06-21T05:00:00"/>
    <n v="1278997200"/>
    <d v="2010-07-13T05:00:00"/>
    <b v="0"/>
    <b v="0"/>
    <x v="5"/>
    <x v="7"/>
  </r>
  <r>
    <n v="92"/>
    <s v="Santos, Bell and Lloyd"/>
    <s v="Object-based analyzing knowledge user"/>
    <n v="20000"/>
    <n v="51775"/>
    <n v="258.875"/>
    <x v="0"/>
    <n v="498"/>
    <n v="103.96586345381526"/>
    <x v="5"/>
    <s v="CHF"/>
    <n v="1277269200"/>
    <d v="2010-06-23T05:00:00"/>
    <n v="1277355600"/>
    <d v="2010-06-24T05:00:00"/>
    <b v="0"/>
    <b v="1"/>
    <x v="6"/>
    <x v="10"/>
  </r>
  <r>
    <n v="386"/>
    <s v="Gardner Group"/>
    <s v="Progressive 5thgeneration customer loyalty"/>
    <n v="135500"/>
    <n v="103554"/>
    <n v="76.42361623616236"/>
    <x v="1"/>
    <n v="1068"/>
    <n v="96.960674157303373"/>
    <x v="0"/>
    <s v="USD"/>
    <n v="1277528400"/>
    <d v="2010-06-26T05:00:00"/>
    <n v="1278565200"/>
    <d v="2010-07-08T05:00:00"/>
    <b v="0"/>
    <b v="0"/>
    <x v="3"/>
    <x v="5"/>
  </r>
  <r>
    <n v="143"/>
    <s v="Avila-Jones"/>
    <s v="Implemented discrete secured line"/>
    <n v="5400"/>
    <n v="7322"/>
    <n v="135.59259259259261"/>
    <x v="0"/>
    <n v="70"/>
    <n v="104.6"/>
    <x v="0"/>
    <s v="USD"/>
    <n v="1277701200"/>
    <d v="2010-06-28T05:00:00"/>
    <n v="1279429200"/>
    <d v="2010-07-18T05:00:00"/>
    <b v="0"/>
    <b v="0"/>
    <x v="1"/>
    <x v="4"/>
  </r>
  <r>
    <n v="959"/>
    <s v="Black-Graham"/>
    <s v="Operative hybrid utilization"/>
    <n v="145000"/>
    <n v="6631"/>
    <n v="4.5731034482758623"/>
    <x v="1"/>
    <n v="130"/>
    <n v="51.007692307692309"/>
    <x v="0"/>
    <s v="USD"/>
    <n v="1277701200"/>
    <d v="2010-06-28T05:00:00"/>
    <n v="1280120400"/>
    <d v="2010-07-26T05:00:00"/>
    <b v="0"/>
    <b v="0"/>
    <x v="4"/>
    <x v="9"/>
  </r>
  <r>
    <n v="684"/>
    <s v="Gilmore LLC"/>
    <s v="Optimized systemic algorithm"/>
    <n v="1400"/>
    <n v="7600"/>
    <n v="542.85714285714289"/>
    <x v="0"/>
    <n v="110"/>
    <n v="69.090909090909093"/>
    <x v="3"/>
    <s v="CAD"/>
    <n v="1277787600"/>
    <d v="2010-06-29T05:00:00"/>
    <n v="1279515600"/>
    <d v="2010-07-19T05:00:00"/>
    <b v="0"/>
    <b v="0"/>
    <x v="4"/>
    <x v="13"/>
  </r>
  <r>
    <n v="750"/>
    <s v="Ramos and Sons"/>
    <s v="Extended responsive Internet solution"/>
    <n v="100"/>
    <n v="1"/>
    <n v="1"/>
    <x v="1"/>
    <n v="1"/>
    <n v="1"/>
    <x v="1"/>
    <s v="GBP"/>
    <n v="1277960400"/>
    <d v="2010-07-01T05:00:00"/>
    <n v="1280120400"/>
    <d v="2010-07-26T05:00:00"/>
    <b v="0"/>
    <b v="0"/>
    <x v="1"/>
    <x v="1"/>
  </r>
  <r>
    <n v="452"/>
    <s v="Morris Group"/>
    <s v="Realigned impactful artificial intelligence"/>
    <n v="4800"/>
    <n v="3045"/>
    <n v="63.4375"/>
    <x v="1"/>
    <n v="31"/>
    <n v="98.225806451612897"/>
    <x v="0"/>
    <s v="USD"/>
    <n v="1278392400"/>
    <d v="2010-07-06T05:00:00"/>
    <n v="1278478800"/>
    <d v="2010-07-07T05:00:00"/>
    <b v="0"/>
    <b v="0"/>
    <x v="5"/>
    <x v="12"/>
  </r>
  <r>
    <n v="46"/>
    <s v="Vaughn, Hunt and Caldwell"/>
    <s v="Virtual grid-enabled task-force"/>
    <n v="3700"/>
    <n v="4247"/>
    <n v="114.78378378378378"/>
    <x v="0"/>
    <n v="92"/>
    <n v="46.163043478260867"/>
    <x v="0"/>
    <s v="USD"/>
    <n v="1278565200"/>
    <d v="2010-07-08T05:00:00"/>
    <n v="1280552400"/>
    <d v="2010-07-31T05:00:00"/>
    <b v="0"/>
    <b v="0"/>
    <x v="1"/>
    <x v="3"/>
  </r>
  <r>
    <n v="591"/>
    <s v="Jensen LLC"/>
    <s v="Realigned dedicated system engine"/>
    <n v="600"/>
    <n v="6226"/>
    <n v="1037.6666666666667"/>
    <x v="0"/>
    <n v="102"/>
    <n v="61.03921568627451"/>
    <x v="0"/>
    <s v="USD"/>
    <n v="1279083600"/>
    <d v="2010-07-14T05:00:00"/>
    <n v="1279947600"/>
    <d v="2010-07-24T05:00:00"/>
    <b v="0"/>
    <b v="0"/>
    <x v="6"/>
    <x v="10"/>
  </r>
  <r>
    <n v="923"/>
    <s v="Wise and Sons"/>
    <s v="Sharable discrete definition"/>
    <n v="1700"/>
    <n v="4044"/>
    <n v="237.88235294117646"/>
    <x v="0"/>
    <n v="40"/>
    <n v="101.1"/>
    <x v="0"/>
    <s v="USD"/>
    <n v="1279083600"/>
    <d v="2010-07-14T05:00:00"/>
    <n v="1279170000"/>
    <d v="2010-07-15T05:00:00"/>
    <b v="0"/>
    <b v="0"/>
    <x v="3"/>
    <x v="5"/>
  </r>
  <r>
    <n v="568"/>
    <s v="Hardin-Foley"/>
    <s v="Synergized zero tolerance help-desk"/>
    <n v="72400"/>
    <n v="134688"/>
    <n v="186.03314917127071"/>
    <x v="0"/>
    <n v="5180"/>
    <n v="26.0015444015444"/>
    <x v="0"/>
    <s v="USD"/>
    <n v="1279170000"/>
    <d v="2010-07-15T05:00:00"/>
    <n v="1283058000"/>
    <d v="2010-08-29T05:00:00"/>
    <b v="0"/>
    <b v="0"/>
    <x v="3"/>
    <x v="5"/>
  </r>
  <r>
    <n v="277"/>
    <s v="Ramos-Mitchell"/>
    <s v="Persevering system-worthy info-mediaries"/>
    <n v="700"/>
    <n v="7465"/>
    <n v="1066.4285714285716"/>
    <x v="0"/>
    <n v="83"/>
    <n v="89.939759036144579"/>
    <x v="0"/>
    <s v="USD"/>
    <n v="1279515600"/>
    <d v="2010-07-19T05:00:00"/>
    <n v="1279688400"/>
    <d v="2010-07-21T05:00:00"/>
    <b v="0"/>
    <b v="0"/>
    <x v="3"/>
    <x v="5"/>
  </r>
  <r>
    <n v="638"/>
    <s v="Weaver Ltd"/>
    <s v="Monitored 24/7 approach"/>
    <n v="81600"/>
    <n v="9318"/>
    <n v="11.419117647058824"/>
    <x v="1"/>
    <n v="94"/>
    <n v="99.127659574468083"/>
    <x v="0"/>
    <s v="USD"/>
    <n v="1280206800"/>
    <d v="2010-07-27T05:00:00"/>
    <n v="1281243600"/>
    <d v="2010-08-08T05:00:00"/>
    <b v="0"/>
    <b v="1"/>
    <x v="3"/>
    <x v="5"/>
  </r>
  <r>
    <n v="671"/>
    <s v="Robinson-Kelly"/>
    <s v="Monitored bi-directional standardization"/>
    <n v="97600"/>
    <n v="119127"/>
    <n v="122.05635245901641"/>
    <x v="0"/>
    <n v="1073"/>
    <n v="111.02236719478098"/>
    <x v="0"/>
    <s v="USD"/>
    <n v="1280552400"/>
    <d v="2010-07-31T05:00:00"/>
    <n v="1280898000"/>
    <d v="2010-08-04T05:00:00"/>
    <b v="0"/>
    <b v="1"/>
    <x v="3"/>
    <x v="5"/>
  </r>
  <r>
    <n v="752"/>
    <s v="Lowery Group"/>
    <s v="Sharable motivating emulation"/>
    <n v="5800"/>
    <n v="5362"/>
    <n v="92.448275862068968"/>
    <x v="2"/>
    <n v="114"/>
    <n v="47.035087719298247"/>
    <x v="0"/>
    <s v="USD"/>
    <n v="1280984400"/>
    <d v="2010-08-05T05:00:00"/>
    <n v="1282539600"/>
    <d v="2010-08-23T05:00:00"/>
    <b v="0"/>
    <b v="1"/>
    <x v="3"/>
    <x v="5"/>
  </r>
  <r>
    <n v="198"/>
    <s v="Palmer Inc"/>
    <s v="Universal multi-state capability"/>
    <n v="63200"/>
    <n v="6041"/>
    <n v="9.5585443037974684"/>
    <x v="1"/>
    <n v="168"/>
    <n v="35.958333333333336"/>
    <x v="0"/>
    <s v="USD"/>
    <n v="1281070800"/>
    <d v="2010-08-06T05:00:00"/>
    <n v="1283576400"/>
    <d v="2010-09-04T05:00:00"/>
    <b v="0"/>
    <b v="0"/>
    <x v="1"/>
    <x v="1"/>
  </r>
  <r>
    <n v="240"/>
    <s v="Pitts-Reed"/>
    <s v="Vision-oriented dynamic service-desk"/>
    <n v="29400"/>
    <n v="123124"/>
    <n v="418.78911564625849"/>
    <x v="0"/>
    <n v="1784"/>
    <n v="69.015695067264573"/>
    <x v="0"/>
    <s v="USD"/>
    <n v="1281070800"/>
    <d v="2010-08-06T05:00:00"/>
    <n v="1281157200"/>
    <d v="2010-08-07T05:00:00"/>
    <b v="0"/>
    <b v="0"/>
    <x v="3"/>
    <x v="5"/>
  </r>
  <r>
    <n v="516"/>
    <s v="Morales-Odonnell"/>
    <s v="Exclusive 5thgeneration structure"/>
    <n v="125400"/>
    <n v="53324"/>
    <n v="42.523125996810208"/>
    <x v="1"/>
    <n v="846"/>
    <n v="63.030732860520096"/>
    <x v="0"/>
    <s v="USD"/>
    <n v="1281070800"/>
    <d v="2010-08-06T05:00:00"/>
    <n v="1284354000"/>
    <d v="2010-09-13T05:00:00"/>
    <b v="0"/>
    <b v="0"/>
    <x v="4"/>
    <x v="13"/>
  </r>
  <r>
    <n v="715"/>
    <s v="Fischer, Torres and Walker"/>
    <s v="Expanded even-keeled portal"/>
    <n v="118000"/>
    <n v="28870"/>
    <n v="24.466101694915253"/>
    <x v="1"/>
    <n v="656"/>
    <n v="44.009146341463413"/>
    <x v="0"/>
    <s v="USD"/>
    <n v="1281157200"/>
    <d v="2010-08-07T05:00:00"/>
    <n v="1281589200"/>
    <d v="2010-08-12T05:00:00"/>
    <b v="0"/>
    <b v="0"/>
    <x v="6"/>
    <x v="14"/>
  </r>
  <r>
    <n v="8"/>
    <s v="Nunez-Richards"/>
    <s v="Exclusive attitude-oriented intranet"/>
    <n v="110100"/>
    <n v="21946"/>
    <n v="19.932788374205266"/>
    <x v="3"/>
    <n v="708"/>
    <n v="30.997175141242938"/>
    <x v="6"/>
    <s v="DKK"/>
    <n v="1281330000"/>
    <d v="2010-08-09T05:00:00"/>
    <n v="1281502800"/>
    <d v="2010-08-11T05:00:00"/>
    <b v="0"/>
    <b v="0"/>
    <x v="3"/>
    <x v="5"/>
  </r>
  <r>
    <n v="460"/>
    <s v="Rich, Alvarez and King"/>
    <s v="Business-focused static ability"/>
    <n v="2400"/>
    <n v="4119"/>
    <n v="171.625"/>
    <x v="0"/>
    <n v="50"/>
    <n v="82.38"/>
    <x v="0"/>
    <s v="USD"/>
    <n v="1281330000"/>
    <d v="2010-08-09T05:00:00"/>
    <n v="1281589200"/>
    <d v="2010-08-12T05:00:00"/>
    <b v="0"/>
    <b v="0"/>
    <x v="3"/>
    <x v="5"/>
  </r>
  <r>
    <n v="319"/>
    <s v="Mills Group"/>
    <s v="Advanced empowering matrix"/>
    <n v="8400"/>
    <n v="3251"/>
    <n v="38.702380952380956"/>
    <x v="2"/>
    <n v="64"/>
    <n v="50.796875"/>
    <x v="0"/>
    <s v="USD"/>
    <n v="1281589200"/>
    <d v="2010-08-12T05:00:00"/>
    <n v="1283662800"/>
    <d v="2010-09-05T05:00:00"/>
    <b v="0"/>
    <b v="0"/>
    <x v="2"/>
    <x v="15"/>
  </r>
  <r>
    <n v="10"/>
    <s v="Green Ltd"/>
    <s v="Monitored empowering installation"/>
    <n v="5200"/>
    <n v="13838"/>
    <n v="266.11538461538464"/>
    <x v="0"/>
    <n v="220"/>
    <n v="62.9"/>
    <x v="0"/>
    <s v="USD"/>
    <n v="1281762000"/>
    <d v="2010-08-14T05:00:00"/>
    <n v="1285909200"/>
    <d v="2010-10-01T05:00:00"/>
    <b v="0"/>
    <b v="0"/>
    <x v="5"/>
    <x v="12"/>
  </r>
  <r>
    <n v="489"/>
    <s v="Clark Inc"/>
    <s v="Down-sized mobile time-frame"/>
    <n v="9200"/>
    <n v="9339"/>
    <n v="101.5108695652174"/>
    <x v="0"/>
    <n v="85"/>
    <n v="109.87058823529412"/>
    <x v="4"/>
    <s v="EUR"/>
    <n v="1281934800"/>
    <d v="2010-08-16T05:00:00"/>
    <n v="1282366800"/>
    <d v="2010-08-21T05:00:00"/>
    <b v="0"/>
    <b v="0"/>
    <x v="2"/>
    <x v="2"/>
  </r>
  <r>
    <n v="214"/>
    <s v="Sullivan Group"/>
    <s v="Open-source fresh-thinking policy"/>
    <n v="1400"/>
    <n v="14324"/>
    <n v="1023.1428571428571"/>
    <x v="0"/>
    <n v="165"/>
    <n v="86.812121212121212"/>
    <x v="0"/>
    <s v="USD"/>
    <n v="1282194000"/>
    <d v="2010-08-19T05:00:00"/>
    <n v="1282712400"/>
    <d v="2010-08-25T05:00:00"/>
    <b v="0"/>
    <b v="0"/>
    <x v="1"/>
    <x v="3"/>
  </r>
  <r>
    <n v="536"/>
    <s v="Shannon-Olson"/>
    <s v="Enhanced methodical middleware"/>
    <n v="9800"/>
    <n v="14697"/>
    <n v="149.96938775510205"/>
    <x v="0"/>
    <n v="140"/>
    <n v="104.97857142857143"/>
    <x v="4"/>
    <s v="EUR"/>
    <n v="1282626000"/>
    <d v="2010-08-24T05:00:00"/>
    <n v="1284872400"/>
    <d v="2010-09-19T05:00:00"/>
    <b v="0"/>
    <b v="0"/>
    <x v="4"/>
    <x v="6"/>
  </r>
  <r>
    <n v="261"/>
    <s v="Mason-Smith"/>
    <s v="Reverse-engineered cohesive migration"/>
    <n v="84300"/>
    <n v="26303"/>
    <n v="31.201660735468568"/>
    <x v="1"/>
    <n v="454"/>
    <n v="57.936123348017624"/>
    <x v="0"/>
    <s v="USD"/>
    <n v="1282712400"/>
    <d v="2010-08-25T05:00:00"/>
    <n v="1283058000"/>
    <d v="2010-08-29T05:00:00"/>
    <b v="0"/>
    <b v="1"/>
    <x v="1"/>
    <x v="3"/>
  </r>
  <r>
    <n v="886"/>
    <s v="Sanders LLC"/>
    <s v="Multi-tiered explicit focus group"/>
    <n v="150600"/>
    <n v="127745"/>
    <n v="84.824037184594957"/>
    <x v="1"/>
    <n v="1825"/>
    <n v="69.9972602739726"/>
    <x v="0"/>
    <s v="USD"/>
    <n v="1282798800"/>
    <d v="2010-08-26T05:00:00"/>
    <n v="1284354000"/>
    <d v="2010-09-13T05:00:00"/>
    <b v="0"/>
    <b v="0"/>
    <x v="1"/>
    <x v="4"/>
  </r>
  <r>
    <n v="128"/>
    <s v="Allen-Curtis"/>
    <s v="Phased human-resource core"/>
    <n v="70600"/>
    <n v="42596"/>
    <n v="60.334277620396605"/>
    <x v="2"/>
    <n v="532"/>
    <n v="80.067669172932327"/>
    <x v="0"/>
    <s v="USD"/>
    <n v="1282885200"/>
    <d v="2010-08-27T05:00:00"/>
    <n v="1284008400"/>
    <d v="2010-09-09T05:00:00"/>
    <b v="0"/>
    <b v="0"/>
    <x v="1"/>
    <x v="3"/>
  </r>
  <r>
    <n v="530"/>
    <s v="Morrow, Santiago and Soto"/>
    <s v="Stand-alone human-resource workforce"/>
    <n v="105000"/>
    <n v="96328"/>
    <n v="91.740952380952379"/>
    <x v="1"/>
    <n v="1784"/>
    <n v="53.995515695067262"/>
    <x v="0"/>
    <s v="USD"/>
    <n v="1283230800"/>
    <d v="2010-08-31T05:00:00"/>
    <n v="1284440400"/>
    <d v="2010-09-14T05:00:00"/>
    <b v="0"/>
    <b v="1"/>
    <x v="4"/>
    <x v="6"/>
  </r>
  <r>
    <n v="747"/>
    <s v="Greer and Sons"/>
    <s v="Secured clear-thinking intranet"/>
    <n v="4900"/>
    <n v="11214"/>
    <n v="228.85714285714286"/>
    <x v="0"/>
    <n v="280"/>
    <n v="40.049999999999997"/>
    <x v="0"/>
    <s v="USD"/>
    <n v="1283403600"/>
    <d v="2010-09-02T05:00:00"/>
    <n v="1284354000"/>
    <d v="2010-09-13T05:00:00"/>
    <b v="0"/>
    <b v="0"/>
    <x v="3"/>
    <x v="5"/>
  </r>
  <r>
    <n v="183"/>
    <s v="Rogers, Huerta and Medina"/>
    <s v="Pre-emptive bandwidth-monitored instruction set"/>
    <n v="5100"/>
    <n v="3525"/>
    <n v="69.117647058823522"/>
    <x v="1"/>
    <n v="86"/>
    <n v="40.988372093023258"/>
    <x v="3"/>
    <s v="CAD"/>
    <n v="1284008400"/>
    <d v="2010-09-09T05:00:00"/>
    <n v="1285131600"/>
    <d v="2010-09-22T05:00:00"/>
    <b v="0"/>
    <b v="0"/>
    <x v="1"/>
    <x v="3"/>
  </r>
  <r>
    <n v="513"/>
    <s v="Harrison, Blackwell and Mendez"/>
    <s v="Synchronized 6thgeneration adapter"/>
    <n v="8300"/>
    <n v="3260"/>
    <n v="39.277108433734945"/>
    <x v="2"/>
    <n v="35"/>
    <n v="93.142857142857139"/>
    <x v="0"/>
    <s v="USD"/>
    <n v="1284008400"/>
    <d v="2010-09-09T05:00:00"/>
    <n v="1284181200"/>
    <d v="2010-09-11T05:00:00"/>
    <b v="0"/>
    <b v="0"/>
    <x v="5"/>
    <x v="16"/>
  </r>
  <r>
    <n v="52"/>
    <s v="Hernandez, Rodriguez and Clark"/>
    <s v="Organic foreground leverage"/>
    <n v="7200"/>
    <n v="2459"/>
    <n v="34.152777777777779"/>
    <x v="1"/>
    <n v="75"/>
    <n v="32.786666666666669"/>
    <x v="0"/>
    <s v="USD"/>
    <n v="1284526800"/>
    <d v="2010-09-15T05:00:00"/>
    <n v="1284872400"/>
    <d v="2010-09-19T05:00:00"/>
    <b v="0"/>
    <b v="0"/>
    <x v="3"/>
    <x v="5"/>
  </r>
  <r>
    <n v="11"/>
    <s v="Perez, Johnson and Gardner"/>
    <s v="Grass-roots zero administration system engine"/>
    <n v="6300"/>
    <n v="3030"/>
    <n v="48.095238095238095"/>
    <x v="1"/>
    <n v="27"/>
    <n v="112.22222222222223"/>
    <x v="0"/>
    <s v="USD"/>
    <n v="1285045200"/>
    <d v="2010-09-21T05:00:00"/>
    <n v="1285563600"/>
    <d v="2010-09-27T05:00:00"/>
    <b v="0"/>
    <b v="1"/>
    <x v="3"/>
    <x v="5"/>
  </r>
  <r>
    <n v="77"/>
    <s v="Acevedo-Huffman"/>
    <s v="Pre-emptive impactful model"/>
    <n v="9500"/>
    <n v="4460"/>
    <n v="46.94736842105263"/>
    <x v="1"/>
    <n v="56"/>
    <n v="79.642857142857139"/>
    <x v="0"/>
    <s v="USD"/>
    <n v="1285563600"/>
    <d v="2010-09-27T05:00:00"/>
    <n v="1286773200"/>
    <d v="2010-10-11T05:00:00"/>
    <b v="0"/>
    <b v="1"/>
    <x v="5"/>
    <x v="7"/>
  </r>
  <r>
    <n v="626"/>
    <s v="Tucker, Mccoy and Marquez"/>
    <s v="Synergistic tertiary budgetary management"/>
    <n v="6400"/>
    <n v="13205"/>
    <n v="206.32812500000003"/>
    <x v="0"/>
    <n v="189"/>
    <n v="69.867724867724874"/>
    <x v="0"/>
    <s v="USD"/>
    <n v="1285650000"/>
    <d v="2010-09-28T05:00:00"/>
    <n v="1286427600"/>
    <d v="2010-10-07T05:00:00"/>
    <b v="0"/>
    <b v="1"/>
    <x v="3"/>
    <x v="5"/>
  </r>
  <r>
    <n v="443"/>
    <s v="Clark-Bowman"/>
    <s v="Stand-alone user-facing service-desk"/>
    <n v="9300"/>
    <n v="3232"/>
    <n v="34.752688172043008"/>
    <x v="2"/>
    <n v="90"/>
    <n v="35.911111111111111"/>
    <x v="0"/>
    <s v="USD"/>
    <n v="1285822800"/>
    <d v="2010-09-30T05:00:00"/>
    <n v="1287464400"/>
    <d v="2010-10-19T05:00:00"/>
    <b v="0"/>
    <b v="0"/>
    <x v="3"/>
    <x v="5"/>
  </r>
  <r>
    <n v="628"/>
    <s v="Dunn, Moreno and Green"/>
    <s v="Intuitive object-oriented task-force"/>
    <n v="1900"/>
    <n v="2884"/>
    <n v="151.78947368421052"/>
    <x v="0"/>
    <n v="96"/>
    <n v="30.041666666666668"/>
    <x v="0"/>
    <s v="USD"/>
    <n v="1286168400"/>
    <d v="2010-10-04T05:00:00"/>
    <n v="1286427600"/>
    <d v="2010-10-07T05:00:00"/>
    <b v="0"/>
    <b v="0"/>
    <x v="1"/>
    <x v="4"/>
  </r>
  <r>
    <n v="293"/>
    <s v="Ross Group"/>
    <s v="Organized executive solution"/>
    <n v="6500"/>
    <n v="1065"/>
    <n v="16.384615384615383"/>
    <x v="2"/>
    <n v="32"/>
    <n v="33.28125"/>
    <x v="4"/>
    <s v="EUR"/>
    <n v="1286254800"/>
    <d v="2010-10-05T05:00:00"/>
    <n v="1287032400"/>
    <d v="2010-10-14T05:00:00"/>
    <b v="0"/>
    <b v="0"/>
    <x v="3"/>
    <x v="5"/>
  </r>
  <r>
    <n v="137"/>
    <s v="Hudson-Nguyen"/>
    <s v="Down-sized disintermediate support"/>
    <n v="1800"/>
    <n v="4712"/>
    <n v="261.77777777777777"/>
    <x v="0"/>
    <n v="50"/>
    <n v="94.24"/>
    <x v="0"/>
    <s v="USD"/>
    <n v="1286341200"/>
    <d v="2010-10-06T05:00:00"/>
    <n v="1286859600"/>
    <d v="2010-10-12T05:00:00"/>
    <b v="0"/>
    <b v="0"/>
    <x v="4"/>
    <x v="13"/>
  </r>
  <r>
    <n v="663"/>
    <s v="Everett-Wolfe"/>
    <s v="Total optimizing software"/>
    <n v="10000"/>
    <n v="7724"/>
    <n v="77.239999999999995"/>
    <x v="1"/>
    <n v="87"/>
    <n v="88.781609195402297"/>
    <x v="0"/>
    <s v="USD"/>
    <n v="1286427600"/>
    <d v="2010-10-07T05:00:00"/>
    <n v="1288414800"/>
    <d v="2010-10-30T05:00:00"/>
    <b v="0"/>
    <b v="0"/>
    <x v="3"/>
    <x v="5"/>
  </r>
  <r>
    <n v="368"/>
    <s v="Whitaker, Wallace and Daniels"/>
    <s v="Reactive directional capacity"/>
    <n v="5200"/>
    <n v="14394"/>
    <n v="276.80769230769232"/>
    <x v="0"/>
    <n v="206"/>
    <n v="69.873786407766985"/>
    <x v="1"/>
    <s v="GBP"/>
    <n v="1286946000"/>
    <d v="2010-10-13T05:00:00"/>
    <n v="1288933200"/>
    <d v="2010-11-05T05:00:00"/>
    <b v="0"/>
    <b v="1"/>
    <x v="5"/>
    <x v="17"/>
  </r>
  <r>
    <n v="38"/>
    <s v="Maldonado-Gonzalez"/>
    <s v="Digitized client-driven database"/>
    <n v="3100"/>
    <n v="10085"/>
    <n v="325.32258064516128"/>
    <x v="0"/>
    <n v="134"/>
    <n v="75.261194029850742"/>
    <x v="0"/>
    <s v="USD"/>
    <n v="1287378000"/>
    <d v="2010-10-18T05:00:00"/>
    <n v="1287810000"/>
    <d v="2010-10-23T05:00:00"/>
    <b v="0"/>
    <b v="0"/>
    <x v="0"/>
    <x v="0"/>
  </r>
  <r>
    <n v="649"/>
    <s v="Yang and Sons"/>
    <s v="Reactive 6thgeneration hub"/>
    <n v="121700"/>
    <n v="59003"/>
    <n v="48.482333607230892"/>
    <x v="1"/>
    <n v="602"/>
    <n v="98.011627906976742"/>
    <x v="5"/>
    <s v="CHF"/>
    <n v="1287550800"/>
    <d v="2010-10-20T05:00:00"/>
    <n v="1288501200"/>
    <d v="2010-10-31T05:00:00"/>
    <b v="1"/>
    <b v="1"/>
    <x v="3"/>
    <x v="5"/>
  </r>
  <r>
    <n v="612"/>
    <s v="Wang, Nguyen and Horton"/>
    <s v="Innovative holistic hub"/>
    <n v="6200"/>
    <n v="8645"/>
    <n v="139.43548387096774"/>
    <x v="0"/>
    <n v="192"/>
    <n v="45.026041666666664"/>
    <x v="0"/>
    <s v="USD"/>
    <n v="1287810000"/>
    <d v="2010-10-23T05:00:00"/>
    <n v="1289800800"/>
    <d v="2010-11-15T06:00:00"/>
    <b v="0"/>
    <b v="0"/>
    <x v="1"/>
    <x v="1"/>
  </r>
  <r>
    <n v="103"/>
    <s v="Frye, Hunt and Powell"/>
    <s v="Polarized incremental emulation"/>
    <n v="10000"/>
    <n v="2461"/>
    <n v="24.610000000000003"/>
    <x v="1"/>
    <n v="37"/>
    <n v="66.513513513513516"/>
    <x v="4"/>
    <s v="EUR"/>
    <n v="1287896400"/>
    <d v="2010-10-24T05:00:00"/>
    <n v="1288674000"/>
    <d v="2010-11-02T05:00:00"/>
    <b v="0"/>
    <b v="0"/>
    <x v="1"/>
    <x v="1"/>
  </r>
  <r>
    <n v="726"/>
    <s v="Johns-Thomas"/>
    <s v="Realigned web-enabled functionalities"/>
    <n v="54300"/>
    <n v="48227"/>
    <n v="88.815837937384899"/>
    <x v="2"/>
    <n v="524"/>
    <n v="92.036259541984734"/>
    <x v="0"/>
    <s v="USD"/>
    <n v="1287982800"/>
    <d v="2010-10-25T05:00:00"/>
    <n v="1288501200"/>
    <d v="2010-10-31T05:00:00"/>
    <b v="0"/>
    <b v="1"/>
    <x v="3"/>
    <x v="5"/>
  </r>
  <r>
    <n v="389"/>
    <s v="Knox-Garner"/>
    <s v="Automated systemic hierarchy"/>
    <n v="83000"/>
    <n v="101352"/>
    <n v="122.11084337349398"/>
    <x v="0"/>
    <n v="1152"/>
    <n v="87.979166666666671"/>
    <x v="0"/>
    <s v="USD"/>
    <n v="1288242000"/>
    <d v="2010-10-28T05:00:00"/>
    <n v="1290578400"/>
    <d v="2010-11-24T06:00:00"/>
    <b v="0"/>
    <b v="0"/>
    <x v="3"/>
    <x v="5"/>
  </r>
  <r>
    <n v="781"/>
    <s v="Thomas Ltd"/>
    <s v="Cross-group interactive architecture"/>
    <n v="8700"/>
    <n v="4414"/>
    <n v="50.735632183908038"/>
    <x v="2"/>
    <n v="56"/>
    <n v="78.821428571428569"/>
    <x v="5"/>
    <s v="CHF"/>
    <n v="1288501200"/>
    <d v="2010-10-31T05:00:00"/>
    <n v="1292911200"/>
    <d v="2010-12-21T06:00:00"/>
    <b v="0"/>
    <b v="0"/>
    <x v="3"/>
    <x v="5"/>
  </r>
  <r>
    <n v="70"/>
    <s v="Barker Inc"/>
    <s v="Re-engineered 24/7 task-force"/>
    <n v="128000"/>
    <n v="158389"/>
    <n v="123.74140625000001"/>
    <x v="0"/>
    <n v="2475"/>
    <n v="63.995555555555555"/>
    <x v="4"/>
    <s v="EUR"/>
    <n v="1288674000"/>
    <d v="2010-11-02T05:00:00"/>
    <n v="1292911200"/>
    <d v="2010-12-21T06:00:00"/>
    <b v="0"/>
    <b v="1"/>
    <x v="3"/>
    <x v="5"/>
  </r>
  <r>
    <n v="213"/>
    <s v="Morgan-Warren"/>
    <s v="Face-to-face encompassing info-mediaries"/>
    <n v="87900"/>
    <n v="171549"/>
    <n v="195.16382252559728"/>
    <x v="0"/>
    <n v="4289"/>
    <n v="39.997435299603637"/>
    <x v="0"/>
    <s v="USD"/>
    <n v="1289019600"/>
    <d v="2010-11-06T05:00:00"/>
    <n v="1289714400"/>
    <d v="2010-11-14T06:00:00"/>
    <b v="0"/>
    <b v="1"/>
    <x v="1"/>
    <x v="4"/>
  </r>
  <r>
    <n v="177"/>
    <s v="Lee, Gibson and Morgan"/>
    <s v="Digitized solution-oriented product"/>
    <n v="38800"/>
    <n v="161593"/>
    <n v="416.47680412371136"/>
    <x v="0"/>
    <n v="2739"/>
    <n v="58.997079225994888"/>
    <x v="0"/>
    <s v="USD"/>
    <n v="1289800800"/>
    <d v="2010-11-15T06:00:00"/>
    <n v="1291960800"/>
    <d v="2010-12-10T06:00:00"/>
    <b v="0"/>
    <b v="0"/>
    <x v="3"/>
    <x v="5"/>
  </r>
  <r>
    <n v="586"/>
    <s v="Rowe-Wong"/>
    <s v="Robust hybrid budgetary management"/>
    <n v="700"/>
    <n v="6654"/>
    <n v="950.57142857142856"/>
    <x v="0"/>
    <n v="130"/>
    <n v="51.184615384615384"/>
    <x v="0"/>
    <s v="USD"/>
    <n v="1289973600"/>
    <d v="2010-11-17T06:00:00"/>
    <n v="1291615200"/>
    <d v="2010-12-06T06:00:00"/>
    <b v="0"/>
    <b v="0"/>
    <x v="1"/>
    <x v="3"/>
  </r>
  <r>
    <n v="525"/>
    <s v="Greene, Lloyd and Sims"/>
    <s v="Balanced leadingedge data-warehouse"/>
    <n v="2100"/>
    <n v="1768"/>
    <n v="84.19047619047619"/>
    <x v="1"/>
    <n v="63"/>
    <n v="28.063492063492063"/>
    <x v="0"/>
    <s v="USD"/>
    <n v="1290492000"/>
    <d v="2010-11-23T06:00:00"/>
    <n v="1290837600"/>
    <d v="2010-11-27T06:00:00"/>
    <b v="0"/>
    <b v="0"/>
    <x v="2"/>
    <x v="2"/>
  </r>
  <r>
    <n v="322"/>
    <s v="Hebert Group"/>
    <s v="Visionary asymmetric Graphical User Interface"/>
    <n v="117900"/>
    <n v="196377"/>
    <n v="166.56234096692114"/>
    <x v="0"/>
    <n v="5168"/>
    <n v="37.998645510835914"/>
    <x v="0"/>
    <s v="USD"/>
    <n v="1290664800"/>
    <d v="2010-11-25T06:00:00"/>
    <n v="1291788000"/>
    <d v="2010-12-08T06:00:00"/>
    <b v="0"/>
    <b v="0"/>
    <x v="3"/>
    <x v="5"/>
  </r>
  <r>
    <n v="270"/>
    <s v="Sawyer, Horton and Williams"/>
    <s v="Triple-buffered 4thgeneration toolset"/>
    <n v="173900"/>
    <n v="47260"/>
    <n v="27.176538240368025"/>
    <x v="2"/>
    <n v="1890"/>
    <n v="25.005291005291006"/>
    <x v="0"/>
    <s v="USD"/>
    <n v="1291269600"/>
    <d v="2010-12-02T06:00:00"/>
    <n v="1291442400"/>
    <d v="2010-12-04T06:00:00"/>
    <b v="0"/>
    <b v="0"/>
    <x v="6"/>
    <x v="10"/>
  </r>
  <r>
    <n v="445"/>
    <s v="Anderson-Pearson"/>
    <s v="Intuitive demand-driven Local Area Network"/>
    <n v="2100"/>
    <n v="10739"/>
    <n v="511.38095238095235"/>
    <x v="0"/>
    <n v="170"/>
    <n v="63.170588235294119"/>
    <x v="0"/>
    <s v="USD"/>
    <n v="1291356000"/>
    <d v="2010-12-03T06:00:00"/>
    <n v="1293170400"/>
    <d v="2010-12-24T06:00:00"/>
    <b v="0"/>
    <b v="1"/>
    <x v="3"/>
    <x v="5"/>
  </r>
  <r>
    <n v="973"/>
    <s v="Herrera, Bennett and Silva"/>
    <s v="Programmable multi-state algorithm"/>
    <n v="121100"/>
    <n v="26176"/>
    <n v="21.615194054500414"/>
    <x v="1"/>
    <n v="252"/>
    <n v="103.87301587301587"/>
    <x v="0"/>
    <s v="USD"/>
    <n v="1291960800"/>
    <d v="2010-12-10T06:00:00"/>
    <n v="1292133600"/>
    <d v="2010-12-12T06:00:00"/>
    <b v="0"/>
    <b v="1"/>
    <x v="3"/>
    <x v="5"/>
  </r>
  <r>
    <n v="826"/>
    <s v="Miller-Hubbard"/>
    <s v="Digitized 6thgeneration Local Area Network"/>
    <n v="2800"/>
    <n v="12797"/>
    <n v="457.03571428571428"/>
    <x v="0"/>
    <n v="194"/>
    <n v="65.963917525773198"/>
    <x v="0"/>
    <s v="USD"/>
    <n v="1292220000"/>
    <d v="2010-12-13T06:00:00"/>
    <n v="1294639200"/>
    <d v="2011-01-10T06:00:00"/>
    <b v="0"/>
    <b v="1"/>
    <x v="3"/>
    <x v="5"/>
  </r>
  <r>
    <n v="336"/>
    <s v="Nunez Inc"/>
    <s v="Customizable intangible capability"/>
    <n v="70700"/>
    <n v="68602"/>
    <n v="97.032531824611041"/>
    <x v="1"/>
    <n v="1072"/>
    <n v="63.994402985074629"/>
    <x v="0"/>
    <s v="USD"/>
    <n v="1292392800"/>
    <d v="2010-12-15T06:00:00"/>
    <n v="1292479200"/>
    <d v="2010-12-16T06:00:00"/>
    <b v="0"/>
    <b v="1"/>
    <x v="1"/>
    <x v="3"/>
  </r>
  <r>
    <n v="69"/>
    <s v="Jones-Watson"/>
    <s v="Switchable disintermediate moderator"/>
    <n v="7900"/>
    <n v="1901"/>
    <n v="24.063291139240505"/>
    <x v="2"/>
    <n v="17"/>
    <n v="111.82352941176471"/>
    <x v="0"/>
    <s v="USD"/>
    <n v="1292738400"/>
    <d v="2010-12-19T06:00:00"/>
    <n v="1295676000"/>
    <d v="2011-01-22T06:00:00"/>
    <b v="0"/>
    <b v="0"/>
    <x v="3"/>
    <x v="5"/>
  </r>
  <r>
    <n v="166"/>
    <s v="Brown-Vang"/>
    <s v="Robust heuristic artificial intelligence"/>
    <n v="9800"/>
    <n v="13439"/>
    <n v="137.13265306122449"/>
    <x v="0"/>
    <n v="244"/>
    <n v="55.077868852459019"/>
    <x v="0"/>
    <s v="USD"/>
    <n v="1292997600"/>
    <d v="2010-12-22T06:00:00"/>
    <n v="1293343200"/>
    <d v="2010-12-26T06:00:00"/>
    <b v="0"/>
    <b v="0"/>
    <x v="0"/>
    <x v="0"/>
  </r>
  <r>
    <n v="360"/>
    <s v="Larsen-Chung"/>
    <s v="Right-sized zero tolerance migration"/>
    <n v="59700"/>
    <n v="135132"/>
    <n v="226.35175879396985"/>
    <x v="0"/>
    <n v="2875"/>
    <n v="47.002434782608695"/>
    <x v="1"/>
    <s v="GBP"/>
    <n v="1293861600"/>
    <d v="2011-01-01T06:00:00"/>
    <n v="1295071200"/>
    <d v="2011-01-15T06:00:00"/>
    <b v="0"/>
    <b v="1"/>
    <x v="3"/>
    <x v="5"/>
  </r>
  <r>
    <n v="968"/>
    <s v="Gonzalez-White"/>
    <s v="Open-architected disintermediate budgetary management"/>
    <n v="2400"/>
    <n v="8117"/>
    <n v="338.20833333333337"/>
    <x v="0"/>
    <n v="114"/>
    <n v="71.201754385964918"/>
    <x v="0"/>
    <s v="USD"/>
    <n v="1293861600"/>
    <d v="2011-01-01T06:00:00"/>
    <n v="1295157600"/>
    <d v="2011-01-16T06:00:00"/>
    <b v="0"/>
    <b v="0"/>
    <x v="7"/>
    <x v="11"/>
  </r>
  <r>
    <n v="553"/>
    <s v="Dougherty, Austin and Mills"/>
    <s v="De-engineered 5thgeneration contingency"/>
    <n v="170600"/>
    <n v="75022"/>
    <n v="43.975381008206334"/>
    <x v="1"/>
    <n v="1028"/>
    <n v="72.978599221789878"/>
    <x v="0"/>
    <s v="USD"/>
    <n v="1293948000"/>
    <d v="2011-01-02T06:00:00"/>
    <n v="1294034400"/>
    <d v="2011-01-03T06:00:00"/>
    <b v="0"/>
    <b v="0"/>
    <x v="1"/>
    <x v="3"/>
  </r>
  <r>
    <n v="366"/>
    <s v="Williams, Perez and Villegas"/>
    <s v="Robust directional system engine"/>
    <n v="1800"/>
    <n v="10658"/>
    <n v="592.11111111111109"/>
    <x v="0"/>
    <n v="101"/>
    <n v="105.52475247524752"/>
    <x v="0"/>
    <s v="USD"/>
    <n v="1294034400"/>
    <d v="2011-01-03T06:00:00"/>
    <n v="1294120800"/>
    <d v="2011-01-04T06:00:00"/>
    <b v="0"/>
    <b v="1"/>
    <x v="3"/>
    <x v="5"/>
  </r>
  <r>
    <n v="392"/>
    <s v="Hernandez-Grimes"/>
    <s v="Profit-focused zero administration forecast"/>
    <n v="102900"/>
    <n v="67546"/>
    <n v="65.642371234207957"/>
    <x v="1"/>
    <n v="1608"/>
    <n v="42.006218905472636"/>
    <x v="0"/>
    <s v="USD"/>
    <n v="1294293600"/>
    <d v="2011-01-06T06:00:00"/>
    <n v="1294466400"/>
    <d v="2011-01-08T06:00:00"/>
    <b v="0"/>
    <b v="0"/>
    <x v="2"/>
    <x v="2"/>
  </r>
  <r>
    <n v="941"/>
    <s v="Luna-Horne"/>
    <s v="Profound exuding pricing structure"/>
    <n v="43000"/>
    <n v="5615"/>
    <n v="13.05813953488372"/>
    <x v="1"/>
    <n v="78"/>
    <n v="71.987179487179489"/>
    <x v="0"/>
    <s v="USD"/>
    <n v="1294552800"/>
    <d v="2011-01-09T06:00:00"/>
    <n v="1297576800"/>
    <d v="2011-02-13T06:00:00"/>
    <b v="1"/>
    <b v="0"/>
    <x v="3"/>
    <x v="5"/>
  </r>
  <r>
    <n v="569"/>
    <s v="Fischer, Fowler and Arnold"/>
    <s v="Extended multi-tasking definition"/>
    <n v="20100"/>
    <n v="47705"/>
    <n v="237.33830845771143"/>
    <x v="0"/>
    <n v="589"/>
    <n v="80.993208828522924"/>
    <x v="4"/>
    <s v="EUR"/>
    <n v="1294725600"/>
    <d v="2011-01-11T06:00:00"/>
    <n v="1295762400"/>
    <d v="2011-01-23T06:00:00"/>
    <b v="0"/>
    <b v="0"/>
    <x v="5"/>
    <x v="7"/>
  </r>
  <r>
    <n v="17"/>
    <s v="Cochran-Nguyen"/>
    <s v="Seamless 4thgeneration methodology"/>
    <n v="84600"/>
    <n v="134845"/>
    <n v="159.39125295508273"/>
    <x v="0"/>
    <n v="1249"/>
    <n v="107.96236989591674"/>
    <x v="0"/>
    <s v="USD"/>
    <n v="1294812000"/>
    <d v="2011-01-12T06:00:00"/>
    <n v="1294898400"/>
    <d v="2011-01-13T06:00:00"/>
    <b v="0"/>
    <b v="0"/>
    <x v="5"/>
    <x v="7"/>
  </r>
  <r>
    <n v="875"/>
    <s v="Mueller-Harmon"/>
    <s v="Implemented tangible approach"/>
    <n v="7900"/>
    <n v="5465"/>
    <n v="69.177215189873422"/>
    <x v="1"/>
    <n v="67"/>
    <n v="81.567164179104481"/>
    <x v="0"/>
    <s v="USD"/>
    <n v="1294898400"/>
    <d v="2011-01-13T06:00:00"/>
    <n v="1294984800"/>
    <d v="2011-01-14T06:00:00"/>
    <b v="0"/>
    <b v="0"/>
    <x v="1"/>
    <x v="3"/>
  </r>
  <r>
    <n v="416"/>
    <s v="Stewart-Coleman"/>
    <s v="Customer-focused disintermediate toolset"/>
    <n v="134600"/>
    <n v="59007"/>
    <n v="43.838781575037146"/>
    <x v="1"/>
    <n v="1439"/>
    <n v="41.005559416261292"/>
    <x v="0"/>
    <s v="USD"/>
    <n v="1295244000"/>
    <d v="2011-01-17T06:00:00"/>
    <n v="1296021600"/>
    <d v="2011-01-26T06:00:00"/>
    <b v="0"/>
    <b v="1"/>
    <x v="5"/>
    <x v="17"/>
  </r>
  <r>
    <n v="604"/>
    <s v="Cole, Hernandez and Rodriguez"/>
    <s v="Cross-platform logistical circuit"/>
    <n v="88700"/>
    <n v="151438"/>
    <n v="170.73055242390078"/>
    <x v="0"/>
    <n v="2857"/>
    <n v="53.005950297514879"/>
    <x v="0"/>
    <s v="USD"/>
    <n v="1295676000"/>
    <d v="2011-01-22T06:00:00"/>
    <n v="1297490400"/>
    <d v="2011-02-12T06:00:00"/>
    <b v="0"/>
    <b v="0"/>
    <x v="3"/>
    <x v="5"/>
  </r>
  <r>
    <n v="942"/>
    <s v="Allen Inc"/>
    <s v="Horizontal optimizing model"/>
    <n v="9600"/>
    <n v="6205"/>
    <n v="64.635416666666671"/>
    <x v="1"/>
    <n v="67"/>
    <n v="92.611940298507463"/>
    <x v="2"/>
    <s v="AUD"/>
    <n v="1295935200"/>
    <d v="2011-01-25T06:00:00"/>
    <n v="1296194400"/>
    <d v="2011-01-28T06:00:00"/>
    <b v="0"/>
    <b v="0"/>
    <x v="3"/>
    <x v="5"/>
  </r>
  <r>
    <n v="65"/>
    <s v="Berry-Boyer"/>
    <s v="Mandatory incremental projection"/>
    <n v="6100"/>
    <n v="14405"/>
    <n v="236.14754098360655"/>
    <x v="0"/>
    <n v="236"/>
    <n v="61.038135593220339"/>
    <x v="0"/>
    <s v="USD"/>
    <n v="1296108000"/>
    <d v="2011-01-27T06:00:00"/>
    <n v="1296712800"/>
    <d v="2011-02-03T06:00:00"/>
    <b v="0"/>
    <b v="0"/>
    <x v="3"/>
    <x v="5"/>
  </r>
  <r>
    <n v="362"/>
    <s v="Lawrence Group"/>
    <s v="Automated actuating conglomeration"/>
    <n v="3700"/>
    <n v="13755"/>
    <n v="371.75675675675677"/>
    <x v="0"/>
    <n v="191"/>
    <n v="72.015706806282722"/>
    <x v="0"/>
    <s v="USD"/>
    <n v="1296108000"/>
    <d v="2011-01-27T06:00:00"/>
    <n v="1299391200"/>
    <d v="2011-03-06T06:00:00"/>
    <b v="0"/>
    <b v="0"/>
    <x v="1"/>
    <x v="3"/>
  </r>
  <r>
    <n v="659"/>
    <s v="Bailey and Sons"/>
    <s v="Grass-roots dynamic emulation"/>
    <n v="120700"/>
    <n v="57010"/>
    <n v="47.232808616404313"/>
    <x v="1"/>
    <n v="750"/>
    <n v="76.013333333333335"/>
    <x v="1"/>
    <s v="GBP"/>
    <n v="1296108000"/>
    <d v="2011-01-27T06:00:00"/>
    <n v="1296194400"/>
    <d v="2011-01-28T06:00:00"/>
    <b v="0"/>
    <b v="0"/>
    <x v="5"/>
    <x v="17"/>
  </r>
  <r>
    <n v="976"/>
    <s v="Huerta, Roberts and Dickerson"/>
    <s v="Self-enabling value-added artificial intelligence"/>
    <n v="4000"/>
    <n v="12886"/>
    <n v="322.14999999999998"/>
    <x v="0"/>
    <n v="140"/>
    <n v="92.042857142857144"/>
    <x v="0"/>
    <s v="USD"/>
    <n v="1296194400"/>
    <d v="2011-01-28T06:00:00"/>
    <n v="1296712800"/>
    <d v="2011-02-03T06:00:00"/>
    <b v="0"/>
    <b v="1"/>
    <x v="3"/>
    <x v="5"/>
  </r>
  <r>
    <n v="399"/>
    <s v="Acosta, Mullins and Morris"/>
    <s v="Pre-emptive interactive model"/>
    <n v="97300"/>
    <n v="62127"/>
    <n v="63.850976361767728"/>
    <x v="1"/>
    <n v="941"/>
    <n v="66.022316684378325"/>
    <x v="0"/>
    <s v="USD"/>
    <n v="1296626400"/>
    <d v="2011-02-02T06:00:00"/>
    <n v="1297231200"/>
    <d v="2011-02-09T06:00:00"/>
    <b v="0"/>
    <b v="0"/>
    <x v="1"/>
    <x v="4"/>
  </r>
  <r>
    <n v="428"/>
    <s v="Mayer-Richmond"/>
    <s v="Progressive zero-defect capability"/>
    <n v="101400"/>
    <n v="47037"/>
    <n v="46.387573964497044"/>
    <x v="1"/>
    <n v="747"/>
    <n v="62.967871485943775"/>
    <x v="0"/>
    <s v="USD"/>
    <n v="1297404000"/>
    <d v="2011-02-11T06:00:00"/>
    <n v="1298008800"/>
    <d v="2011-02-18T06:00:00"/>
    <b v="0"/>
    <b v="0"/>
    <x v="5"/>
    <x v="7"/>
  </r>
  <r>
    <n v="833"/>
    <s v="Levine, Martin and Hernandez"/>
    <s v="Expanded asynchronous groupware"/>
    <n v="6800"/>
    <n v="10723"/>
    <n v="157.69117647058823"/>
    <x v="0"/>
    <n v="165"/>
    <n v="64.987878787878785"/>
    <x v="6"/>
    <s v="DKK"/>
    <n v="1297663200"/>
    <d v="2011-02-14T06:00:00"/>
    <n v="1298613600"/>
    <d v="2011-02-25T06:00:00"/>
    <b v="0"/>
    <b v="0"/>
    <x v="4"/>
    <x v="9"/>
  </r>
  <r>
    <n v="255"/>
    <s v="Rosales, Branch and Harmon"/>
    <s v="Upgradable grid-enabled superstructure"/>
    <n v="80500"/>
    <n v="96735"/>
    <n v="120.16770186335404"/>
    <x v="0"/>
    <n v="1697"/>
    <n v="57.003535651149086"/>
    <x v="0"/>
    <s v="USD"/>
    <n v="1297836000"/>
    <d v="2011-02-16T06:00:00"/>
    <n v="1298268000"/>
    <d v="2011-02-21T06:00:00"/>
    <b v="0"/>
    <b v="1"/>
    <x v="1"/>
    <x v="3"/>
  </r>
  <r>
    <n v="311"/>
    <s v="Flores PLC"/>
    <s v="Focused real-time help-desk"/>
    <n v="6300"/>
    <n v="12812"/>
    <n v="203.36507936507937"/>
    <x v="0"/>
    <n v="121"/>
    <n v="105.88429752066116"/>
    <x v="0"/>
    <s v="USD"/>
    <n v="1297836000"/>
    <d v="2011-02-16T06:00:00"/>
    <n v="1298872800"/>
    <d v="2011-02-28T06:00:00"/>
    <b v="0"/>
    <b v="0"/>
    <x v="3"/>
    <x v="5"/>
  </r>
  <r>
    <n v="961"/>
    <s v="Mason, Case and May"/>
    <s v="Optimized content-based collaboration"/>
    <n v="5700"/>
    <n v="6800"/>
    <n v="119.29824561403508"/>
    <x v="0"/>
    <n v="155"/>
    <n v="43.87096774193548"/>
    <x v="0"/>
    <s v="USD"/>
    <n v="1297922400"/>
    <d v="2011-02-17T06:00:00"/>
    <n v="1298268000"/>
    <d v="2011-02-21T06:00:00"/>
    <b v="0"/>
    <b v="0"/>
    <x v="4"/>
    <x v="9"/>
  </r>
  <r>
    <n v="61"/>
    <s v="Romero-Hoffman"/>
    <s v="Open-source zero administration complexity"/>
    <n v="199200"/>
    <n v="184750"/>
    <n v="92.74598393574297"/>
    <x v="1"/>
    <n v="2253"/>
    <n v="82.001775410563695"/>
    <x v="3"/>
    <s v="CAD"/>
    <n v="1298268000"/>
    <d v="2011-02-21T06:00:00"/>
    <n v="1301720400"/>
    <d v="2011-04-02T05:00:00"/>
    <b v="0"/>
    <b v="0"/>
    <x v="3"/>
    <x v="5"/>
  </r>
  <r>
    <n v="36"/>
    <s v="Jackson-Lewis"/>
    <s v="Monitored multi-state encryption"/>
    <n v="700"/>
    <n v="1101"/>
    <n v="157.28571428571431"/>
    <x v="0"/>
    <n v="16"/>
    <n v="68.8125"/>
    <x v="0"/>
    <s v="USD"/>
    <n v="1298700000"/>
    <d v="2011-02-26T06:00:00"/>
    <n v="1300856400"/>
    <d v="2011-03-23T05:00:00"/>
    <b v="0"/>
    <b v="0"/>
    <x v="3"/>
    <x v="5"/>
  </r>
  <r>
    <n v="782"/>
    <s v="Williams and Sons"/>
    <s v="Centralized asymmetric framework"/>
    <n v="5100"/>
    <n v="10981"/>
    <n v="215.31372549019611"/>
    <x v="0"/>
    <n v="161"/>
    <n v="68.204968944099377"/>
    <x v="0"/>
    <s v="USD"/>
    <n v="1298959200"/>
    <d v="2011-03-01T06:00:00"/>
    <n v="1301374800"/>
    <d v="2011-03-29T05:00:00"/>
    <b v="0"/>
    <b v="1"/>
    <x v="5"/>
    <x v="7"/>
  </r>
  <r>
    <n v="963"/>
    <s v="Rodriguez-Robinson"/>
    <s v="Ergonomic methodical hub"/>
    <n v="5900"/>
    <n v="4997"/>
    <n v="84.694915254237287"/>
    <x v="1"/>
    <n v="114"/>
    <n v="43.833333333333336"/>
    <x v="4"/>
    <s v="EUR"/>
    <n v="1299304800"/>
    <d v="2011-03-05T06:00:00"/>
    <n v="1299823200"/>
    <d v="2011-03-11T06:00:00"/>
    <b v="0"/>
    <b v="1"/>
    <x v="0"/>
    <x v="0"/>
  </r>
  <r>
    <n v="87"/>
    <s v="Farrell and Sons"/>
    <s v="Synergized 4thgeneration conglomeration"/>
    <n v="198500"/>
    <n v="123040"/>
    <n v="61.984886649874063"/>
    <x v="1"/>
    <n v="1482"/>
    <n v="83.022941970310384"/>
    <x v="2"/>
    <s v="AUD"/>
    <n v="1299564000"/>
    <d v="2011-03-08T06:00:00"/>
    <n v="1300510800"/>
    <d v="2011-03-19T05:00:00"/>
    <b v="0"/>
    <b v="1"/>
    <x v="1"/>
    <x v="3"/>
  </r>
  <r>
    <n v="96"/>
    <s v="Howard Ltd"/>
    <s v="Down-sized systematic policy"/>
    <n v="69700"/>
    <n v="151513"/>
    <n v="217.37876614060258"/>
    <x v="0"/>
    <n v="2331"/>
    <n v="64.999141999141997"/>
    <x v="0"/>
    <s v="USD"/>
    <n v="1299736800"/>
    <d v="2011-03-10T06:00:00"/>
    <n v="1300856400"/>
    <d v="2011-03-23T05:00:00"/>
    <b v="0"/>
    <b v="0"/>
    <x v="3"/>
    <x v="5"/>
  </r>
  <r>
    <n v="577"/>
    <s v="Stevens Inc"/>
    <s v="Adaptive 24hour projection"/>
    <n v="8200"/>
    <n v="1546"/>
    <n v="18.853658536585368"/>
    <x v="2"/>
    <n v="37"/>
    <n v="41.783783783783782"/>
    <x v="0"/>
    <s v="USD"/>
    <n v="1299823200"/>
    <d v="2011-03-11T06:00:00"/>
    <n v="1302066000"/>
    <d v="2011-04-06T05:00:00"/>
    <b v="0"/>
    <b v="0"/>
    <x v="1"/>
    <x v="18"/>
  </r>
  <r>
    <n v="701"/>
    <s v="Mcclain LLC"/>
    <s v="Open-source multi-tasking methodology"/>
    <n v="52000"/>
    <n v="91014"/>
    <n v="175.02692307692308"/>
    <x v="0"/>
    <n v="820"/>
    <n v="110.99268292682927"/>
    <x v="0"/>
    <s v="USD"/>
    <n v="1301202000"/>
    <d v="2011-03-27T05:00:00"/>
    <n v="1301806800"/>
    <d v="2011-04-03T05:00:00"/>
    <b v="1"/>
    <b v="0"/>
    <x v="3"/>
    <x v="5"/>
  </r>
  <r>
    <n v="837"/>
    <s v="Cook-Ortiz"/>
    <s v="Right-sized dedicated standardization"/>
    <n v="17700"/>
    <n v="150960"/>
    <n v="852.88135593220341"/>
    <x v="0"/>
    <n v="1797"/>
    <n v="84.00667779632721"/>
    <x v="0"/>
    <s v="USD"/>
    <n v="1301202000"/>
    <d v="2011-03-27T05:00:00"/>
    <n v="1305867600"/>
    <d v="2011-05-20T05:00:00"/>
    <b v="0"/>
    <b v="0"/>
    <x v="1"/>
    <x v="18"/>
  </r>
  <r>
    <n v="321"/>
    <s v="Mills, Frazier and Perez"/>
    <s v="Proactive attitude-oriented knowledge user"/>
    <n v="170400"/>
    <n v="160422"/>
    <n v="94.144366197183089"/>
    <x v="1"/>
    <n v="2468"/>
    <n v="65.000810372771468"/>
    <x v="0"/>
    <s v="USD"/>
    <n v="1301634000"/>
    <d v="2011-04-01T05:00:00"/>
    <n v="1302325200"/>
    <d v="2011-04-09T05:00:00"/>
    <b v="0"/>
    <b v="0"/>
    <x v="5"/>
    <x v="8"/>
  </r>
  <r>
    <n v="204"/>
    <s v="Daniel-Luna"/>
    <s v="Mandatory multimedia leverage"/>
    <n v="75000"/>
    <n v="2529"/>
    <n v="3.3719999999999999"/>
    <x v="1"/>
    <n v="40"/>
    <n v="63.225000000000001"/>
    <x v="0"/>
    <s v="USD"/>
    <n v="1301806800"/>
    <d v="2011-04-03T05:00:00"/>
    <n v="1302670800"/>
    <d v="2011-04-13T05:00:00"/>
    <b v="0"/>
    <b v="0"/>
    <x v="1"/>
    <x v="18"/>
  </r>
  <r>
    <n v="262"/>
    <s v="Lloyd, Kennedy and Davis"/>
    <s v="Compatible multimedia hub"/>
    <n v="1700"/>
    <n v="5328"/>
    <n v="313.41176470588238"/>
    <x v="0"/>
    <n v="107"/>
    <n v="49.794392523364486"/>
    <x v="0"/>
    <s v="USD"/>
    <n v="1301979600"/>
    <d v="2011-04-05T05:00:00"/>
    <n v="1304226000"/>
    <d v="2011-05-01T05:00:00"/>
    <b v="0"/>
    <b v="1"/>
    <x v="1"/>
    <x v="4"/>
  </r>
  <r>
    <n v="986"/>
    <s v="Chan, Washington and Callahan"/>
    <s v="Optional zero administration neural-net"/>
    <n v="7800"/>
    <n v="3144"/>
    <n v="40.307692307692307"/>
    <x v="1"/>
    <n v="92"/>
    <n v="34.173913043478258"/>
    <x v="0"/>
    <s v="USD"/>
    <n v="1301979600"/>
    <d v="2011-04-05T05:00:00"/>
    <n v="1303189200"/>
    <d v="2011-04-19T05:00:00"/>
    <b v="0"/>
    <b v="0"/>
    <x v="1"/>
    <x v="3"/>
  </r>
  <r>
    <n v="253"/>
    <s v="Rogers, Jacobs and Jackson"/>
    <s v="Upgradable multi-state instruction set"/>
    <n v="121500"/>
    <n v="108161"/>
    <n v="89.021399176954731"/>
    <x v="1"/>
    <n v="1335"/>
    <n v="81.019475655430711"/>
    <x v="3"/>
    <s v="CAD"/>
    <n v="1302238800"/>
    <d v="2011-04-08T05:00:00"/>
    <n v="1303275600"/>
    <d v="2011-04-20T05:00:00"/>
    <b v="0"/>
    <b v="0"/>
    <x v="5"/>
    <x v="12"/>
  </r>
  <r>
    <n v="308"/>
    <s v="Davis Ltd"/>
    <s v="Grass-roots optimizing projection"/>
    <n v="118200"/>
    <n v="87560"/>
    <n v="74.077834179357026"/>
    <x v="1"/>
    <n v="803"/>
    <n v="109.04109589041096"/>
    <x v="0"/>
    <s v="USD"/>
    <n v="1303102800"/>
    <d v="2011-04-18T05:00:00"/>
    <n v="1303189200"/>
    <d v="2011-04-19T05:00:00"/>
    <b v="0"/>
    <b v="0"/>
    <x v="3"/>
    <x v="5"/>
  </r>
  <r>
    <n v="907"/>
    <s v="White, Pena and Calhoun"/>
    <s v="Quality-focused asymmetric adapter"/>
    <n v="9100"/>
    <n v="1843"/>
    <n v="20.252747252747252"/>
    <x v="1"/>
    <n v="41"/>
    <n v="44.951219512195124"/>
    <x v="0"/>
    <s v="USD"/>
    <n v="1303880400"/>
    <d v="2011-04-27T05:00:00"/>
    <n v="1304485200"/>
    <d v="2011-05-04T05:00:00"/>
    <b v="0"/>
    <b v="0"/>
    <x v="3"/>
    <x v="5"/>
  </r>
  <r>
    <n v="581"/>
    <s v="Sanchez, Cross and Savage"/>
    <s v="Sharable mobile knowledgebase"/>
    <n v="6000"/>
    <n v="3841"/>
    <n v="64.016666666666666"/>
    <x v="1"/>
    <n v="71"/>
    <n v="54.098591549295776"/>
    <x v="0"/>
    <s v="USD"/>
    <n v="1304053200"/>
    <d v="2011-04-29T05:00:00"/>
    <n v="1305349200"/>
    <d v="2011-05-14T05:00:00"/>
    <b v="0"/>
    <b v="0"/>
    <x v="2"/>
    <x v="15"/>
  </r>
  <r>
    <n v="827"/>
    <s v="Miranda, Martinez and Lowery"/>
    <s v="Innovative actuating artificial intelligence"/>
    <n v="2300"/>
    <n v="6134"/>
    <n v="266.69565217391306"/>
    <x v="0"/>
    <n v="82"/>
    <n v="74.804878048780495"/>
    <x v="2"/>
    <s v="AUD"/>
    <n v="1304398800"/>
    <d v="2011-05-03T05:00:00"/>
    <n v="1305435600"/>
    <d v="2011-05-15T05:00:00"/>
    <b v="0"/>
    <b v="1"/>
    <x v="5"/>
    <x v="12"/>
  </r>
  <r>
    <n v="619"/>
    <s v="Case LLC"/>
    <s v="Ameliorated foreground methodology"/>
    <n v="195900"/>
    <n v="55757"/>
    <n v="28.461970393057683"/>
    <x v="1"/>
    <n v="648"/>
    <n v="86.044753086419746"/>
    <x v="0"/>
    <s v="USD"/>
    <n v="1304658000"/>
    <d v="2011-05-06T05:00:00"/>
    <n v="1304744400"/>
    <d v="2011-05-07T05:00:00"/>
    <b v="1"/>
    <b v="1"/>
    <x v="3"/>
    <x v="5"/>
  </r>
  <r>
    <n v="939"/>
    <s v="Williams, Johnson and Campbell"/>
    <s v="Streamlined human-resource Graphic Interface"/>
    <n v="7800"/>
    <n v="3839"/>
    <n v="49.217948717948715"/>
    <x v="1"/>
    <n v="67"/>
    <n v="57.298507462686565"/>
    <x v="0"/>
    <s v="USD"/>
    <n v="1304744400"/>
    <d v="2011-05-07T05:00:00"/>
    <n v="1306213200"/>
    <d v="2011-05-24T05:00:00"/>
    <b v="0"/>
    <b v="1"/>
    <x v="6"/>
    <x v="10"/>
  </r>
  <r>
    <n v="866"/>
    <s v="Jackson-Brown"/>
    <s v="Versatile 5thgeneration matrices"/>
    <n v="182800"/>
    <n v="79045"/>
    <n v="43.241247264770237"/>
    <x v="2"/>
    <n v="898"/>
    <n v="88.023385300668153"/>
    <x v="0"/>
    <s v="USD"/>
    <n v="1304830800"/>
    <d v="2011-05-08T05:00:00"/>
    <n v="1304917200"/>
    <d v="2011-05-09T05:00:00"/>
    <b v="0"/>
    <b v="0"/>
    <x v="0"/>
    <x v="0"/>
  </r>
  <r>
    <n v="970"/>
    <s v="Glover-Nelson"/>
    <s v="Inverse context-sensitive info-mediaries"/>
    <n v="94900"/>
    <n v="57659"/>
    <n v="60.757639620653315"/>
    <x v="1"/>
    <n v="594"/>
    <n v="97.069023569023571"/>
    <x v="0"/>
    <s v="USD"/>
    <n v="1304917200"/>
    <d v="2011-05-09T05:00:00"/>
    <n v="1305003600"/>
    <d v="2011-05-10T05:00:00"/>
    <b v="0"/>
    <b v="0"/>
    <x v="3"/>
    <x v="5"/>
  </r>
  <r>
    <n v="320"/>
    <s v="Sandoval-Powell"/>
    <s v="Phased holistic implementation"/>
    <n v="84400"/>
    <n v="8092"/>
    <n v="9.5876777251184837"/>
    <x v="1"/>
    <n v="80"/>
    <n v="101.15"/>
    <x v="0"/>
    <s v="USD"/>
    <n v="1305003600"/>
    <d v="2011-05-10T05:00:00"/>
    <n v="1305781200"/>
    <d v="2011-05-19T05:00:00"/>
    <b v="0"/>
    <b v="0"/>
    <x v="4"/>
    <x v="6"/>
  </r>
  <r>
    <n v="757"/>
    <s v="Callahan-Gilbert"/>
    <s v="Profit-focused motivating function"/>
    <n v="1400"/>
    <n v="5696"/>
    <n v="406.85714285714283"/>
    <x v="0"/>
    <n v="114"/>
    <n v="49.964912280701753"/>
    <x v="0"/>
    <s v="USD"/>
    <n v="1305176400"/>
    <d v="2011-05-12T05:00:00"/>
    <n v="1305522000"/>
    <d v="2011-05-16T05:00:00"/>
    <b v="0"/>
    <b v="0"/>
    <x v="5"/>
    <x v="12"/>
  </r>
  <r>
    <n v="764"/>
    <s v="Shaffer-Mason"/>
    <s v="Managed bandwidth-monitored system engine"/>
    <n v="1100"/>
    <n v="8010"/>
    <n v="728.18181818181824"/>
    <x v="0"/>
    <n v="148"/>
    <n v="54.121621621621621"/>
    <x v="0"/>
    <s v="USD"/>
    <n v="1305262800"/>
    <d v="2011-05-13T05:00:00"/>
    <n v="1305954000"/>
    <d v="2011-05-21T05:00:00"/>
    <b v="0"/>
    <b v="0"/>
    <x v="1"/>
    <x v="3"/>
  </r>
  <r>
    <n v="25"/>
    <s v="Caldwell, Velazquez and Wilson"/>
    <s v="Monitored impactful analyzer"/>
    <n v="5500"/>
    <n v="11904"/>
    <n v="216.43636363636364"/>
    <x v="0"/>
    <n v="163"/>
    <n v="73.030674846625772"/>
    <x v="0"/>
    <s v="USD"/>
    <n v="1305694800"/>
    <d v="2011-05-18T05:00:00"/>
    <n v="1307422800"/>
    <d v="2011-06-07T05:00:00"/>
    <b v="0"/>
    <b v="1"/>
    <x v="6"/>
    <x v="10"/>
  </r>
  <r>
    <n v="787"/>
    <s v="Vance-Glover"/>
    <s v="Progressive coherent secured line"/>
    <n v="61200"/>
    <n v="60994"/>
    <n v="99.66339869281046"/>
    <x v="1"/>
    <n v="859"/>
    <n v="71.005820721769496"/>
    <x v="3"/>
    <s v="CAD"/>
    <n v="1305954000"/>
    <d v="2011-05-21T05:00:00"/>
    <n v="1306731600"/>
    <d v="2011-05-30T05:00:00"/>
    <b v="0"/>
    <b v="0"/>
    <x v="1"/>
    <x v="3"/>
  </r>
  <r>
    <n v="233"/>
    <s v="Reid, Rivera and Perry"/>
    <s v="Multi-lateral national adapter"/>
    <n v="3800"/>
    <n v="6000"/>
    <n v="157.89473684210526"/>
    <x v="0"/>
    <n v="62"/>
    <n v="96.774193548387103"/>
    <x v="0"/>
    <s v="USD"/>
    <n v="1307854800"/>
    <d v="2011-06-12T05:00:00"/>
    <n v="1309237200"/>
    <d v="2011-06-28T05:00:00"/>
    <b v="0"/>
    <b v="0"/>
    <x v="5"/>
    <x v="7"/>
  </r>
  <r>
    <n v="946"/>
    <s v="Hall, Holmes and Walker"/>
    <s v="Public-key bandwidth-monitored intranet"/>
    <n v="153700"/>
    <n v="15238"/>
    <n v="9.9141184124918666"/>
    <x v="1"/>
    <n v="181"/>
    <n v="84.187845303867405"/>
    <x v="0"/>
    <s v="USD"/>
    <n v="1308200400"/>
    <d v="2011-06-16T05:00:00"/>
    <n v="1308373200"/>
    <d v="2011-06-18T05:00:00"/>
    <b v="0"/>
    <b v="0"/>
    <x v="3"/>
    <x v="5"/>
  </r>
  <r>
    <n v="855"/>
    <s v="Moses-Terry"/>
    <s v="Horizontal clear-thinking framework"/>
    <n v="23400"/>
    <n v="23956"/>
    <n v="102.37606837606839"/>
    <x v="0"/>
    <n v="452"/>
    <n v="53"/>
    <x v="2"/>
    <s v="AUD"/>
    <n v="1308373200"/>
    <d v="2011-06-18T05:00:00"/>
    <n v="1311051600"/>
    <d v="2011-07-19T05:00:00"/>
    <b v="0"/>
    <b v="0"/>
    <x v="3"/>
    <x v="5"/>
  </r>
  <r>
    <n v="134"/>
    <s v="Caldwell LLC"/>
    <s v="Secured executive concept"/>
    <n v="99500"/>
    <n v="89288"/>
    <n v="89.73668341708543"/>
    <x v="1"/>
    <n v="940"/>
    <n v="94.987234042553197"/>
    <x v="5"/>
    <s v="CHF"/>
    <n v="1308459600"/>
    <d v="2011-06-19T05:00:00"/>
    <n v="1312693200"/>
    <d v="2011-08-07T05:00:00"/>
    <b v="0"/>
    <b v="1"/>
    <x v="5"/>
    <x v="17"/>
  </r>
  <r>
    <n v="853"/>
    <s v="Collier LLC"/>
    <s v="Secured well-modulated projection"/>
    <n v="17100"/>
    <n v="111502"/>
    <n v="652.05847953216369"/>
    <x v="0"/>
    <n v="1467"/>
    <n v="76.006816632583508"/>
    <x v="3"/>
    <s v="CAD"/>
    <n v="1308546000"/>
    <d v="2011-06-20T05:00:00"/>
    <n v="1308978000"/>
    <d v="2011-06-25T05:00:00"/>
    <b v="0"/>
    <b v="1"/>
    <x v="1"/>
    <x v="4"/>
  </r>
  <r>
    <n v="477"/>
    <s v="Hogan, Porter and Rivera"/>
    <s v="Organic object-oriented core"/>
    <n v="8500"/>
    <n v="4613"/>
    <n v="54.270588235294113"/>
    <x v="1"/>
    <n v="113"/>
    <n v="40.823008849557525"/>
    <x v="0"/>
    <s v="USD"/>
    <n v="1309064400"/>
    <d v="2011-06-26T05:00:00"/>
    <n v="1311397200"/>
    <d v="2011-07-23T05:00:00"/>
    <b v="0"/>
    <b v="0"/>
    <x v="5"/>
    <x v="19"/>
  </r>
  <r>
    <n v="917"/>
    <s v="Cooper Inc"/>
    <s v="Polarized discrete product"/>
    <n v="3600"/>
    <n v="2097"/>
    <n v="58.25"/>
    <x v="3"/>
    <n v="27"/>
    <n v="77.666666666666671"/>
    <x v="1"/>
    <s v="GBP"/>
    <n v="1309237200"/>
    <d v="2011-06-28T05:00:00"/>
    <n v="1311310800"/>
    <d v="2011-07-22T05:00:00"/>
    <b v="0"/>
    <b v="1"/>
    <x v="5"/>
    <x v="8"/>
  </r>
  <r>
    <n v="220"/>
    <s v="Owens-Le"/>
    <s v="Focused composite approach"/>
    <n v="7900"/>
    <n v="667"/>
    <n v="8.4430379746835449"/>
    <x v="1"/>
    <n v="17"/>
    <n v="39.235294117647058"/>
    <x v="0"/>
    <s v="USD"/>
    <n v="1309496400"/>
    <d v="2011-07-01T05:00:00"/>
    <n v="1311051600"/>
    <d v="2011-07-19T05:00:00"/>
    <b v="1"/>
    <b v="0"/>
    <x v="3"/>
    <x v="5"/>
  </r>
  <r>
    <n v="42"/>
    <s v="Werner-Bryant"/>
    <s v="Virtual uniform frame"/>
    <n v="1800"/>
    <n v="7991"/>
    <n v="443.94444444444446"/>
    <x v="0"/>
    <n v="222"/>
    <n v="35.995495495495497"/>
    <x v="0"/>
    <s v="USD"/>
    <n v="1309755600"/>
    <d v="2011-07-04T05:00:00"/>
    <n v="1310533200"/>
    <d v="2011-07-13T05:00:00"/>
    <b v="0"/>
    <b v="0"/>
    <x v="7"/>
    <x v="11"/>
  </r>
  <r>
    <n v="665"/>
    <s v="Park-Goodman"/>
    <s v="Customer-focused impactful extranet"/>
    <n v="5100"/>
    <n v="12219"/>
    <n v="239.58823529411765"/>
    <x v="0"/>
    <n v="272"/>
    <n v="44.922794117647058"/>
    <x v="0"/>
    <s v="USD"/>
    <n v="1310187600"/>
    <d v="2011-07-09T05:00:00"/>
    <n v="1311397200"/>
    <d v="2011-07-23T05:00:00"/>
    <b v="0"/>
    <b v="1"/>
    <x v="5"/>
    <x v="17"/>
  </r>
  <r>
    <n v="896"/>
    <s v="Wright-Bryant"/>
    <s v="Reverse-engineered client-server extranet"/>
    <n v="19800"/>
    <n v="153338"/>
    <n v="774.43434343434342"/>
    <x v="0"/>
    <n v="1460"/>
    <n v="105.02602739726028"/>
    <x v="2"/>
    <s v="AUD"/>
    <n v="1310619600"/>
    <d v="2011-07-14T05:00:00"/>
    <n v="1310878800"/>
    <d v="2011-07-17T05:00:00"/>
    <b v="0"/>
    <b v="1"/>
    <x v="7"/>
    <x v="11"/>
  </r>
  <r>
    <n v="852"/>
    <s v="Brady Ltd"/>
    <s v="Open-source reciprocal standardization"/>
    <n v="4900"/>
    <n v="2505"/>
    <n v="51.122448979591837"/>
    <x v="1"/>
    <n v="31"/>
    <n v="80.806451612903231"/>
    <x v="0"/>
    <s v="USD"/>
    <n v="1310792400"/>
    <d v="2011-07-16T05:00:00"/>
    <n v="1311656400"/>
    <d v="2011-07-26T05:00:00"/>
    <b v="0"/>
    <b v="1"/>
    <x v="6"/>
    <x v="10"/>
  </r>
  <r>
    <n v="982"/>
    <s v="Freeman-French"/>
    <s v="Multi-layered optimal application"/>
    <n v="7200"/>
    <n v="6115"/>
    <n v="84.930555555555557"/>
    <x v="1"/>
    <n v="75"/>
    <n v="81.533333333333331"/>
    <x v="0"/>
    <s v="USD"/>
    <n v="1311051600"/>
    <d v="2011-07-19T05:00:00"/>
    <n v="1311224400"/>
    <d v="2011-07-21T05:00:00"/>
    <b v="0"/>
    <b v="1"/>
    <x v="5"/>
    <x v="17"/>
  </r>
  <r>
    <n v="444"/>
    <s v="Hensley Ltd"/>
    <s v="Versatile global attitude"/>
    <n v="6200"/>
    <n v="10938"/>
    <n v="176.41935483870967"/>
    <x v="0"/>
    <n v="296"/>
    <n v="36.952702702702702"/>
    <x v="0"/>
    <s v="USD"/>
    <n v="1311483600"/>
    <d v="2011-07-24T05:00:00"/>
    <n v="1311656400"/>
    <d v="2011-07-26T05:00:00"/>
    <b v="0"/>
    <b v="1"/>
    <x v="1"/>
    <x v="4"/>
  </r>
  <r>
    <n v="862"/>
    <s v="Lewis and Sons"/>
    <s v="Profound disintermediate open system"/>
    <n v="3500"/>
    <n v="6560"/>
    <n v="187.42857142857144"/>
    <x v="0"/>
    <n v="85"/>
    <n v="77.17647058823529"/>
    <x v="0"/>
    <s v="USD"/>
    <n v="1312174800"/>
    <d v="2011-08-01T05:00:00"/>
    <n v="1312520400"/>
    <d v="2011-08-05T05:00:00"/>
    <b v="0"/>
    <b v="0"/>
    <x v="3"/>
    <x v="5"/>
  </r>
  <r>
    <n v="579"/>
    <s v="Franklin Inc"/>
    <s v="Focused multimedia knowledgebase"/>
    <n v="6200"/>
    <n v="6269"/>
    <n v="101.11290322580646"/>
    <x v="0"/>
    <n v="87"/>
    <n v="72.05747126436782"/>
    <x v="0"/>
    <s v="USD"/>
    <n v="1312693200"/>
    <d v="2011-08-07T05:00:00"/>
    <n v="1313730000"/>
    <d v="2011-08-19T05:00:00"/>
    <b v="0"/>
    <b v="0"/>
    <x v="1"/>
    <x v="18"/>
  </r>
  <r>
    <n v="133"/>
    <s v="Gates PLC"/>
    <s v="Secured content-based product"/>
    <n v="4500"/>
    <n v="13985"/>
    <n v="310.77777777777777"/>
    <x v="0"/>
    <n v="159"/>
    <n v="87.95597484276729"/>
    <x v="0"/>
    <s v="USD"/>
    <n v="1313125200"/>
    <d v="2011-08-12T05:00:00"/>
    <n v="1315026000"/>
    <d v="2011-09-03T05:00:00"/>
    <b v="0"/>
    <b v="0"/>
    <x v="1"/>
    <x v="20"/>
  </r>
  <r>
    <n v="778"/>
    <s v="Moss-Guzman"/>
    <s v="Cross-platform optimizing website"/>
    <n v="1300"/>
    <n v="10243"/>
    <n v="787.92307692307691"/>
    <x v="0"/>
    <n v="174"/>
    <n v="58.867816091954026"/>
    <x v="5"/>
    <s v="CHF"/>
    <n v="1313211600"/>
    <d v="2011-08-13T05:00:00"/>
    <n v="1313643600"/>
    <d v="2011-08-18T05:00:00"/>
    <b v="0"/>
    <b v="0"/>
    <x v="5"/>
    <x v="7"/>
  </r>
  <r>
    <n v="21"/>
    <s v="Simmons-Reynolds"/>
    <s v="Re-engineered intangible definition"/>
    <n v="94000"/>
    <n v="38533"/>
    <n v="40.992553191489364"/>
    <x v="1"/>
    <n v="558"/>
    <n v="69.055555555555557"/>
    <x v="0"/>
    <s v="USD"/>
    <n v="1313384400"/>
    <d v="2011-08-15T05:00:00"/>
    <n v="1316322000"/>
    <d v="2011-09-18T05:00:00"/>
    <b v="0"/>
    <b v="0"/>
    <x v="3"/>
    <x v="5"/>
  </r>
  <r>
    <n v="674"/>
    <s v="Sanchez Ltd"/>
    <s v="Up-sized 24hour instruction set"/>
    <n v="170700"/>
    <n v="57250"/>
    <n v="33.53837141183363"/>
    <x v="2"/>
    <n v="1218"/>
    <n v="47.003284072249592"/>
    <x v="0"/>
    <s v="USD"/>
    <n v="1313730000"/>
    <d v="2011-08-19T05:00:00"/>
    <n v="1317790800"/>
    <d v="2011-10-05T05:00:00"/>
    <b v="0"/>
    <b v="0"/>
    <x v="0"/>
    <x v="0"/>
  </r>
  <r>
    <n v="717"/>
    <s v="Barnes, Wilcox and Riley"/>
    <s v="Reverse-engineered well-modulated ability"/>
    <n v="5600"/>
    <n v="13868"/>
    <n v="247.64285714285714"/>
    <x v="0"/>
    <n v="555"/>
    <n v="24.987387387387386"/>
    <x v="0"/>
    <s v="USD"/>
    <n v="1313989200"/>
    <d v="2011-08-22T05:00:00"/>
    <n v="1315803600"/>
    <d v="2011-09-12T05:00:00"/>
    <b v="0"/>
    <b v="0"/>
    <x v="5"/>
    <x v="17"/>
  </r>
  <r>
    <n v="359"/>
    <s v="Salazar-Moon"/>
    <s v="Compatible needs-based architecture"/>
    <n v="4000"/>
    <n v="11948"/>
    <n v="298.7"/>
    <x v="0"/>
    <n v="187"/>
    <n v="63.893048128342244"/>
    <x v="0"/>
    <s v="USD"/>
    <n v="1314421200"/>
    <d v="2011-08-27T05:00:00"/>
    <n v="1315026000"/>
    <d v="2011-09-03T05:00:00"/>
    <b v="0"/>
    <b v="0"/>
    <x v="5"/>
    <x v="7"/>
  </r>
  <r>
    <n v="556"/>
    <s v="Smith and Sons"/>
    <s v="Grass-roots 24/7 attitude"/>
    <n v="5200"/>
    <n v="12467"/>
    <n v="239.75"/>
    <x v="0"/>
    <n v="122"/>
    <n v="102.18852459016394"/>
    <x v="0"/>
    <s v="USD"/>
    <n v="1315285200"/>
    <d v="2011-09-06T05:00:00"/>
    <n v="1315890000"/>
    <d v="2011-09-13T05:00:00"/>
    <b v="0"/>
    <b v="1"/>
    <x v="4"/>
    <x v="9"/>
  </r>
  <r>
    <n v="85"/>
    <s v="Hill, Lawson and Wilkinson"/>
    <s v="Multi-tiered eco-centric architecture"/>
    <n v="4900"/>
    <n v="6430"/>
    <n v="131.22448979591837"/>
    <x v="0"/>
    <n v="71"/>
    <n v="90.563380281690144"/>
    <x v="2"/>
    <s v="AUD"/>
    <n v="1315717200"/>
    <d v="2011-09-11T05:00:00"/>
    <n v="1316408400"/>
    <d v="2011-09-19T05:00:00"/>
    <b v="0"/>
    <b v="0"/>
    <x v="1"/>
    <x v="4"/>
  </r>
  <r>
    <n v="309"/>
    <s v="Harris-Perry"/>
    <s v="User-centric 6thgeneration attitude"/>
    <n v="4100"/>
    <n v="3087"/>
    <n v="75.292682926829272"/>
    <x v="2"/>
    <n v="75"/>
    <n v="41.16"/>
    <x v="0"/>
    <s v="USD"/>
    <n v="1316581200"/>
    <d v="2011-09-21T05:00:00"/>
    <n v="1318309200"/>
    <d v="2011-10-11T05:00:00"/>
    <b v="0"/>
    <b v="1"/>
    <x v="1"/>
    <x v="4"/>
  </r>
  <r>
    <n v="117"/>
    <s v="Chaney-Dennis"/>
    <s v="Business-focused 24hour groupware"/>
    <n v="4900"/>
    <n v="8523"/>
    <n v="173.9387755102041"/>
    <x v="0"/>
    <n v="275"/>
    <n v="30.992727272727272"/>
    <x v="0"/>
    <s v="USD"/>
    <n v="1316667600"/>
    <d v="2011-09-22T05:00:00"/>
    <n v="1317186000"/>
    <d v="2011-09-28T05:00:00"/>
    <b v="0"/>
    <b v="0"/>
    <x v="5"/>
    <x v="16"/>
  </r>
  <r>
    <n v="423"/>
    <s v="Jones-Riddle"/>
    <s v="Self-enabling real-time definition"/>
    <n v="147800"/>
    <n v="15723"/>
    <n v="10.638024357239512"/>
    <x v="1"/>
    <n v="162"/>
    <n v="97.055555555555557"/>
    <x v="0"/>
    <s v="USD"/>
    <n v="1316667600"/>
    <d v="2011-09-22T05:00:00"/>
    <n v="1316840400"/>
    <d v="2011-09-24T05:00:00"/>
    <b v="0"/>
    <b v="1"/>
    <x v="7"/>
    <x v="11"/>
  </r>
  <r>
    <n v="455"/>
    <s v="Villanueva, Wright and Richardson"/>
    <s v="Profit-focused global product"/>
    <n v="116500"/>
    <n v="137904"/>
    <n v="118.37253218884121"/>
    <x v="0"/>
    <n v="3727"/>
    <n v="37.001341561577675"/>
    <x v="0"/>
    <s v="USD"/>
    <n v="1316754000"/>
    <d v="2011-09-23T05:00:00"/>
    <n v="1318741200"/>
    <d v="2011-10-16T05:00:00"/>
    <b v="0"/>
    <b v="0"/>
    <x v="3"/>
    <x v="5"/>
  </r>
  <r>
    <n v="777"/>
    <s v="Henderson Ltd"/>
    <s v="Open-architected stable algorithm"/>
    <n v="93800"/>
    <n v="45987"/>
    <n v="49.026652452025587"/>
    <x v="1"/>
    <n v="676"/>
    <n v="68.028106508875737"/>
    <x v="0"/>
    <s v="USD"/>
    <n v="1316754000"/>
    <d v="2011-09-23T05:00:00"/>
    <n v="1319259600"/>
    <d v="2011-10-22T05:00:00"/>
    <b v="0"/>
    <b v="0"/>
    <x v="3"/>
    <x v="5"/>
  </r>
  <r>
    <n v="202"/>
    <s v="Mcknight-Freeman"/>
    <s v="Upgradable scalable methodology"/>
    <n v="8300"/>
    <n v="6543"/>
    <n v="78.831325301204828"/>
    <x v="2"/>
    <n v="82"/>
    <n v="79.792682926829272"/>
    <x v="0"/>
    <s v="USD"/>
    <n v="1317531600"/>
    <d v="2011-10-02T05:00:00"/>
    <n v="1317877200"/>
    <d v="2011-10-06T05:00:00"/>
    <b v="0"/>
    <b v="0"/>
    <x v="7"/>
    <x v="11"/>
  </r>
  <r>
    <n v="338"/>
    <s v="Gonzalez-Burton"/>
    <s v="Decentralized intangible encoding"/>
    <n v="69800"/>
    <n v="125042"/>
    <n v="179.14326647564468"/>
    <x v="0"/>
    <n v="1690"/>
    <n v="73.989349112426041"/>
    <x v="0"/>
    <s v="USD"/>
    <n v="1317790800"/>
    <d v="2011-10-05T05:00:00"/>
    <n v="1320382800"/>
    <d v="2011-11-04T05:00:00"/>
    <b v="0"/>
    <b v="0"/>
    <x v="3"/>
    <x v="5"/>
  </r>
  <r>
    <n v="746"/>
    <s v="Edwards LLC"/>
    <s v="Automated system-worthy structure"/>
    <n v="55800"/>
    <n v="118580"/>
    <n v="212.50896057347671"/>
    <x v="0"/>
    <n v="3388"/>
    <n v="35"/>
    <x v="0"/>
    <s v="USD"/>
    <n v="1318136400"/>
    <d v="2011-10-09T05:00:00"/>
    <n v="1318568400"/>
    <d v="2011-10-14T05:00:00"/>
    <b v="0"/>
    <b v="0"/>
    <x v="2"/>
    <x v="15"/>
  </r>
  <r>
    <n v="291"/>
    <s v="Bell, Grimes and Kerr"/>
    <s v="Self-enabling uniform complexity"/>
    <n v="1800"/>
    <n v="8219"/>
    <n v="456.61111111111109"/>
    <x v="0"/>
    <n v="107"/>
    <n v="76.813084112149539"/>
    <x v="0"/>
    <s v="USD"/>
    <n v="1318654800"/>
    <d v="2011-10-15T05:00:00"/>
    <n v="1319000400"/>
    <d v="2011-10-19T05:00:00"/>
    <b v="1"/>
    <b v="0"/>
    <x v="2"/>
    <x v="15"/>
  </r>
  <r>
    <n v="561"/>
    <s v="Fowler-Smith"/>
    <s v="Down-sized logistical adapter"/>
    <n v="3000"/>
    <n v="11091"/>
    <n v="369.7"/>
    <x v="0"/>
    <n v="198"/>
    <n v="56.015151515151516"/>
    <x v="5"/>
    <s v="CHF"/>
    <n v="1318827600"/>
    <d v="2011-10-17T05:00:00"/>
    <n v="1319000400"/>
    <d v="2011-10-19T05:00:00"/>
    <b v="0"/>
    <b v="0"/>
    <x v="3"/>
    <x v="5"/>
  </r>
  <r>
    <n v="100"/>
    <s v="Tucker, Fox and Green"/>
    <s v="Upgradable fault-tolerant approach"/>
    <n v="100"/>
    <n v="1"/>
    <n v="1"/>
    <x v="1"/>
    <n v="1"/>
    <n v="1"/>
    <x v="0"/>
    <s v="USD"/>
    <n v="1319000400"/>
    <d v="2011-10-19T05:00:00"/>
    <n v="1320555600"/>
    <d v="2011-11-06T05:00:00"/>
    <b v="0"/>
    <b v="0"/>
    <x v="3"/>
    <x v="5"/>
  </r>
  <r>
    <n v="130"/>
    <s v="Luna, Anderson and Fox"/>
    <s v="Secured directional encryption"/>
    <n v="9600"/>
    <n v="14925"/>
    <n v="155.46875"/>
    <x v="0"/>
    <n v="533"/>
    <n v="28.001876172607879"/>
    <x v="6"/>
    <s v="DKK"/>
    <n v="1319605200"/>
    <d v="2011-10-26T05:00:00"/>
    <n v="1320991200"/>
    <d v="2011-11-11T06:00:00"/>
    <b v="0"/>
    <b v="0"/>
    <x v="5"/>
    <x v="12"/>
  </r>
  <r>
    <n v="379"/>
    <s v="Reilly, Aguirre and Johnson"/>
    <s v="Realigned clear-thinking migration"/>
    <n v="7200"/>
    <n v="2912"/>
    <n v="40.444444444444443"/>
    <x v="1"/>
    <n v="44"/>
    <n v="66.181818181818187"/>
    <x v="1"/>
    <s v="GBP"/>
    <n v="1319691600"/>
    <d v="2011-10-27T05:00:00"/>
    <n v="1320904800"/>
    <d v="2011-11-10T06:00:00"/>
    <b v="0"/>
    <b v="0"/>
    <x v="3"/>
    <x v="5"/>
  </r>
  <r>
    <n v="146"/>
    <s v="Harris-Golden"/>
    <s v="Optional bandwidth-monitored middleware"/>
    <n v="8800"/>
    <n v="1518"/>
    <n v="17.25"/>
    <x v="2"/>
    <n v="51"/>
    <n v="29.764705882352942"/>
    <x v="0"/>
    <s v="USD"/>
    <n v="1320732000"/>
    <d v="2011-11-08T06:00:00"/>
    <n v="1322460000"/>
    <d v="2011-11-28T06:00:00"/>
    <b v="0"/>
    <b v="0"/>
    <x v="3"/>
    <x v="5"/>
  </r>
  <r>
    <n v="218"/>
    <s v="Price-Rodriguez"/>
    <s v="Adaptive logistical initiative"/>
    <n v="5700"/>
    <n v="12309"/>
    <n v="215.94736842105263"/>
    <x v="0"/>
    <n v="397"/>
    <n v="31.005037783375315"/>
    <x v="1"/>
    <s v="GBP"/>
    <n v="1320991200"/>
    <d v="2011-11-11T06:00:00"/>
    <n v="1323928800"/>
    <d v="2011-12-15T06:00:00"/>
    <b v="0"/>
    <b v="1"/>
    <x v="5"/>
    <x v="8"/>
  </r>
  <r>
    <n v="565"/>
    <s v="Joseph LLC"/>
    <s v="Decentralized logistical collaboration"/>
    <n v="94900"/>
    <n v="194166"/>
    <n v="204.60063224446787"/>
    <x v="0"/>
    <n v="3596"/>
    <n v="53.99499443826474"/>
    <x v="0"/>
    <s v="USD"/>
    <n v="1321336800"/>
    <d v="2011-11-15T06:00:00"/>
    <n v="1323064800"/>
    <d v="2011-12-05T06:00:00"/>
    <b v="0"/>
    <b v="0"/>
    <x v="3"/>
    <x v="5"/>
  </r>
  <r>
    <n v="560"/>
    <s v="Hunt LLC"/>
    <s v="Re-engineered radical policy"/>
    <n v="20000"/>
    <n v="158832"/>
    <n v="794.16"/>
    <x v="0"/>
    <n v="3177"/>
    <n v="49.994334277620396"/>
    <x v="0"/>
    <s v="USD"/>
    <n v="1321596000"/>
    <d v="2011-11-18T06:00:00"/>
    <n v="1325052000"/>
    <d v="2011-12-28T06:00:00"/>
    <b v="0"/>
    <b v="0"/>
    <x v="5"/>
    <x v="7"/>
  </r>
  <r>
    <n v="850"/>
    <s v="Hood, Perez and Meadows"/>
    <s v="Cross-group upward-trending hierarchy"/>
    <n v="100"/>
    <n v="1"/>
    <n v="1"/>
    <x v="1"/>
    <n v="1"/>
    <n v="1"/>
    <x v="0"/>
    <s v="USD"/>
    <n v="1321682400"/>
    <d v="2011-11-19T06:00:00"/>
    <n v="1322978400"/>
    <d v="2011-12-04T06:00:00"/>
    <b v="1"/>
    <b v="0"/>
    <x v="1"/>
    <x v="3"/>
  </r>
  <r>
    <n v="216"/>
    <s v="Johnson, Dixon and Zimmerman"/>
    <s v="Organic dynamic algorithm"/>
    <n v="121700"/>
    <n v="188721"/>
    <n v="155.07066557107643"/>
    <x v="0"/>
    <n v="1815"/>
    <n v="103.97851239669421"/>
    <x v="0"/>
    <s v="USD"/>
    <n v="1321941600"/>
    <d v="2011-11-22T06:00:00"/>
    <n v="1322114400"/>
    <d v="2011-11-24T06:00:00"/>
    <b v="0"/>
    <b v="0"/>
    <x v="3"/>
    <x v="5"/>
  </r>
  <r>
    <n v="698"/>
    <s v="Taylor, Wood and Taylor"/>
    <s v="Cloned hybrid focus group"/>
    <n v="42100"/>
    <n v="188057"/>
    <n v="446.69121140142522"/>
    <x v="0"/>
    <n v="2893"/>
    <n v="65.004147943311438"/>
    <x v="3"/>
    <s v="CAD"/>
    <n v="1322114400"/>
    <d v="2011-11-24T06:00:00"/>
    <n v="1323324000"/>
    <d v="2011-12-08T06:00:00"/>
    <b v="0"/>
    <b v="0"/>
    <x v="2"/>
    <x v="2"/>
  </r>
  <r>
    <n v="690"/>
    <s v="Walsh-Watts"/>
    <s v="Polarized actuating implementation"/>
    <n v="3600"/>
    <n v="8158"/>
    <n v="226.61111111111109"/>
    <x v="0"/>
    <n v="190"/>
    <n v="42.93684210526316"/>
    <x v="0"/>
    <s v="USD"/>
    <n v="1322373600"/>
    <d v="2011-11-27T06:00:00"/>
    <n v="1322892000"/>
    <d v="2011-12-03T06:00:00"/>
    <b v="0"/>
    <b v="1"/>
    <x v="5"/>
    <x v="17"/>
  </r>
  <r>
    <n v="578"/>
    <s v="Martinez-Johnson"/>
    <s v="Sharable radical toolset"/>
    <n v="96500"/>
    <n v="16168"/>
    <n v="16.754404145077721"/>
    <x v="1"/>
    <n v="245"/>
    <n v="65.991836734693877"/>
    <x v="0"/>
    <s v="USD"/>
    <n v="1322719200"/>
    <d v="2011-12-01T06:00:00"/>
    <n v="1322978400"/>
    <d v="2011-12-04T06:00:00"/>
    <b v="0"/>
    <b v="0"/>
    <x v="5"/>
    <x v="19"/>
  </r>
  <r>
    <n v="891"/>
    <s v="Williams, Price and Hurley"/>
    <s v="Synchronized demand-driven infrastructure"/>
    <n v="3000"/>
    <n v="7758"/>
    <n v="258.59999999999997"/>
    <x v="0"/>
    <n v="165"/>
    <n v="47.018181818181816"/>
    <x v="3"/>
    <s v="CAD"/>
    <n v="1322892000"/>
    <d v="2011-12-03T06:00:00"/>
    <n v="1326693600"/>
    <d v="2012-01-16T06:00:00"/>
    <b v="0"/>
    <b v="0"/>
    <x v="5"/>
    <x v="17"/>
  </r>
  <r>
    <n v="395"/>
    <s v="Taylor PLC"/>
    <s v="Enhanced incremental budgetary management"/>
    <n v="7100"/>
    <n v="9238"/>
    <n v="130.11267605633802"/>
    <x v="0"/>
    <n v="220"/>
    <n v="41.990909090909092"/>
    <x v="0"/>
    <s v="USD"/>
    <n v="1323324000"/>
    <d v="2011-12-08T06:00:00"/>
    <n v="1323410400"/>
    <d v="2011-12-09T06:00:00"/>
    <b v="1"/>
    <b v="0"/>
    <x v="3"/>
    <x v="5"/>
  </r>
  <r>
    <n v="340"/>
    <s v="Butler, Henry and Espinoza"/>
    <s v="Switchable didactic matrices"/>
    <n v="37100"/>
    <n v="34964"/>
    <n v="94.242587601078171"/>
    <x v="1"/>
    <n v="393"/>
    <n v="88.966921119592882"/>
    <x v="0"/>
    <s v="USD"/>
    <n v="1323669600"/>
    <d v="2011-12-12T06:00:00"/>
    <n v="1323756000"/>
    <d v="2011-12-13T06:00:00"/>
    <b v="0"/>
    <b v="0"/>
    <x v="0"/>
    <x v="0"/>
  </r>
  <r>
    <n v="331"/>
    <s v="Rose-Silva"/>
    <s v="Intuitive static portal"/>
    <n v="3300"/>
    <n v="14643"/>
    <n v="443.72727272727275"/>
    <x v="0"/>
    <n v="190"/>
    <n v="77.068421052631578"/>
    <x v="0"/>
    <s v="USD"/>
    <n v="1324274400"/>
    <d v="2011-12-19T06:00:00"/>
    <n v="1324360800"/>
    <d v="2011-12-20T06:00:00"/>
    <b v="0"/>
    <b v="0"/>
    <x v="7"/>
    <x v="11"/>
  </r>
  <r>
    <n v="681"/>
    <s v="Kelly PLC"/>
    <s v="Decentralized context-sensitive superstructure"/>
    <n v="184100"/>
    <n v="159037"/>
    <n v="86.386203150461711"/>
    <x v="1"/>
    <n v="1657"/>
    <n v="95.978877489438744"/>
    <x v="0"/>
    <s v="USD"/>
    <n v="1324447200"/>
    <d v="2011-12-21T06:00:00"/>
    <n v="1324965600"/>
    <d v="2011-12-27T06:00:00"/>
    <b v="0"/>
    <b v="0"/>
    <x v="3"/>
    <x v="5"/>
  </r>
  <r>
    <n v="419"/>
    <s v="Ware-Arias"/>
    <s v="Upgradable maximized protocol"/>
    <n v="113800"/>
    <n v="140469"/>
    <n v="123.43497363796135"/>
    <x v="0"/>
    <n v="5203"/>
    <n v="26.997693638285604"/>
    <x v="0"/>
    <s v="USD"/>
    <n v="1324533600"/>
    <d v="2011-12-22T06:00:00"/>
    <n v="1325052000"/>
    <d v="2011-12-28T06:00:00"/>
    <b v="0"/>
    <b v="0"/>
    <x v="2"/>
    <x v="15"/>
  </r>
  <r>
    <n v="515"/>
    <s v="Cox LLC"/>
    <s v="Phased 24hour flexibility"/>
    <n v="8600"/>
    <n v="4797"/>
    <n v="55.779069767441861"/>
    <x v="1"/>
    <n v="133"/>
    <n v="36.067669172932334"/>
    <x v="3"/>
    <s v="CAD"/>
    <n v="1324620000"/>
    <d v="2011-12-23T06:00:00"/>
    <n v="1324792800"/>
    <d v="2011-12-25T06:00:00"/>
    <b v="0"/>
    <b v="1"/>
    <x v="3"/>
    <x v="5"/>
  </r>
  <r>
    <n v="363"/>
    <s v="Gray-Davis"/>
    <s v="Re-contextualized local initiative"/>
    <n v="5200"/>
    <n v="8330"/>
    <n v="160.19230769230771"/>
    <x v="0"/>
    <n v="139"/>
    <n v="59.928057553956833"/>
    <x v="0"/>
    <s v="USD"/>
    <n v="1324965600"/>
    <d v="2011-12-27T06:00:00"/>
    <n v="1325052000"/>
    <d v="2011-12-28T06:00:00"/>
    <b v="0"/>
    <b v="0"/>
    <x v="1"/>
    <x v="3"/>
  </r>
  <r>
    <n v="388"/>
    <s v="Cruz Ltd"/>
    <s v="Exclusive dynamic adapter"/>
    <n v="114800"/>
    <n v="12938"/>
    <n v="11.270034843205574"/>
    <x v="2"/>
    <n v="145"/>
    <n v="89.227586206896547"/>
    <x v="5"/>
    <s v="CHF"/>
    <n v="1325656800"/>
    <d v="2012-01-04T06:00:00"/>
    <n v="1325829600"/>
    <d v="2012-01-06T06:00:00"/>
    <b v="0"/>
    <b v="0"/>
    <x v="1"/>
    <x v="4"/>
  </r>
  <r>
    <n v="402"/>
    <s v="Ruiz, Richardson and Cole"/>
    <s v="Team-oriented static interface"/>
    <n v="7300"/>
    <n v="2946"/>
    <n v="40.356164383561641"/>
    <x v="1"/>
    <n v="40"/>
    <n v="73.650000000000006"/>
    <x v="0"/>
    <s v="USD"/>
    <n v="1325829600"/>
    <d v="2012-01-06T06:00:00"/>
    <n v="1329890400"/>
    <d v="2012-02-22T06:00:00"/>
    <b v="0"/>
    <b v="1"/>
    <x v="5"/>
    <x v="8"/>
  </r>
  <r>
    <n v="415"/>
    <s v="Anderson-Pham"/>
    <s v="Intuitive needs-based monitoring"/>
    <n v="113500"/>
    <n v="12552"/>
    <n v="11.059030837004405"/>
    <x v="1"/>
    <n v="418"/>
    <n v="30.028708133971293"/>
    <x v="0"/>
    <s v="USD"/>
    <n v="1326434400"/>
    <d v="2012-01-13T06:00:00"/>
    <n v="1327903200"/>
    <d v="2012-01-30T06:00:00"/>
    <b v="0"/>
    <b v="0"/>
    <x v="3"/>
    <x v="5"/>
  </r>
  <r>
    <n v="356"/>
    <s v="Glass, Nunez and Mcdonald"/>
    <s v="Open-source systematic protocol"/>
    <n v="9300"/>
    <n v="3431"/>
    <n v="36.892473118279568"/>
    <x v="1"/>
    <n v="40"/>
    <n v="85.775000000000006"/>
    <x v="4"/>
    <s v="EUR"/>
    <n v="1326520800"/>
    <d v="2012-01-14T06:00:00"/>
    <n v="1327298400"/>
    <d v="2012-01-23T06:00:00"/>
    <b v="0"/>
    <b v="0"/>
    <x v="3"/>
    <x v="5"/>
  </r>
  <r>
    <n v="636"/>
    <s v="Lamb-Sanders"/>
    <s v="Stand-alone reciprocal frame"/>
    <n v="197700"/>
    <n v="127591"/>
    <n v="64.537683358624179"/>
    <x v="1"/>
    <n v="2604"/>
    <n v="48.998079877112133"/>
    <x v="6"/>
    <s v="DKK"/>
    <n v="1326866400"/>
    <d v="2012-01-18T06:00:00"/>
    <n v="1330754400"/>
    <d v="2012-03-03T06:00:00"/>
    <b v="0"/>
    <b v="1"/>
    <x v="5"/>
    <x v="7"/>
  </r>
  <r>
    <n v="844"/>
    <s v="Rodriguez-Hansen"/>
    <s v="Intuitive cohesive groupware"/>
    <n v="8800"/>
    <n v="8747"/>
    <n v="99.39772727272728"/>
    <x v="2"/>
    <n v="94"/>
    <n v="93.053191489361708"/>
    <x v="0"/>
    <s v="USD"/>
    <n v="1327212000"/>
    <d v="2012-01-22T06:00:00"/>
    <n v="1327471200"/>
    <d v="2012-01-25T06:00:00"/>
    <b v="0"/>
    <b v="0"/>
    <x v="5"/>
    <x v="17"/>
  </r>
  <r>
    <n v="857"/>
    <s v="Miranda, Gray and Hale"/>
    <s v="Programmable disintermediate matrices"/>
    <n v="5300"/>
    <n v="7413"/>
    <n v="139.86792452830187"/>
    <x v="0"/>
    <n v="225"/>
    <n v="32.946666666666665"/>
    <x v="5"/>
    <s v="CHF"/>
    <n v="1328421600"/>
    <d v="2012-02-05T06:00:00"/>
    <n v="1330408800"/>
    <d v="2012-02-28T06:00:00"/>
    <b v="1"/>
    <b v="0"/>
    <x v="5"/>
    <x v="8"/>
  </r>
  <r>
    <n v="849"/>
    <s v="Jones-Ryan"/>
    <s v="Vision-oriented uniform instruction set"/>
    <n v="6700"/>
    <n v="8917"/>
    <n v="133.08955223880596"/>
    <x v="0"/>
    <n v="307"/>
    <n v="29.045602605863191"/>
    <x v="0"/>
    <s v="USD"/>
    <n v="1328767200"/>
    <d v="2012-02-09T06:00:00"/>
    <n v="1329026400"/>
    <d v="2012-02-12T06:00:00"/>
    <b v="0"/>
    <b v="1"/>
    <x v="1"/>
    <x v="4"/>
  </r>
  <r>
    <n v="921"/>
    <s v="Stevenson PLC"/>
    <s v="Profound directional knowledge user"/>
    <n v="160400"/>
    <n v="1210"/>
    <n v="0.75436408977556113"/>
    <x v="1"/>
    <n v="38"/>
    <n v="31.842105263157894"/>
    <x v="0"/>
    <s v="USD"/>
    <n v="1329026400"/>
    <d v="2012-02-12T06:00:00"/>
    <n v="1330236000"/>
    <d v="2012-02-26T06:00:00"/>
    <b v="0"/>
    <b v="0"/>
    <x v="2"/>
    <x v="15"/>
  </r>
  <r>
    <n v="957"/>
    <s v="Riley, Cohen and Goodman"/>
    <s v="Profound mission-critical function"/>
    <n v="9800"/>
    <n v="12434"/>
    <n v="126.87755102040816"/>
    <x v="0"/>
    <n v="131"/>
    <n v="94.916030534351151"/>
    <x v="0"/>
    <s v="USD"/>
    <n v="1329372000"/>
    <d v="2012-02-16T06:00:00"/>
    <n v="1329631200"/>
    <d v="2012-02-19T06:00:00"/>
    <b v="0"/>
    <b v="0"/>
    <x v="3"/>
    <x v="5"/>
  </r>
  <r>
    <n v="583"/>
    <s v="Powell and Sons"/>
    <s v="Centralized clear-thinking conglomeration"/>
    <n v="18900"/>
    <n v="60934"/>
    <n v="322.40211640211641"/>
    <x v="0"/>
    <n v="909"/>
    <n v="67.034103410341032"/>
    <x v="0"/>
    <s v="USD"/>
    <n v="1329717600"/>
    <d v="2012-02-20T06:00:00"/>
    <n v="1331186400"/>
    <d v="2012-03-08T06:00:00"/>
    <b v="0"/>
    <b v="0"/>
    <x v="5"/>
    <x v="17"/>
  </r>
  <r>
    <n v="664"/>
    <s v="Young PLC"/>
    <s v="Optional maximized attitude"/>
    <n v="79400"/>
    <n v="26571"/>
    <n v="33.464735516372798"/>
    <x v="1"/>
    <n v="1063"/>
    <n v="24.99623706491063"/>
    <x v="0"/>
    <s v="USD"/>
    <n v="1329717600"/>
    <d v="2012-02-20T06:00:00"/>
    <n v="1330581600"/>
    <d v="2012-03-01T06:00:00"/>
    <b v="0"/>
    <b v="0"/>
    <x v="1"/>
    <x v="18"/>
  </r>
  <r>
    <n v="482"/>
    <s v="Martin, Russell and Baker"/>
    <s v="Focused solution-oriented instruction set"/>
    <n v="4200"/>
    <n v="689"/>
    <n v="16.404761904761905"/>
    <x v="1"/>
    <n v="9"/>
    <n v="76.555555555555557"/>
    <x v="0"/>
    <s v="USD"/>
    <n v="1330063200"/>
    <d v="2012-02-24T06:00:00"/>
    <n v="1331013600"/>
    <d v="2012-03-06T06:00:00"/>
    <b v="0"/>
    <b v="1"/>
    <x v="4"/>
    <x v="6"/>
  </r>
  <r>
    <n v="313"/>
    <s v="Miller-Irwin"/>
    <s v="Secured maximized policy"/>
    <n v="2200"/>
    <n v="8697"/>
    <n v="395.31818181818181"/>
    <x v="0"/>
    <n v="223"/>
    <n v="39"/>
    <x v="0"/>
    <s v="USD"/>
    <n v="1330322400"/>
    <d v="2012-02-27T06:00:00"/>
    <n v="1330495200"/>
    <d v="2012-02-29T06:00:00"/>
    <b v="0"/>
    <b v="0"/>
    <x v="1"/>
    <x v="3"/>
  </r>
  <r>
    <n v="550"/>
    <s v="Morrison-Henderson"/>
    <s v="De-engineered disintermediate encoding"/>
    <n v="100"/>
    <n v="4"/>
    <n v="4"/>
    <x v="2"/>
    <n v="1"/>
    <n v="4"/>
    <x v="5"/>
    <s v="CHF"/>
    <n v="1330495200"/>
    <d v="2012-02-29T06:00:00"/>
    <n v="1332306000"/>
    <d v="2012-03-21T05:00:00"/>
    <b v="0"/>
    <b v="0"/>
    <x v="1"/>
    <x v="4"/>
  </r>
  <r>
    <n v="806"/>
    <s v="Harmon-Madden"/>
    <s v="Adaptive holistic hub"/>
    <n v="700"/>
    <n v="8262"/>
    <n v="1180.2857142857142"/>
    <x v="0"/>
    <n v="76"/>
    <n v="108.71052631578948"/>
    <x v="0"/>
    <s v="USD"/>
    <n v="1330927200"/>
    <d v="2012-03-05T06:00:00"/>
    <n v="1332997200"/>
    <d v="2012-03-29T05:00:00"/>
    <b v="0"/>
    <b v="1"/>
    <x v="5"/>
    <x v="12"/>
  </r>
  <r>
    <n v="14"/>
    <s v="Rodriguez, Rose and Stewart"/>
    <s v="Cloned directional synergy"/>
    <n v="28200"/>
    <n v="18829"/>
    <n v="66.769503546099301"/>
    <x v="1"/>
    <n v="200"/>
    <n v="94.144999999999996"/>
    <x v="0"/>
    <s v="USD"/>
    <n v="1331013600"/>
    <d v="2012-03-06T06:00:00"/>
    <n v="1333342800"/>
    <d v="2012-04-02T05:00:00"/>
    <b v="0"/>
    <b v="0"/>
    <x v="1"/>
    <x v="4"/>
  </r>
  <r>
    <n v="281"/>
    <s v="Drake PLC"/>
    <s v="Profound object-oriented paradigm"/>
    <n v="164500"/>
    <n v="150552"/>
    <n v="91.520972644376897"/>
    <x v="1"/>
    <n v="2062"/>
    <n v="73.012609117361791"/>
    <x v="0"/>
    <s v="USD"/>
    <n v="1331445600"/>
    <d v="2012-03-11T06:00:00"/>
    <n v="1333256400"/>
    <d v="2012-04-01T05:00:00"/>
    <b v="0"/>
    <b v="1"/>
    <x v="3"/>
    <x v="5"/>
  </r>
  <r>
    <n v="288"/>
    <s v="Garcia Ltd"/>
    <s v="Secured global success"/>
    <n v="5600"/>
    <n v="5476"/>
    <n v="97.785714285714292"/>
    <x v="1"/>
    <n v="137"/>
    <n v="39.970802919708028"/>
    <x v="6"/>
    <s v="DKK"/>
    <n v="1331701200"/>
    <d v="2012-03-14T05:00:00"/>
    <n v="1331787600"/>
    <d v="2012-03-15T05:00:00"/>
    <b v="0"/>
    <b v="1"/>
    <x v="1"/>
    <x v="21"/>
  </r>
  <r>
    <n v="292"/>
    <s v="Ho-Harris"/>
    <s v="Versatile cohesive encoding"/>
    <n v="7300"/>
    <n v="717"/>
    <n v="9.8219178082191778"/>
    <x v="1"/>
    <n v="10"/>
    <n v="71.7"/>
    <x v="0"/>
    <s v="USD"/>
    <n v="1331874000"/>
    <d v="2012-03-16T05:00:00"/>
    <n v="1333429200"/>
    <d v="2012-04-03T05:00:00"/>
    <b v="0"/>
    <b v="0"/>
    <x v="7"/>
    <x v="11"/>
  </r>
  <r>
    <n v="494"/>
    <s v="Hopkins-Browning"/>
    <s v="Balanced upward-trending productivity"/>
    <n v="2500"/>
    <n v="13684"/>
    <n v="547.36"/>
    <x v="0"/>
    <n v="268"/>
    <n v="51.059701492537314"/>
    <x v="0"/>
    <s v="USD"/>
    <n v="1332392400"/>
    <d v="2012-03-22T05:00:00"/>
    <n v="1332478800"/>
    <d v="2012-03-23T05:00:00"/>
    <b v="0"/>
    <b v="0"/>
    <x v="2"/>
    <x v="2"/>
  </r>
  <r>
    <n v="831"/>
    <s v="Ward PLC"/>
    <s v="Front-line bottom-line Graphic Interface"/>
    <n v="97100"/>
    <n v="105817"/>
    <n v="108.97734294541709"/>
    <x v="0"/>
    <n v="4233"/>
    <n v="24.998110087408456"/>
    <x v="0"/>
    <s v="USD"/>
    <n v="1332738000"/>
    <d v="2012-03-26T05:00:00"/>
    <n v="1335675600"/>
    <d v="2012-04-29T05:00:00"/>
    <b v="0"/>
    <b v="0"/>
    <x v="0"/>
    <x v="0"/>
  </r>
  <r>
    <n v="51"/>
    <s v="Bradshaw, Gill and Donovan"/>
    <s v="Inverse secondary infrastructure"/>
    <n v="158100"/>
    <n v="145243"/>
    <n v="91.867805186590772"/>
    <x v="1"/>
    <n v="1467"/>
    <n v="99.006816632583508"/>
    <x v="1"/>
    <s v="GBP"/>
    <n v="1332824400"/>
    <d v="2012-03-27T05:00:00"/>
    <n v="1334206800"/>
    <d v="2012-04-12T05:00:00"/>
    <b v="0"/>
    <b v="1"/>
    <x v="2"/>
    <x v="2"/>
  </r>
  <r>
    <n v="661"/>
    <s v="Smith Group"/>
    <s v="Right-sized secondary challenge"/>
    <n v="106800"/>
    <n v="57872"/>
    <n v="54.187265917603"/>
    <x v="1"/>
    <n v="752"/>
    <n v="76.957446808510639"/>
    <x v="6"/>
    <s v="DKK"/>
    <n v="1332910800"/>
    <d v="2012-03-28T05:00:00"/>
    <n v="1335502800"/>
    <d v="2012-04-27T05:00:00"/>
    <b v="0"/>
    <b v="0"/>
    <x v="1"/>
    <x v="18"/>
  </r>
  <r>
    <n v="945"/>
    <s v="Sanders, Farley and Huffman"/>
    <s v="Cross-group clear-thinking task-force"/>
    <n v="172000"/>
    <n v="55805"/>
    <n v="32.444767441860463"/>
    <x v="1"/>
    <n v="1691"/>
    <n v="33.001182732111175"/>
    <x v="0"/>
    <s v="USD"/>
    <n v="1333602000"/>
    <d v="2012-04-05T05:00:00"/>
    <n v="1334898000"/>
    <d v="2012-04-20T05:00:00"/>
    <b v="1"/>
    <b v="0"/>
    <x v="0"/>
    <x v="0"/>
  </r>
  <r>
    <n v="108"/>
    <s v="Decker Inc"/>
    <s v="Universal encompassing implementation"/>
    <n v="1500"/>
    <n v="8929"/>
    <n v="595.26666666666665"/>
    <x v="0"/>
    <n v="83"/>
    <n v="107.57831325301204"/>
    <x v="0"/>
    <s v="USD"/>
    <n v="1333688400"/>
    <d v="2012-04-06T05:00:00"/>
    <n v="1336885200"/>
    <d v="2012-05-13T05:00:00"/>
    <b v="0"/>
    <b v="0"/>
    <x v="5"/>
    <x v="17"/>
  </r>
  <r>
    <n v="142"/>
    <s v="Figueroa Ltd"/>
    <s v="Expanded solution-oriented benchmark"/>
    <n v="5000"/>
    <n v="11502"/>
    <n v="230.03999999999996"/>
    <x v="0"/>
    <n v="117"/>
    <n v="98.307692307692307"/>
    <x v="0"/>
    <s v="USD"/>
    <n v="1333688400"/>
    <d v="2012-04-06T05:00:00"/>
    <n v="1337230800"/>
    <d v="2012-05-17T05:00:00"/>
    <b v="0"/>
    <b v="0"/>
    <x v="2"/>
    <x v="15"/>
  </r>
  <r>
    <n v="967"/>
    <s v="Howard-Douglas"/>
    <s v="Organized human-resource attitude"/>
    <n v="88400"/>
    <n v="121138"/>
    <n v="137.03393665158373"/>
    <x v="0"/>
    <n v="1573"/>
    <n v="77.010807374443743"/>
    <x v="0"/>
    <s v="USD"/>
    <n v="1333688400"/>
    <d v="2012-04-06T05:00:00"/>
    <n v="1336885200"/>
    <d v="2012-05-13T05:00:00"/>
    <b v="0"/>
    <b v="0"/>
    <x v="1"/>
    <x v="20"/>
  </r>
  <r>
    <n v="276"/>
    <s v="Fields Ltd"/>
    <s v="Front-line foreground project"/>
    <n v="5500"/>
    <n v="5324"/>
    <n v="96.8"/>
    <x v="1"/>
    <n v="133"/>
    <n v="40.030075187969928"/>
    <x v="0"/>
    <s v="USD"/>
    <n v="1334811600"/>
    <d v="2012-04-19T05:00:00"/>
    <n v="1335243600"/>
    <d v="2012-04-24T05:00:00"/>
    <b v="0"/>
    <b v="1"/>
    <x v="6"/>
    <x v="10"/>
  </r>
  <r>
    <n v="709"/>
    <s v="Silva, Walker and Martin"/>
    <s v="Grass-roots 4thgeneration product"/>
    <n v="9800"/>
    <n v="13954"/>
    <n v="142.38775510204081"/>
    <x v="0"/>
    <n v="186"/>
    <n v="75.021505376344081"/>
    <x v="4"/>
    <s v="EUR"/>
    <n v="1334811600"/>
    <d v="2012-04-19T05:00:00"/>
    <n v="1335416400"/>
    <d v="2012-04-26T05:00:00"/>
    <b v="0"/>
    <b v="0"/>
    <x v="3"/>
    <x v="5"/>
  </r>
  <r>
    <n v="703"/>
    <s v="Perez Group"/>
    <s v="Cross-platform tertiary hub"/>
    <n v="63400"/>
    <n v="197728"/>
    <n v="311.87381703470032"/>
    <x v="0"/>
    <n v="2038"/>
    <n v="97.020608439646708"/>
    <x v="0"/>
    <s v="USD"/>
    <n v="1334984400"/>
    <d v="2012-04-21T05:00:00"/>
    <n v="1336453200"/>
    <d v="2012-05-08T05:00:00"/>
    <b v="1"/>
    <b v="1"/>
    <x v="4"/>
    <x v="9"/>
  </r>
  <r>
    <n v="856"/>
    <s v="Williams and Sons"/>
    <s v="Profound composite core"/>
    <n v="2400"/>
    <n v="8558"/>
    <n v="356.58333333333331"/>
    <x v="0"/>
    <n v="158"/>
    <n v="54.164556962025316"/>
    <x v="0"/>
    <s v="USD"/>
    <n v="1335243600"/>
    <d v="2012-04-24T05:00:00"/>
    <n v="1336712400"/>
    <d v="2012-05-11T05:00:00"/>
    <b v="0"/>
    <b v="0"/>
    <x v="7"/>
    <x v="11"/>
  </r>
  <r>
    <n v="584"/>
    <s v="Nunez-Richards"/>
    <s v="De-engineered cohesive system engine"/>
    <n v="86400"/>
    <n v="103255"/>
    <n v="119.50810185185186"/>
    <x v="0"/>
    <n v="1613"/>
    <n v="64.01425914445133"/>
    <x v="0"/>
    <s v="USD"/>
    <n v="1335330000"/>
    <d v="2012-04-25T05:00:00"/>
    <n v="1336539600"/>
    <d v="2012-05-09T05:00:00"/>
    <b v="0"/>
    <b v="0"/>
    <x v="2"/>
    <x v="15"/>
  </r>
  <r>
    <n v="441"/>
    <s v="Rodriguez-West"/>
    <s v="Automated optimal function"/>
    <n v="7000"/>
    <n v="1744"/>
    <n v="24.914285714285715"/>
    <x v="1"/>
    <n v="32"/>
    <n v="54.5"/>
    <x v="0"/>
    <s v="USD"/>
    <n v="1335416400"/>
    <d v="2012-04-26T05:00:00"/>
    <n v="1337835600"/>
    <d v="2012-05-24T05:00:00"/>
    <b v="0"/>
    <b v="0"/>
    <x v="2"/>
    <x v="2"/>
  </r>
  <r>
    <n v="284"/>
    <s v="Tran LLC"/>
    <s v="Ameliorated fresh-thinking protocol"/>
    <n v="9800"/>
    <n v="8153"/>
    <n v="83.193877551020407"/>
    <x v="1"/>
    <n v="132"/>
    <n v="61.765151515151516"/>
    <x v="0"/>
    <s v="USD"/>
    <n v="1335848400"/>
    <d v="2012-05-01T05:00:00"/>
    <n v="1336280400"/>
    <d v="2012-05-06T05:00:00"/>
    <b v="0"/>
    <b v="0"/>
    <x v="2"/>
    <x v="15"/>
  </r>
  <r>
    <n v="471"/>
    <s v="Perry and Sons"/>
    <s v="Configurable static help-desk"/>
    <n v="3100"/>
    <n v="9889"/>
    <n v="319"/>
    <x v="0"/>
    <n v="194"/>
    <n v="50.97422680412371"/>
    <x v="1"/>
    <s v="GBP"/>
    <n v="1335934800"/>
    <d v="2012-05-02T05:00:00"/>
    <n v="1335934800"/>
    <d v="2012-05-02T05:00:00"/>
    <b v="0"/>
    <b v="1"/>
    <x v="7"/>
    <x v="11"/>
  </r>
  <r>
    <n v="851"/>
    <s v="Bright and Sons"/>
    <s v="Object-based needs-based info-mediaries"/>
    <n v="6000"/>
    <n v="12468"/>
    <n v="207.79999999999998"/>
    <x v="0"/>
    <n v="160"/>
    <n v="77.924999999999997"/>
    <x v="0"/>
    <s v="USD"/>
    <n v="1335934800"/>
    <d v="2012-05-02T05:00:00"/>
    <n v="1338786000"/>
    <d v="2012-06-04T05:00:00"/>
    <b v="0"/>
    <b v="0"/>
    <x v="1"/>
    <x v="1"/>
  </r>
  <r>
    <n v="908"/>
    <s v="Bryant-Pope"/>
    <s v="Networked intangible help-desk"/>
    <n v="38200"/>
    <n v="121950"/>
    <n v="319.24083769633506"/>
    <x v="0"/>
    <n v="3934"/>
    <n v="30.99898322318251"/>
    <x v="0"/>
    <s v="USD"/>
    <n v="1335934800"/>
    <d v="2012-05-02T05:00:00"/>
    <n v="1336885200"/>
    <d v="2012-05-13T05:00:00"/>
    <b v="0"/>
    <b v="0"/>
    <x v="6"/>
    <x v="10"/>
  </r>
  <r>
    <n v="509"/>
    <s v="White LLC"/>
    <s v="Robust zero-defect project"/>
    <n v="168500"/>
    <n v="119510"/>
    <n v="70.925816023738875"/>
    <x v="1"/>
    <n v="1258"/>
    <n v="95"/>
    <x v="0"/>
    <s v="USD"/>
    <n v="1336194000"/>
    <d v="2012-05-05T05:00:00"/>
    <n v="1337058000"/>
    <d v="2012-05-15T05:00:00"/>
    <b v="0"/>
    <b v="0"/>
    <x v="3"/>
    <x v="5"/>
  </r>
  <r>
    <n v="903"/>
    <s v="Parker-Morris"/>
    <s v="Assimilated next generation instruction set"/>
    <n v="41000"/>
    <n v="709"/>
    <n v="1.729268292682927"/>
    <x v="3"/>
    <n v="14"/>
    <n v="50.642857142857146"/>
    <x v="0"/>
    <s v="USD"/>
    <n v="1336194000"/>
    <d v="2012-05-05T05:00:00"/>
    <n v="1337490000"/>
    <d v="2012-05-20T05:00:00"/>
    <b v="0"/>
    <b v="1"/>
    <x v="4"/>
    <x v="13"/>
  </r>
  <r>
    <n v="418"/>
    <s v="Jackson PLC"/>
    <s v="Quality-focused client-server core"/>
    <n v="163700"/>
    <n v="93963"/>
    <n v="57.399511301160658"/>
    <x v="1"/>
    <n v="1999"/>
    <n v="47.005002501250623"/>
    <x v="3"/>
    <s v="CAD"/>
    <n v="1336280400"/>
    <d v="2012-05-06T05:00:00"/>
    <n v="1336366800"/>
    <d v="2012-05-07T05:00:00"/>
    <b v="0"/>
    <b v="0"/>
    <x v="5"/>
    <x v="17"/>
  </r>
  <r>
    <n v="763"/>
    <s v="Rowland PLC"/>
    <s v="Inverse client-driven product"/>
    <n v="5600"/>
    <n v="6338"/>
    <n v="113.17857142857144"/>
    <x v="0"/>
    <n v="235"/>
    <n v="26.970212765957445"/>
    <x v="0"/>
    <s v="USD"/>
    <n v="1336453200"/>
    <d v="2012-05-08T05:00:00"/>
    <n v="1339477200"/>
    <d v="2012-06-12T05:00:00"/>
    <b v="0"/>
    <b v="1"/>
    <x v="3"/>
    <x v="5"/>
  </r>
  <r>
    <n v="719"/>
    <s v="Pace, Simpson and Watkins"/>
    <s v="Down-sized uniform ability"/>
    <n v="6900"/>
    <n v="10557"/>
    <n v="153"/>
    <x v="0"/>
    <n v="123"/>
    <n v="85.829268292682926"/>
    <x v="0"/>
    <s v="USD"/>
    <n v="1338267600"/>
    <d v="2012-05-29T05:00:00"/>
    <n v="1339218000"/>
    <d v="2012-06-09T05:00:00"/>
    <b v="0"/>
    <b v="0"/>
    <x v="4"/>
    <x v="6"/>
  </r>
  <r>
    <n v="798"/>
    <s v="Small-Fuentes"/>
    <s v="Seamless maximized product"/>
    <n v="3400"/>
    <n v="6408"/>
    <n v="188.47058823529412"/>
    <x v="0"/>
    <n v="121"/>
    <n v="52.958677685950413"/>
    <x v="0"/>
    <s v="USD"/>
    <n v="1338440400"/>
    <d v="2012-05-31T05:00:00"/>
    <n v="1340859600"/>
    <d v="2012-06-28T05:00:00"/>
    <b v="0"/>
    <b v="1"/>
    <x v="3"/>
    <x v="5"/>
  </r>
  <r>
    <n v="307"/>
    <s v="Salazar-Dodson"/>
    <s v="Face-to-face zero tolerance moderator"/>
    <n v="32900"/>
    <n v="43473"/>
    <n v="132.13677811550153"/>
    <x v="0"/>
    <n v="659"/>
    <n v="65.968133535660087"/>
    <x v="6"/>
    <s v="DKK"/>
    <n v="1338958800"/>
    <d v="2012-06-06T05:00:00"/>
    <n v="1340686800"/>
    <d v="2012-06-26T05:00:00"/>
    <b v="0"/>
    <b v="1"/>
    <x v="4"/>
    <x v="6"/>
  </r>
  <r>
    <n v="387"/>
    <s v="Flores-Lambert"/>
    <s v="Triple-buffered logistical frame"/>
    <n v="109000"/>
    <n v="42795"/>
    <n v="39.261467889908261"/>
    <x v="1"/>
    <n v="424"/>
    <n v="100.93160377358491"/>
    <x v="0"/>
    <s v="USD"/>
    <n v="1339477200"/>
    <d v="2012-06-12T05:00:00"/>
    <n v="1339909200"/>
    <d v="2012-06-17T05:00:00"/>
    <b v="0"/>
    <b v="0"/>
    <x v="2"/>
    <x v="2"/>
  </r>
  <r>
    <n v="169"/>
    <s v="Tran, Steele and Wilson"/>
    <s v="Profit-focused modular product"/>
    <n v="23300"/>
    <n v="98811"/>
    <n v="424.08154506437768"/>
    <x v="0"/>
    <n v="1267"/>
    <n v="77.988161010260455"/>
    <x v="0"/>
    <s v="USD"/>
    <n v="1339909200"/>
    <d v="2012-06-17T05:00:00"/>
    <n v="1342328400"/>
    <d v="2012-07-15T05:00:00"/>
    <b v="0"/>
    <b v="1"/>
    <x v="5"/>
    <x v="8"/>
  </r>
  <r>
    <n v="221"/>
    <s v="Huff LLC"/>
    <s v="Face-to-face clear-thinking Local Area Network"/>
    <n v="121500"/>
    <n v="119830"/>
    <n v="98.625514403292186"/>
    <x v="1"/>
    <n v="2179"/>
    <n v="54.993116108306566"/>
    <x v="0"/>
    <s v="USD"/>
    <n v="1340254800"/>
    <d v="2012-06-21T05:00:00"/>
    <n v="1340427600"/>
    <d v="2012-06-23T05:00:00"/>
    <b v="1"/>
    <b v="0"/>
    <x v="7"/>
    <x v="11"/>
  </r>
  <r>
    <n v="739"/>
    <s v="Meyer-Avila"/>
    <s v="Multi-tiered discrete support"/>
    <n v="10000"/>
    <n v="6100"/>
    <n v="61"/>
    <x v="1"/>
    <n v="191"/>
    <n v="31.937172774869111"/>
    <x v="0"/>
    <s v="USD"/>
    <n v="1340946000"/>
    <d v="2012-06-29T05:00:00"/>
    <n v="1341032400"/>
    <d v="2012-06-30T05:00:00"/>
    <b v="0"/>
    <b v="0"/>
    <x v="1"/>
    <x v="4"/>
  </r>
  <r>
    <n v="522"/>
    <s v="Cline, Peterson and Lowery"/>
    <s v="Innovative static budgetary management"/>
    <n v="50500"/>
    <n v="16389"/>
    <n v="32.453465346534657"/>
    <x v="1"/>
    <n v="191"/>
    <n v="85.806282722513089"/>
    <x v="0"/>
    <s v="USD"/>
    <n v="1341291600"/>
    <d v="2012-07-03T05:00:00"/>
    <n v="1342328400"/>
    <d v="2012-07-15T05:00:00"/>
    <b v="0"/>
    <b v="0"/>
    <x v="5"/>
    <x v="8"/>
  </r>
  <r>
    <n v="927"/>
    <s v="Davis-Gardner"/>
    <s v="Synergistic dynamic utilization"/>
    <n v="7200"/>
    <n v="3301"/>
    <n v="45.847222222222221"/>
    <x v="1"/>
    <n v="37"/>
    <n v="89.21621621621621"/>
    <x v="0"/>
    <s v="USD"/>
    <n v="1342069200"/>
    <d v="2012-07-12T05:00:00"/>
    <n v="1344574800"/>
    <d v="2012-08-10T05:00:00"/>
    <b v="0"/>
    <b v="0"/>
    <x v="3"/>
    <x v="5"/>
  </r>
  <r>
    <n v="60"/>
    <s v="Crawford-Peters"/>
    <s v="User-centric regional database"/>
    <n v="94200"/>
    <n v="135997"/>
    <n v="144.37048832271762"/>
    <x v="0"/>
    <n v="1600"/>
    <n v="84.998125000000002"/>
    <x v="3"/>
    <s v="CAD"/>
    <n v="1342501200"/>
    <d v="2012-07-17T05:00:00"/>
    <n v="1342760400"/>
    <d v="2012-07-20T05:00:00"/>
    <b v="0"/>
    <b v="0"/>
    <x v="3"/>
    <x v="5"/>
  </r>
  <r>
    <n v="502"/>
    <s v="Johnson Inc"/>
    <s v="Reduced context-sensitive complexity"/>
    <n v="1300"/>
    <n v="6889"/>
    <n v="529.92307692307691"/>
    <x v="0"/>
    <n v="186"/>
    <n v="37.037634408602152"/>
    <x v="2"/>
    <s v="AUD"/>
    <n v="1343365200"/>
    <d v="2012-07-27T05:00:00"/>
    <n v="1345870800"/>
    <d v="2012-08-25T05:00:00"/>
    <b v="0"/>
    <b v="1"/>
    <x v="6"/>
    <x v="10"/>
  </r>
  <r>
    <n v="918"/>
    <s v="Jones-Gonzalez"/>
    <s v="Seamless dynamic website"/>
    <n v="3800"/>
    <n v="9021"/>
    <n v="237.39473684210526"/>
    <x v="0"/>
    <n v="156"/>
    <n v="57.82692307692308"/>
    <x v="5"/>
    <s v="CHF"/>
    <n v="1343365200"/>
    <d v="2012-07-27T05:00:00"/>
    <n v="1344315600"/>
    <d v="2012-08-07T05:00:00"/>
    <b v="0"/>
    <b v="0"/>
    <x v="4"/>
    <x v="22"/>
  </r>
  <r>
    <n v="84"/>
    <s v="Cisneros-Burton"/>
    <s v="Public-key zero tolerance orchestration"/>
    <n v="31400"/>
    <n v="41564"/>
    <n v="132.36942675159236"/>
    <x v="0"/>
    <n v="374"/>
    <n v="111.1336898395722"/>
    <x v="0"/>
    <s v="USD"/>
    <n v="1343451600"/>
    <d v="2012-07-28T05:00:00"/>
    <n v="1344315600"/>
    <d v="2012-08-07T05:00:00"/>
    <b v="0"/>
    <b v="0"/>
    <x v="2"/>
    <x v="2"/>
  </r>
  <r>
    <n v="668"/>
    <s v="Brown and Sons"/>
    <s v="Programmable leadingedge budgetary management"/>
    <n v="27500"/>
    <n v="5593"/>
    <n v="20.33818181818182"/>
    <x v="1"/>
    <n v="76"/>
    <n v="73.59210526315789"/>
    <x v="0"/>
    <s v="USD"/>
    <n v="1343797200"/>
    <d v="2012-08-01T05:00:00"/>
    <n v="1344834000"/>
    <d v="2012-08-13T05:00:00"/>
    <b v="0"/>
    <b v="0"/>
    <x v="3"/>
    <x v="5"/>
  </r>
  <r>
    <n v="809"/>
    <s v="Williams and Sons"/>
    <s v="Public-key bottom-line algorithm"/>
    <n v="140800"/>
    <n v="88536"/>
    <n v="62.880681818181813"/>
    <x v="1"/>
    <n v="2108"/>
    <n v="42"/>
    <x v="5"/>
    <s v="CHF"/>
    <n v="1344920400"/>
    <d v="2012-08-14T05:00:00"/>
    <n v="1345006800"/>
    <d v="2012-08-15T05:00:00"/>
    <b v="0"/>
    <b v="0"/>
    <x v="5"/>
    <x v="17"/>
  </r>
  <r>
    <n v="219"/>
    <s v="Huang-Henderson"/>
    <s v="Stand-alone mobile customer loyalty"/>
    <n v="41700"/>
    <n v="138497"/>
    <n v="332.12709832134288"/>
    <x v="0"/>
    <n v="1539"/>
    <n v="89.991552956465242"/>
    <x v="0"/>
    <s v="USD"/>
    <n v="1345093200"/>
    <d v="2012-08-16T05:00:00"/>
    <n v="1346130000"/>
    <d v="2012-08-28T05:00:00"/>
    <b v="0"/>
    <b v="0"/>
    <x v="5"/>
    <x v="7"/>
  </r>
  <r>
    <n v="813"/>
    <s v="Buckley Group"/>
    <s v="Diverse high-level attitude"/>
    <n v="3200"/>
    <n v="7661"/>
    <n v="239.40625"/>
    <x v="0"/>
    <n v="68"/>
    <n v="112.66176470588235"/>
    <x v="0"/>
    <s v="USD"/>
    <n v="1346043600"/>
    <d v="2012-08-27T05:00:00"/>
    <n v="1346907600"/>
    <d v="2012-09-06T05:00:00"/>
    <b v="0"/>
    <b v="0"/>
    <x v="6"/>
    <x v="10"/>
  </r>
  <r>
    <n v="5"/>
    <s v="Harris Group"/>
    <s v="Open-source optimizing database"/>
    <n v="7600"/>
    <n v="13195"/>
    <n v="173.61842105263159"/>
    <x v="0"/>
    <n v="174"/>
    <n v="75.833333333333329"/>
    <x v="6"/>
    <s v="DKK"/>
    <n v="1346130000"/>
    <d v="2012-08-28T05:00:00"/>
    <n v="1347080400"/>
    <d v="2012-09-08T05:00:00"/>
    <b v="0"/>
    <b v="0"/>
    <x v="3"/>
    <x v="5"/>
  </r>
  <r>
    <n v="41"/>
    <s v="Watts Group"/>
    <s v="Universal 5thgeneration neural-net"/>
    <n v="5600"/>
    <n v="11924"/>
    <n v="212.92857142857144"/>
    <x v="0"/>
    <n v="111"/>
    <n v="107.42342342342343"/>
    <x v="4"/>
    <s v="EUR"/>
    <n v="1346734800"/>
    <d v="2012-09-04T05:00:00"/>
    <n v="1348981200"/>
    <d v="2012-09-30T05:00:00"/>
    <b v="0"/>
    <b v="1"/>
    <x v="1"/>
    <x v="3"/>
  </r>
  <r>
    <n v="912"/>
    <s v="Sanchez-Parsons"/>
    <s v="Reduced bifurcated pricing structure"/>
    <n v="1800"/>
    <n v="14310"/>
    <n v="795"/>
    <x v="0"/>
    <n v="179"/>
    <n v="79.944134078212286"/>
    <x v="0"/>
    <s v="USD"/>
    <n v="1346821200"/>
    <d v="2012-09-05T05:00:00"/>
    <n v="1347944400"/>
    <d v="2012-09-18T05:00:00"/>
    <b v="1"/>
    <b v="0"/>
    <x v="5"/>
    <x v="12"/>
  </r>
  <r>
    <n v="111"/>
    <s v="Hart-Briggs"/>
    <s v="Re-engineered user-facing approach"/>
    <n v="61400"/>
    <n v="73653"/>
    <n v="119.95602605863192"/>
    <x v="0"/>
    <n v="676"/>
    <n v="108.95414201183432"/>
    <x v="0"/>
    <s v="USD"/>
    <n v="1348290000"/>
    <d v="2012-09-22T05:00:00"/>
    <n v="1348808400"/>
    <d v="2012-09-28T05:00:00"/>
    <b v="0"/>
    <b v="0"/>
    <x v="4"/>
    <x v="22"/>
  </r>
  <r>
    <n v="954"/>
    <s v="Henderson, Parker and Diaz"/>
    <s v="Enterprise-wide client-driven policy"/>
    <n v="42600"/>
    <n v="156384"/>
    <n v="367.0985915492958"/>
    <x v="0"/>
    <n v="1548"/>
    <n v="101.02325581395348"/>
    <x v="2"/>
    <s v="AUD"/>
    <n v="1348290000"/>
    <d v="2012-09-22T05:00:00"/>
    <n v="1350363600"/>
    <d v="2012-10-16T05:00:00"/>
    <b v="0"/>
    <b v="0"/>
    <x v="2"/>
    <x v="15"/>
  </r>
  <r>
    <n v="676"/>
    <s v="Thompson-Moreno"/>
    <s v="Expanded needs-based orchestration"/>
    <n v="62300"/>
    <n v="118214"/>
    <n v="189.74959871589084"/>
    <x v="0"/>
    <n v="1170"/>
    <n v="101.03760683760684"/>
    <x v="0"/>
    <s v="USD"/>
    <n v="1348635600"/>
    <d v="2012-09-26T05:00:00"/>
    <n v="1349413200"/>
    <d v="2012-10-05T05:00:00"/>
    <b v="0"/>
    <b v="0"/>
    <x v="0"/>
    <x v="0"/>
  </r>
  <r>
    <n v="138"/>
    <s v="Hogan Ltd"/>
    <s v="Stand-alone mission-critical moratorium"/>
    <n v="9600"/>
    <n v="9216"/>
    <n v="96"/>
    <x v="1"/>
    <n v="115"/>
    <n v="80.139130434782615"/>
    <x v="0"/>
    <s v="USD"/>
    <n v="1348808400"/>
    <d v="2012-09-28T05:00:00"/>
    <n v="1349326800"/>
    <d v="2012-10-04T05:00:00"/>
    <b v="0"/>
    <b v="0"/>
    <x v="6"/>
    <x v="14"/>
  </r>
  <r>
    <n v="260"/>
    <s v="Allen-Jones"/>
    <s v="Centralized modular initiative"/>
    <n v="6300"/>
    <n v="9935"/>
    <n v="157.69841269841268"/>
    <x v="0"/>
    <n v="261"/>
    <n v="38.065134099616856"/>
    <x v="0"/>
    <s v="USD"/>
    <n v="1348808400"/>
    <d v="2012-09-28T05:00:00"/>
    <n v="1349845200"/>
    <d v="2012-10-10T05:00:00"/>
    <b v="0"/>
    <b v="0"/>
    <x v="1"/>
    <x v="3"/>
  </r>
  <r>
    <n v="691"/>
    <s v="Ray, Li and Li"/>
    <s v="Front-line disintermediate hub"/>
    <n v="5000"/>
    <n v="7119"/>
    <n v="142.38"/>
    <x v="0"/>
    <n v="237"/>
    <n v="30.037974683544302"/>
    <x v="0"/>
    <s v="USD"/>
    <n v="1349240400"/>
    <d v="2012-10-03T05:00:00"/>
    <n v="1350709200"/>
    <d v="2012-10-20T05:00:00"/>
    <b v="1"/>
    <b v="1"/>
    <x v="5"/>
    <x v="17"/>
  </r>
  <r>
    <n v="268"/>
    <s v="Brown-Mckee"/>
    <s v="Networked optimal productivity"/>
    <n v="1500"/>
    <n v="2708"/>
    <n v="180.53333333333333"/>
    <x v="0"/>
    <n v="48"/>
    <n v="56.416666666666664"/>
    <x v="0"/>
    <s v="USD"/>
    <n v="1349326800"/>
    <d v="2012-10-04T05:00:00"/>
    <n v="1353304800"/>
    <d v="2012-11-19T06:00:00"/>
    <b v="0"/>
    <b v="0"/>
    <x v="5"/>
    <x v="17"/>
  </r>
  <r>
    <n v="904"/>
    <s v="Rodriguez, Johnson and Jackson"/>
    <s v="Digitized foreground array"/>
    <n v="6500"/>
    <n v="795"/>
    <n v="12.230769230769232"/>
    <x v="1"/>
    <n v="16"/>
    <n v="49.6875"/>
    <x v="0"/>
    <s v="USD"/>
    <n v="1349326800"/>
    <d v="2012-10-04T05:00:00"/>
    <n v="1349672400"/>
    <d v="2012-10-08T05:00:00"/>
    <b v="0"/>
    <b v="0"/>
    <x v="4"/>
    <x v="22"/>
  </r>
  <r>
    <n v="153"/>
    <s v="Whitehead, Bell and Hughes"/>
    <s v="Multi-tiered radical definition"/>
    <n v="189400"/>
    <n v="176112"/>
    <n v="92.984160506863773"/>
    <x v="1"/>
    <n v="5681"/>
    <n v="31.000176025347649"/>
    <x v="0"/>
    <s v="USD"/>
    <n v="1350622800"/>
    <d v="2012-10-19T05:00:00"/>
    <n v="1351141200"/>
    <d v="2012-10-25T05:00:00"/>
    <b v="0"/>
    <b v="0"/>
    <x v="3"/>
    <x v="5"/>
  </r>
  <r>
    <n v="93"/>
    <s v="Hall and Sons"/>
    <s v="Pre-emptive radical architecture"/>
    <n v="108800"/>
    <n v="65877"/>
    <n v="60.548713235294116"/>
    <x v="2"/>
    <n v="610"/>
    <n v="107.99508196721311"/>
    <x v="0"/>
    <s v="USD"/>
    <n v="1350709200"/>
    <d v="2012-10-20T05:00:00"/>
    <n v="1351054800"/>
    <d v="2012-10-24T05:00:00"/>
    <b v="0"/>
    <b v="1"/>
    <x v="3"/>
    <x v="5"/>
  </r>
  <r>
    <n v="788"/>
    <s v="Joyce PLC"/>
    <s v="Synchronized directional capability"/>
    <n v="3600"/>
    <n v="3174"/>
    <n v="88.166666666666671"/>
    <x v="3"/>
    <n v="31"/>
    <n v="102.38709677419355"/>
    <x v="0"/>
    <s v="USD"/>
    <n v="1350709200"/>
    <d v="2012-10-20T05:00:00"/>
    <n v="1352527200"/>
    <d v="2012-11-10T06:00:00"/>
    <b v="0"/>
    <b v="0"/>
    <x v="5"/>
    <x v="7"/>
  </r>
  <r>
    <n v="267"/>
    <s v="Acosta PLC"/>
    <s v="Extended eco-centric function"/>
    <n v="61600"/>
    <n v="143910"/>
    <n v="233.62012987012989"/>
    <x v="0"/>
    <n v="2768"/>
    <n v="51.990606936416185"/>
    <x v="2"/>
    <s v="AUD"/>
    <n v="1351054800"/>
    <d v="2012-10-24T05:00:00"/>
    <n v="1352440800"/>
    <d v="2012-11-09T06:00:00"/>
    <b v="0"/>
    <b v="0"/>
    <x v="3"/>
    <x v="5"/>
  </r>
  <r>
    <n v="754"/>
    <s v="Perez, Reed and Lee"/>
    <s v="Advanced dedicated encoding"/>
    <n v="70400"/>
    <n v="118603"/>
    <n v="168.47017045454547"/>
    <x v="0"/>
    <n v="3205"/>
    <n v="37.005616224648989"/>
    <x v="0"/>
    <s v="USD"/>
    <n v="1351400400"/>
    <d v="2012-10-28T05:00:00"/>
    <n v="1355983200"/>
    <d v="2012-12-20T06:00:00"/>
    <b v="0"/>
    <b v="0"/>
    <x v="3"/>
    <x v="5"/>
  </r>
  <r>
    <n v="819"/>
    <s v="Buck-Khan"/>
    <s v="Integrated bandwidth-monitored alliance"/>
    <n v="8900"/>
    <n v="4509"/>
    <n v="50.662921348314605"/>
    <x v="1"/>
    <n v="47"/>
    <n v="95.936170212765958"/>
    <x v="0"/>
    <s v="USD"/>
    <n v="1353736800"/>
    <d v="2012-11-24T06:00:00"/>
    <n v="1355032800"/>
    <d v="2012-12-09T06:00:00"/>
    <b v="1"/>
    <b v="0"/>
    <x v="6"/>
    <x v="10"/>
  </r>
  <r>
    <n v="955"/>
    <s v="Moss-Obrien"/>
    <s v="Function-based next generation emulation"/>
    <n v="700"/>
    <n v="7763"/>
    <n v="1109"/>
    <x v="0"/>
    <n v="80"/>
    <n v="97.037499999999994"/>
    <x v="0"/>
    <s v="USD"/>
    <n v="1353823200"/>
    <d v="2012-11-25T06:00:00"/>
    <n v="1353996000"/>
    <d v="2012-11-27T06:00:00"/>
    <b v="0"/>
    <b v="0"/>
    <x v="3"/>
    <x v="5"/>
  </r>
  <r>
    <n v="278"/>
    <s v="Higgins, Davis and Salazar"/>
    <s v="Distributed multi-tasking strategy"/>
    <n v="2700"/>
    <n v="8799"/>
    <n v="325.88888888888891"/>
    <x v="0"/>
    <n v="91"/>
    <n v="96.692307692307693"/>
    <x v="0"/>
    <s v="USD"/>
    <n v="1353909600"/>
    <d v="2012-11-26T06:00:00"/>
    <n v="1356069600"/>
    <d v="2012-12-21T06:00:00"/>
    <b v="0"/>
    <b v="0"/>
    <x v="2"/>
    <x v="15"/>
  </r>
  <r>
    <n v="762"/>
    <s v="Davis Ltd"/>
    <s v="Upgradable uniform service-desk"/>
    <n v="3500"/>
    <n v="6204"/>
    <n v="177.25714285714284"/>
    <x v="0"/>
    <n v="100"/>
    <n v="62.04"/>
    <x v="2"/>
    <s v="AUD"/>
    <n v="1354082400"/>
    <d v="2012-11-28T06:00:00"/>
    <n v="1355032800"/>
    <d v="2012-12-09T06:00:00"/>
    <b v="0"/>
    <b v="0"/>
    <x v="1"/>
    <x v="18"/>
  </r>
  <r>
    <n v="940"/>
    <s v="Wiggins Ltd"/>
    <s v="Upgradable analyzing core"/>
    <n v="9900"/>
    <n v="6161"/>
    <n v="62.232323232323225"/>
    <x v="3"/>
    <n v="66"/>
    <n v="93.348484848484844"/>
    <x v="3"/>
    <s v="CAD"/>
    <n v="1354341600"/>
    <d v="2012-12-01T06:00:00"/>
    <n v="1356242400"/>
    <d v="2012-12-23T06:00:00"/>
    <b v="0"/>
    <b v="0"/>
    <x v="2"/>
    <x v="15"/>
  </r>
  <r>
    <n v="259"/>
    <s v="Watkins Ltd"/>
    <s v="Multi-channeled responsive implementation"/>
    <n v="1800"/>
    <n v="10755"/>
    <n v="597.5"/>
    <x v="0"/>
    <n v="138"/>
    <n v="77.934782608695656"/>
    <x v="0"/>
    <s v="USD"/>
    <n v="1354946400"/>
    <d v="2012-12-08T06:00:00"/>
    <n v="1356588000"/>
    <d v="2012-12-27T06:00:00"/>
    <b v="1"/>
    <b v="0"/>
    <x v="0"/>
    <x v="0"/>
  </r>
  <r>
    <n v="251"/>
    <s v="Singleton Ltd"/>
    <s v="Enhanced user-facing function"/>
    <n v="7100"/>
    <n v="3840"/>
    <n v="54.084507042253513"/>
    <x v="1"/>
    <n v="101"/>
    <n v="38.019801980198018"/>
    <x v="0"/>
    <s v="USD"/>
    <n v="1355032800"/>
    <d v="2012-12-09T06:00:00"/>
    <n v="1355205600"/>
    <d v="2012-12-11T06:00:00"/>
    <b v="0"/>
    <b v="0"/>
    <x v="3"/>
    <x v="5"/>
  </r>
  <r>
    <n v="610"/>
    <s v="Hughes, Mendez and Patterson"/>
    <s v="Stand-alone multi-state data-warehouse"/>
    <n v="42800"/>
    <n v="179356"/>
    <n v="419.0560747663551"/>
    <x v="0"/>
    <n v="6406"/>
    <n v="27.998126756166094"/>
    <x v="0"/>
    <s v="USD"/>
    <n v="1355637600"/>
    <d v="2012-12-16T06:00:00"/>
    <n v="1356847200"/>
    <d v="2012-12-30T06:00:00"/>
    <b v="0"/>
    <b v="0"/>
    <x v="3"/>
    <x v="5"/>
  </r>
  <r>
    <n v="446"/>
    <s v="Martin, Martin and Solis"/>
    <s v="Assimilated uniform methodology"/>
    <n v="6800"/>
    <n v="5579"/>
    <n v="82.044117647058826"/>
    <x v="1"/>
    <n v="186"/>
    <n v="29.99462365591398"/>
    <x v="0"/>
    <s v="USD"/>
    <n v="1355810400"/>
    <d v="2012-12-18T06:00:00"/>
    <n v="1355983200"/>
    <d v="2012-12-20T06:00:00"/>
    <b v="0"/>
    <b v="0"/>
    <x v="2"/>
    <x v="2"/>
  </r>
  <r>
    <n v="149"/>
    <s v="Payne, Oliver and Burch"/>
    <s v="Managed fresh-thinking flexibility"/>
    <n v="6200"/>
    <n v="13632"/>
    <n v="219.87096774193549"/>
    <x v="0"/>
    <n v="195"/>
    <n v="69.907692307692301"/>
    <x v="0"/>
    <s v="USD"/>
    <n v="1357020000"/>
    <d v="2013-01-01T06:00:00"/>
    <n v="1361512800"/>
    <d v="2013-02-22T06:00:00"/>
    <b v="0"/>
    <b v="0"/>
    <x v="1"/>
    <x v="4"/>
  </r>
  <r>
    <n v="996"/>
    <s v="Butler LLC"/>
    <s v="Future-proofed upward-trending migration"/>
    <n v="6600"/>
    <n v="4814"/>
    <n v="72.939393939393938"/>
    <x v="1"/>
    <n v="112"/>
    <n v="42.982142857142854"/>
    <x v="0"/>
    <s v="USD"/>
    <n v="1357106400"/>
    <d v="2013-01-02T06:00:00"/>
    <n v="1359698400"/>
    <d v="2013-02-01T06:00:00"/>
    <b v="0"/>
    <b v="0"/>
    <x v="3"/>
    <x v="5"/>
  </r>
  <r>
    <n v="406"/>
    <s v="Lyons Inc"/>
    <s v="Balanced attitude-oriented parallelism"/>
    <n v="39300"/>
    <n v="71583"/>
    <n v="182.14503816793894"/>
    <x v="0"/>
    <n v="645"/>
    <n v="110.98139534883721"/>
    <x v="0"/>
    <s v="USD"/>
    <n v="1359525600"/>
    <d v="2013-01-30T06:00:00"/>
    <n v="1360562400"/>
    <d v="2013-02-11T06:00:00"/>
    <b v="1"/>
    <b v="0"/>
    <x v="5"/>
    <x v="17"/>
  </r>
  <r>
    <n v="462"/>
    <s v="Wang-Rodriguez"/>
    <s v="Total multimedia website"/>
    <n v="188800"/>
    <n v="57734"/>
    <n v="30.57944915254237"/>
    <x v="1"/>
    <n v="535"/>
    <n v="107.91401869158878"/>
    <x v="0"/>
    <s v="USD"/>
    <n v="1359525600"/>
    <d v="2013-01-30T06:00:00"/>
    <n v="1362808800"/>
    <d v="2013-03-09T06:00:00"/>
    <b v="0"/>
    <b v="0"/>
    <x v="6"/>
    <x v="14"/>
  </r>
  <r>
    <n v="369"/>
    <s v="Smith-Gonzalez"/>
    <s v="Polarized needs-based approach"/>
    <n v="5400"/>
    <n v="14743"/>
    <n v="273.01851851851848"/>
    <x v="0"/>
    <n v="154"/>
    <n v="95.733766233766232"/>
    <x v="0"/>
    <s v="USD"/>
    <n v="1359871200"/>
    <d v="2013-02-03T06:00:00"/>
    <n v="1363237200"/>
    <d v="2013-03-14T05:00:00"/>
    <b v="0"/>
    <b v="1"/>
    <x v="5"/>
    <x v="16"/>
  </r>
  <r>
    <n v="729"/>
    <s v="Moore Group"/>
    <s v="Multi-lateral object-oriented open system"/>
    <n v="5600"/>
    <n v="10397"/>
    <n v="185.66071428571428"/>
    <x v="0"/>
    <n v="122"/>
    <n v="85.221311475409834"/>
    <x v="0"/>
    <s v="USD"/>
    <n v="1359957600"/>
    <d v="2013-02-04T06:00:00"/>
    <n v="1360130400"/>
    <d v="2013-02-06T06:00:00"/>
    <b v="0"/>
    <b v="0"/>
    <x v="5"/>
    <x v="12"/>
  </r>
  <r>
    <n v="635"/>
    <s v="Mack Ltd"/>
    <s v="Reactive regional access"/>
    <n v="139000"/>
    <n v="158590"/>
    <n v="114.09352517985612"/>
    <x v="0"/>
    <n v="2266"/>
    <n v="69.986760812003524"/>
    <x v="0"/>
    <s v="USD"/>
    <n v="1360389600"/>
    <d v="2013-02-09T06:00:00"/>
    <n v="1363150800"/>
    <d v="2013-03-13T05:00:00"/>
    <b v="0"/>
    <b v="0"/>
    <x v="5"/>
    <x v="16"/>
  </r>
  <r>
    <n v="264"/>
    <s v="Gordon PLC"/>
    <s v="Virtual reciprocal policy"/>
    <n v="45600"/>
    <n v="165375"/>
    <n v="362.66447368421052"/>
    <x v="0"/>
    <n v="5512"/>
    <n v="30.002721335268504"/>
    <x v="0"/>
    <s v="USD"/>
    <n v="1360648800"/>
    <d v="2013-02-12T06:00:00"/>
    <n v="1362031200"/>
    <d v="2013-02-28T06:00:00"/>
    <b v="0"/>
    <b v="0"/>
    <x v="3"/>
    <x v="5"/>
  </r>
  <r>
    <n v="187"/>
    <s v="Fox Group"/>
    <s v="Horizontal transitional paradigm"/>
    <n v="60200"/>
    <n v="138384"/>
    <n v="229.87375415282392"/>
    <x v="0"/>
    <n v="1442"/>
    <n v="95.966712898751737"/>
    <x v="3"/>
    <s v="CAD"/>
    <n v="1361599200"/>
    <d v="2013-02-23T06:00:00"/>
    <n v="1364014800"/>
    <d v="2013-03-23T05:00:00"/>
    <b v="0"/>
    <b v="1"/>
    <x v="5"/>
    <x v="8"/>
  </r>
  <r>
    <n v="39"/>
    <s v="Kim-Rice"/>
    <s v="Organized bi-directional function"/>
    <n v="9900"/>
    <n v="5027"/>
    <n v="50.777777777777779"/>
    <x v="1"/>
    <n v="88"/>
    <n v="57.125"/>
    <x v="6"/>
    <s v="DKK"/>
    <n v="1361772000"/>
    <d v="2013-02-25T06:00:00"/>
    <n v="1362978000"/>
    <d v="2013-03-11T05:00:00"/>
    <b v="0"/>
    <b v="0"/>
    <x v="3"/>
    <x v="5"/>
  </r>
  <r>
    <n v="426"/>
    <s v="Edwards-Kane"/>
    <s v="Virtual leadingedge framework"/>
    <n v="1800"/>
    <n v="10313"/>
    <n v="572.94444444444446"/>
    <x v="0"/>
    <n v="219"/>
    <n v="47.091324200913242"/>
    <x v="0"/>
    <s v="USD"/>
    <n v="1361944800"/>
    <d v="2013-02-27T06:00:00"/>
    <n v="1362549600"/>
    <d v="2013-03-06T06:00:00"/>
    <b v="0"/>
    <b v="0"/>
    <x v="3"/>
    <x v="5"/>
  </r>
  <r>
    <n v="859"/>
    <s v="Martinez Ltd"/>
    <s v="Multi-layered upward-trending groupware"/>
    <n v="7300"/>
    <n v="2594"/>
    <n v="35.534246575342465"/>
    <x v="1"/>
    <n v="63"/>
    <n v="41.174603174603178"/>
    <x v="0"/>
    <s v="USD"/>
    <n v="1362117600"/>
    <d v="2013-03-01T06:00:00"/>
    <n v="1363669200"/>
    <d v="2013-03-19T05:00:00"/>
    <b v="0"/>
    <b v="1"/>
    <x v="3"/>
    <x v="5"/>
  </r>
  <r>
    <n v="438"/>
    <s v="Mathis, Hall and Hansen"/>
    <s v="Streamlined web-enabled knowledgebase"/>
    <n v="8300"/>
    <n v="14827"/>
    <n v="178.63855421686748"/>
    <x v="0"/>
    <n v="247"/>
    <n v="60.02834008097166"/>
    <x v="0"/>
    <s v="USD"/>
    <n v="1362376800"/>
    <d v="2013-03-04T06:00:00"/>
    <n v="1364965200"/>
    <d v="2013-04-03T05:00:00"/>
    <b v="0"/>
    <b v="0"/>
    <x v="3"/>
    <x v="5"/>
  </r>
  <r>
    <n v="257"/>
    <s v="Williams Inc"/>
    <s v="Decentralized exuding strategy"/>
    <n v="5700"/>
    <n v="8322"/>
    <n v="146"/>
    <x v="0"/>
    <n v="92"/>
    <n v="90.456521739130437"/>
    <x v="0"/>
    <s v="USD"/>
    <n v="1362463200"/>
    <d v="2013-03-05T06:00:00"/>
    <n v="1363669200"/>
    <d v="2013-03-19T05:00:00"/>
    <b v="0"/>
    <b v="0"/>
    <x v="3"/>
    <x v="5"/>
  </r>
  <r>
    <n v="135"/>
    <s v="Le, Burton and Evans"/>
    <s v="Balanced zero-defect software"/>
    <n v="7700"/>
    <n v="5488"/>
    <n v="71.27272727272728"/>
    <x v="1"/>
    <n v="117"/>
    <n v="46.905982905982903"/>
    <x v="0"/>
    <s v="USD"/>
    <n v="1362636000"/>
    <d v="2013-03-07T06:00:00"/>
    <n v="1363064400"/>
    <d v="2013-03-12T05:00:00"/>
    <b v="0"/>
    <b v="1"/>
    <x v="3"/>
    <x v="5"/>
  </r>
  <r>
    <n v="505"/>
    <s v="Jensen-Vargas"/>
    <s v="Ameliorated explicit parallelism"/>
    <n v="89900"/>
    <n v="12497"/>
    <n v="13.901001112347053"/>
    <x v="1"/>
    <n v="347"/>
    <n v="36.014409221902014"/>
    <x v="0"/>
    <s v="USD"/>
    <n v="1362722400"/>
    <d v="2013-03-08T06:00:00"/>
    <n v="1366347600"/>
    <d v="2013-04-19T05:00:00"/>
    <b v="0"/>
    <b v="1"/>
    <x v="4"/>
    <x v="22"/>
  </r>
  <r>
    <n v="501"/>
    <s v="Mccann-Le"/>
    <s v="Focused coherent methodology"/>
    <n v="153600"/>
    <n v="107743"/>
    <n v="70.145182291666657"/>
    <x v="1"/>
    <n v="1796"/>
    <n v="59.990534521158132"/>
    <x v="0"/>
    <s v="USD"/>
    <n v="1363064400"/>
    <d v="2013-03-12T05:00:00"/>
    <n v="1363237200"/>
    <d v="2013-03-14T05:00:00"/>
    <b v="0"/>
    <b v="0"/>
    <x v="5"/>
    <x v="17"/>
  </r>
  <r>
    <n v="646"/>
    <s v="Robinson Group"/>
    <s v="Switchable reciprocal middleware"/>
    <n v="98700"/>
    <n v="87448"/>
    <n v="88.599797365754824"/>
    <x v="1"/>
    <n v="2915"/>
    <n v="29.999313893653515"/>
    <x v="0"/>
    <s v="USD"/>
    <n v="1363150800"/>
    <d v="2013-03-13T05:00:00"/>
    <n v="1364101200"/>
    <d v="2013-03-24T05:00:00"/>
    <b v="0"/>
    <b v="0"/>
    <x v="6"/>
    <x v="10"/>
  </r>
  <r>
    <n v="179"/>
    <s v="Marks Ltd"/>
    <s v="Realigned human-resource orchestration"/>
    <n v="44500"/>
    <n v="159185"/>
    <n v="357.71910112359546"/>
    <x v="0"/>
    <n v="3537"/>
    <n v="45.005654509471306"/>
    <x v="3"/>
    <s v="CAD"/>
    <n v="1363496400"/>
    <d v="2013-03-17T05:00:00"/>
    <n v="1363582800"/>
    <d v="2013-03-18T05:00:00"/>
    <b v="0"/>
    <b v="1"/>
    <x v="3"/>
    <x v="5"/>
  </r>
  <r>
    <n v="332"/>
    <s v="Pacheco, Johnson and Torres"/>
    <s v="Optional bandwidth-monitored definition"/>
    <n v="20700"/>
    <n v="41396"/>
    <n v="199.9806763285024"/>
    <x v="0"/>
    <n v="470"/>
    <n v="88.076595744680844"/>
    <x v="0"/>
    <s v="USD"/>
    <n v="1364446800"/>
    <d v="2013-03-28T05:00:00"/>
    <n v="1364533200"/>
    <d v="2013-03-29T05:00:00"/>
    <b v="0"/>
    <b v="0"/>
    <x v="2"/>
    <x v="2"/>
  </r>
  <r>
    <n v="105"/>
    <s v="Charles-Johnson"/>
    <s v="Total fresh-thinking system engine"/>
    <n v="6800"/>
    <n v="9829"/>
    <n v="144.54411764705884"/>
    <x v="0"/>
    <n v="95"/>
    <n v="103.46315789473684"/>
    <x v="0"/>
    <s v="USD"/>
    <n v="1364878800"/>
    <d v="2013-04-02T05:00:00"/>
    <n v="1366434000"/>
    <d v="2013-04-20T05:00:00"/>
    <b v="0"/>
    <b v="0"/>
    <x v="2"/>
    <x v="15"/>
  </r>
  <r>
    <n v="933"/>
    <s v="Espinoza Group"/>
    <s v="Implemented tangible support"/>
    <n v="73000"/>
    <n v="175015"/>
    <n v="239.74657534246577"/>
    <x v="0"/>
    <n v="1902"/>
    <n v="92.016298633017882"/>
    <x v="0"/>
    <s v="USD"/>
    <n v="1365397200"/>
    <d v="2013-04-08T05:00:00"/>
    <n v="1366520400"/>
    <d v="2013-04-21T05:00:00"/>
    <b v="0"/>
    <b v="0"/>
    <x v="3"/>
    <x v="5"/>
  </r>
  <r>
    <n v="507"/>
    <s v="Turner, Miller and Francis"/>
    <s v="Compatible well-modulated budgetary management"/>
    <n v="2100"/>
    <n v="837"/>
    <n v="39.857142857142861"/>
    <x v="1"/>
    <n v="19"/>
    <n v="44.05263157894737"/>
    <x v="0"/>
    <s v="USD"/>
    <n v="1365483600"/>
    <d v="2013-04-09T05:00:00"/>
    <n v="1369717200"/>
    <d v="2013-05-28T05:00:00"/>
    <b v="0"/>
    <b v="1"/>
    <x v="2"/>
    <x v="15"/>
  </r>
  <r>
    <n v="448"/>
    <s v="Price and Sons"/>
    <s v="Object-based demand-driven strategy"/>
    <n v="89900"/>
    <n v="45384"/>
    <n v="50.482758620689658"/>
    <x v="1"/>
    <n v="605"/>
    <n v="75.014876033057845"/>
    <x v="0"/>
    <s v="USD"/>
    <n v="1365915600"/>
    <d v="2013-04-14T05:00:00"/>
    <n v="1366088400"/>
    <d v="2013-04-16T05:00:00"/>
    <b v="0"/>
    <b v="1"/>
    <x v="6"/>
    <x v="10"/>
  </r>
  <r>
    <n v="500"/>
    <s v="Valdez Ltd"/>
    <s v="Team-oriented clear-thinking matrix"/>
    <n v="100"/>
    <n v="0"/>
    <n v="0"/>
    <x v="1"/>
    <n v="0"/>
    <e v="#DIV/0!"/>
    <x v="0"/>
    <s v="USD"/>
    <n v="1367384400"/>
    <d v="2013-05-01T05:00:00"/>
    <n v="1369803600"/>
    <d v="2013-05-29T05:00:00"/>
    <b v="0"/>
    <b v="1"/>
    <x v="3"/>
    <x v="5"/>
  </r>
  <r>
    <n v="618"/>
    <s v="Miller Ltd"/>
    <s v="Open-architected mobile emulation"/>
    <n v="198600"/>
    <n v="97037"/>
    <n v="48.860523665659613"/>
    <x v="1"/>
    <n v="1198"/>
    <n v="80.999165275459092"/>
    <x v="0"/>
    <s v="USD"/>
    <n v="1367470800"/>
    <d v="2013-05-02T05:00:00"/>
    <n v="1369285200"/>
    <d v="2013-05-23T05:00:00"/>
    <b v="0"/>
    <b v="0"/>
    <x v="4"/>
    <x v="13"/>
  </r>
  <r>
    <n v="290"/>
    <s v="Wilson, Hall and Osborne"/>
    <s v="Advanced global data-warehouse"/>
    <n v="168600"/>
    <n v="91722"/>
    <n v="54.402135231316727"/>
    <x v="1"/>
    <n v="908"/>
    <n v="101.01541850220265"/>
    <x v="0"/>
    <s v="USD"/>
    <n v="1368162000"/>
    <d v="2013-05-10T05:00:00"/>
    <n v="1370926800"/>
    <d v="2013-06-11T05:00:00"/>
    <b v="0"/>
    <b v="1"/>
    <x v="5"/>
    <x v="17"/>
  </r>
  <r>
    <n v="466"/>
    <s v="Obrien and Sons"/>
    <s v="Pre-emptive transitional frame"/>
    <n v="1200"/>
    <n v="3984"/>
    <n v="332"/>
    <x v="0"/>
    <n v="42"/>
    <n v="94.857142857142861"/>
    <x v="0"/>
    <s v="USD"/>
    <n v="1368594000"/>
    <d v="2013-05-15T05:00:00"/>
    <n v="1370581200"/>
    <d v="2013-06-07T05:00:00"/>
    <b v="0"/>
    <b v="1"/>
    <x v="2"/>
    <x v="2"/>
  </r>
  <r>
    <n v="173"/>
    <s v="White LLC"/>
    <s v="Cross-group 4thgeneration middleware"/>
    <n v="96700"/>
    <n v="157635"/>
    <n v="163.01447776628748"/>
    <x v="0"/>
    <n v="1561"/>
    <n v="100.98334401024984"/>
    <x v="0"/>
    <s v="USD"/>
    <n v="1368853200"/>
    <d v="2013-05-18T05:00:00"/>
    <n v="1369371600"/>
    <d v="2013-05-24T05:00:00"/>
    <b v="0"/>
    <b v="0"/>
    <x v="3"/>
    <x v="5"/>
  </r>
  <r>
    <n v="974"/>
    <s v="Thomas, Clay and Mendoza"/>
    <s v="Multi-channeled reciprocal interface"/>
    <n v="800"/>
    <n v="2991"/>
    <n v="373.875"/>
    <x v="0"/>
    <n v="32"/>
    <n v="93.46875"/>
    <x v="0"/>
    <s v="USD"/>
    <n v="1368853200"/>
    <d v="2013-05-18T05:00:00"/>
    <n v="1368939600"/>
    <d v="2013-05-19T05:00:00"/>
    <b v="0"/>
    <b v="0"/>
    <x v="1"/>
    <x v="4"/>
  </r>
  <r>
    <n v="231"/>
    <s v="Williams, Carter and Gonzalez"/>
    <s v="Cross-platform uniform hardware"/>
    <n v="7200"/>
    <n v="5523"/>
    <n v="76.708333333333329"/>
    <x v="2"/>
    <n v="67"/>
    <n v="82.432835820895519"/>
    <x v="0"/>
    <s v="USD"/>
    <n v="1369112400"/>
    <d v="2013-05-21T05:00:00"/>
    <n v="1374123600"/>
    <d v="2013-07-18T05:00:00"/>
    <b v="0"/>
    <b v="0"/>
    <x v="3"/>
    <x v="5"/>
  </r>
  <r>
    <n v="397"/>
    <s v="Jones-Martin"/>
    <s v="Virtual systematic monitoring"/>
    <n v="8100"/>
    <n v="14083"/>
    <n v="173.8641975308642"/>
    <x v="0"/>
    <n v="454"/>
    <n v="31.019823788546255"/>
    <x v="0"/>
    <s v="USD"/>
    <n v="1369285200"/>
    <d v="2013-05-23T05:00:00"/>
    <n v="1369803600"/>
    <d v="2013-05-29T05:00:00"/>
    <b v="0"/>
    <b v="0"/>
    <x v="1"/>
    <x v="3"/>
  </r>
  <r>
    <n v="549"/>
    <s v="Jarvis and Sons"/>
    <s v="Business-focused intermediate system engine"/>
    <n v="29500"/>
    <n v="83843"/>
    <n v="284.21355932203392"/>
    <x v="0"/>
    <n v="762"/>
    <n v="110.03018372703411"/>
    <x v="0"/>
    <s v="USD"/>
    <n v="1369717200"/>
    <d v="2013-05-28T05:00:00"/>
    <n v="1370494800"/>
    <d v="2013-06-06T05:00:00"/>
    <b v="0"/>
    <b v="0"/>
    <x v="2"/>
    <x v="2"/>
  </r>
  <r>
    <n v="190"/>
    <s v="Cook LLC"/>
    <s v="Up-sized dynamic throughput"/>
    <n v="3700"/>
    <n v="2538"/>
    <n v="68.594594594594597"/>
    <x v="1"/>
    <n v="24"/>
    <n v="105.75"/>
    <x v="0"/>
    <s v="USD"/>
    <n v="1370322000"/>
    <d v="2013-06-04T05:00:00"/>
    <n v="1370408400"/>
    <d v="2013-06-05T05:00:00"/>
    <b v="0"/>
    <b v="1"/>
    <x v="3"/>
    <x v="5"/>
  </r>
  <r>
    <n v="167"/>
    <s v="Cruz-Ward"/>
    <s v="Robust content-based emulation"/>
    <n v="2600"/>
    <n v="10804"/>
    <n v="415.53846153846149"/>
    <x v="0"/>
    <n v="146"/>
    <n v="74"/>
    <x v="2"/>
    <s v="AUD"/>
    <n v="1370840400"/>
    <d v="2013-06-10T05:00:00"/>
    <n v="1371704400"/>
    <d v="2013-06-20T05:00:00"/>
    <b v="0"/>
    <b v="0"/>
    <x v="3"/>
    <x v="5"/>
  </r>
  <r>
    <n v="718"/>
    <s v="Reyes PLC"/>
    <s v="Expanded optimal pricing structure"/>
    <n v="8300"/>
    <n v="8317"/>
    <n v="100.20481927710843"/>
    <x v="0"/>
    <n v="297"/>
    <n v="28.003367003367003"/>
    <x v="0"/>
    <s v="USD"/>
    <n v="1371445200"/>
    <d v="2013-06-17T05:00:00"/>
    <n v="1373691600"/>
    <d v="2013-07-13T05:00:00"/>
    <b v="0"/>
    <b v="0"/>
    <x v="2"/>
    <x v="2"/>
  </r>
  <r>
    <n v="380"/>
    <s v="Davidson, Wilcox and Lewis"/>
    <s v="Optional clear-thinking process improvement"/>
    <n v="2500"/>
    <n v="4008"/>
    <n v="160.32"/>
    <x v="0"/>
    <n v="84"/>
    <n v="47.714285714285715"/>
    <x v="0"/>
    <s v="USD"/>
    <n v="1371963600"/>
    <d v="2013-06-23T05:00:00"/>
    <n v="1372395600"/>
    <d v="2013-06-28T05:00:00"/>
    <b v="0"/>
    <b v="0"/>
    <x v="3"/>
    <x v="5"/>
  </r>
  <r>
    <n v="834"/>
    <s v="Gallegos, Wagner and Gaines"/>
    <s v="Expanded fault-tolerant emulation"/>
    <n v="7300"/>
    <n v="11228"/>
    <n v="153.8082191780822"/>
    <x v="0"/>
    <n v="119"/>
    <n v="94.352941176470594"/>
    <x v="0"/>
    <s v="USD"/>
    <n v="1371963600"/>
    <d v="2013-06-23T05:00:00"/>
    <n v="1372482000"/>
    <d v="2013-06-29T05:00:00"/>
    <b v="0"/>
    <b v="0"/>
    <x v="3"/>
    <x v="5"/>
  </r>
  <r>
    <n v="475"/>
    <s v="Nichols Ltd"/>
    <s v="Function-based attitude-oriented groupware"/>
    <n v="7400"/>
    <n v="8432"/>
    <n v="113.94594594594594"/>
    <x v="0"/>
    <n v="211"/>
    <n v="39.962085308056871"/>
    <x v="0"/>
    <s v="USD"/>
    <n v="1372136400"/>
    <d v="2013-06-25T05:00:00"/>
    <n v="1372482000"/>
    <d v="2013-06-29T05:00:00"/>
    <b v="0"/>
    <b v="1"/>
    <x v="4"/>
    <x v="9"/>
  </r>
  <r>
    <n v="793"/>
    <s v="Rodriguez, Cox and Rodriguez"/>
    <s v="Networked disintermediate leverage"/>
    <n v="1100"/>
    <n v="13045"/>
    <n v="1185.909090909091"/>
    <x v="0"/>
    <n v="181"/>
    <n v="72.071823204419886"/>
    <x v="5"/>
    <s v="CHF"/>
    <n v="1372136400"/>
    <d v="2013-06-25T05:00:00"/>
    <n v="1372482000"/>
    <d v="2013-06-29T05:00:00"/>
    <b v="0"/>
    <b v="0"/>
    <x v="4"/>
    <x v="13"/>
  </r>
  <r>
    <n v="792"/>
    <s v="Jordan, Schneider and Hall"/>
    <s v="Reduced 6thgeneration intranet"/>
    <n v="2000"/>
    <n v="680"/>
    <n v="34"/>
    <x v="1"/>
    <n v="7"/>
    <n v="97.142857142857139"/>
    <x v="0"/>
    <s v="USD"/>
    <n v="1372222800"/>
    <d v="2013-06-26T05:00:00"/>
    <n v="1374642000"/>
    <d v="2013-07-24T05:00:00"/>
    <b v="0"/>
    <b v="1"/>
    <x v="3"/>
    <x v="5"/>
  </r>
  <r>
    <n v="491"/>
    <s v="Henson PLC"/>
    <s v="Universal contextually-based knowledgebase"/>
    <n v="56800"/>
    <n v="173437"/>
    <n v="305.34683098591546"/>
    <x v="0"/>
    <n v="2443"/>
    <n v="70.993450675399103"/>
    <x v="0"/>
    <s v="USD"/>
    <n v="1372654800"/>
    <d v="2013-07-01T05:00:00"/>
    <n v="1374901200"/>
    <d v="2013-07-27T05:00:00"/>
    <b v="0"/>
    <b v="1"/>
    <x v="7"/>
    <x v="11"/>
  </r>
  <r>
    <n v="716"/>
    <s v="Tapia, Kramer and Hicks"/>
    <s v="Advanced modular moderator"/>
    <n v="2000"/>
    <n v="10353"/>
    <n v="517.65"/>
    <x v="0"/>
    <n v="157"/>
    <n v="65.942675159235662"/>
    <x v="0"/>
    <s v="USD"/>
    <n v="1373432400"/>
    <d v="2013-07-10T05:00:00"/>
    <n v="1375851600"/>
    <d v="2013-08-07T05:00:00"/>
    <b v="0"/>
    <b v="1"/>
    <x v="3"/>
    <x v="5"/>
  </r>
  <r>
    <n v="894"/>
    <s v="Barrett Inc"/>
    <s v="Organic cohesive neural-net"/>
    <n v="1700"/>
    <n v="3208"/>
    <n v="188.70588235294116"/>
    <x v="0"/>
    <n v="56"/>
    <n v="57.285714285714285"/>
    <x v="1"/>
    <s v="GBP"/>
    <n v="1373518800"/>
    <d v="2013-07-11T05:00:00"/>
    <n v="1376110800"/>
    <d v="2013-08-10T05:00:00"/>
    <b v="0"/>
    <b v="1"/>
    <x v="5"/>
    <x v="16"/>
  </r>
  <r>
    <n v="342"/>
    <s v="Gibson-Hernandez"/>
    <s v="Visionary foreground middleware"/>
    <n v="47900"/>
    <n v="31864"/>
    <n v="66.521920668058456"/>
    <x v="1"/>
    <n v="328"/>
    <n v="97.146341463414629"/>
    <x v="0"/>
    <s v="USD"/>
    <n v="1374296400"/>
    <d v="2013-07-20T05:00:00"/>
    <n v="1375333200"/>
    <d v="2013-08-01T05:00:00"/>
    <b v="0"/>
    <b v="0"/>
    <x v="3"/>
    <x v="5"/>
  </r>
  <r>
    <n v="702"/>
    <s v="Sims-Gross"/>
    <s v="Object-based attitude-oriented analyzer"/>
    <n v="8700"/>
    <n v="4710"/>
    <n v="54.137931034482754"/>
    <x v="1"/>
    <n v="83"/>
    <n v="56.746987951807228"/>
    <x v="0"/>
    <s v="USD"/>
    <n v="1374469200"/>
    <d v="2013-07-22T05:00:00"/>
    <n v="1374901200"/>
    <d v="2013-07-27T05:00:00"/>
    <b v="0"/>
    <b v="0"/>
    <x v="2"/>
    <x v="2"/>
  </r>
  <r>
    <n v="533"/>
    <s v="Holt, Bernard and Johnson"/>
    <s v="Multi-lateral didactic encoding"/>
    <n v="115600"/>
    <n v="184086"/>
    <n v="159.24394463667818"/>
    <x v="0"/>
    <n v="2218"/>
    <n v="82.996393146979258"/>
    <x v="1"/>
    <s v="GBP"/>
    <n v="1374642000"/>
    <d v="2013-07-24T05:00:00"/>
    <n v="1377752400"/>
    <d v="2013-08-29T05:00:00"/>
    <b v="0"/>
    <b v="0"/>
    <x v="1"/>
    <x v="4"/>
  </r>
  <r>
    <n v="611"/>
    <s v="Brady, Cortez and Rodriguez"/>
    <s v="Multi-lateral maximized core"/>
    <n v="8200"/>
    <n v="1136"/>
    <n v="13.853658536585368"/>
    <x v="2"/>
    <n v="15"/>
    <n v="75.733333333333334"/>
    <x v="0"/>
    <s v="USD"/>
    <n v="1374728400"/>
    <d v="2013-07-25T05:00:00"/>
    <n v="1375765200"/>
    <d v="2013-08-06T05:00:00"/>
    <b v="0"/>
    <b v="0"/>
    <x v="3"/>
    <x v="5"/>
  </r>
  <r>
    <n v="394"/>
    <s v="Noble-Bailey"/>
    <s v="Customizable dynamic info-mediaries"/>
    <n v="800"/>
    <n v="3755"/>
    <n v="469.37499999999994"/>
    <x v="0"/>
    <n v="34"/>
    <n v="110.44117647058823"/>
    <x v="0"/>
    <s v="USD"/>
    <n v="1375074000"/>
    <d v="2013-07-29T05:00:00"/>
    <n v="1375938000"/>
    <d v="2013-08-08T05:00:00"/>
    <b v="0"/>
    <b v="1"/>
    <x v="5"/>
    <x v="17"/>
  </r>
  <r>
    <n v="600"/>
    <s v="Brown-George"/>
    <s v="Cross-platform tertiary array"/>
    <n v="100"/>
    <n v="5"/>
    <n v="5"/>
    <x v="1"/>
    <n v="1"/>
    <n v="5"/>
    <x v="1"/>
    <s v="GBP"/>
    <n v="1375160400"/>
    <d v="2013-07-30T05:00:00"/>
    <n v="1376197200"/>
    <d v="2013-08-11T05:00:00"/>
    <b v="0"/>
    <b v="0"/>
    <x v="7"/>
    <x v="11"/>
  </r>
  <r>
    <n v="50"/>
    <s v="Jones, Taylor and Moore"/>
    <s v="Down-sized system-worthy secured line"/>
    <n v="100"/>
    <n v="2"/>
    <n v="2"/>
    <x v="1"/>
    <n v="1"/>
    <n v="2"/>
    <x v="4"/>
    <s v="EUR"/>
    <n v="1375333200"/>
    <d v="2013-08-01T05:00:00"/>
    <n v="1377752400"/>
    <d v="2013-08-29T05:00:00"/>
    <b v="0"/>
    <b v="0"/>
    <x v="1"/>
    <x v="21"/>
  </r>
  <r>
    <n v="914"/>
    <s v="Ramirez, Padilla and Barrera"/>
    <s v="Diverse client-driven conglomeration"/>
    <n v="6400"/>
    <n v="3676"/>
    <n v="57.4375"/>
    <x v="1"/>
    <n v="141"/>
    <n v="26.070921985815602"/>
    <x v="1"/>
    <s v="GBP"/>
    <n v="1375592400"/>
    <d v="2013-08-04T05:00:00"/>
    <n v="1376629200"/>
    <d v="2013-08-16T05:00:00"/>
    <b v="0"/>
    <b v="0"/>
    <x v="3"/>
    <x v="5"/>
  </r>
  <r>
    <n v="246"/>
    <s v="Walters-Carter"/>
    <s v="Seamless value-added standardization"/>
    <n v="4500"/>
    <n v="14649"/>
    <n v="325.5333333333333"/>
    <x v="0"/>
    <n v="222"/>
    <n v="65.986486486486484"/>
    <x v="0"/>
    <s v="USD"/>
    <n v="1375678800"/>
    <d v="2013-08-05T05:00:00"/>
    <n v="1376024400"/>
    <d v="2013-08-09T05:00:00"/>
    <b v="0"/>
    <b v="0"/>
    <x v="2"/>
    <x v="15"/>
  </r>
  <r>
    <n v="769"/>
    <s v="Johnson-Morales"/>
    <s v="Devolved 24hour forecast"/>
    <n v="125600"/>
    <n v="109106"/>
    <n v="86.867834394904463"/>
    <x v="1"/>
    <n v="3410"/>
    <n v="31.995894428152493"/>
    <x v="0"/>
    <s v="USD"/>
    <n v="1376542800"/>
    <d v="2013-08-15T05:00:00"/>
    <n v="1378789200"/>
    <d v="2013-09-10T05:00:00"/>
    <b v="0"/>
    <b v="0"/>
    <x v="6"/>
    <x v="10"/>
  </r>
  <r>
    <n v="400"/>
    <s v="Bell PLC"/>
    <s v="Ergonomic eco-centric open architecture"/>
    <n v="100"/>
    <n v="2"/>
    <n v="2"/>
    <x v="1"/>
    <n v="1"/>
    <n v="2"/>
    <x v="0"/>
    <s v="USD"/>
    <n v="1376629200"/>
    <d v="2013-08-16T05:00:00"/>
    <n v="1378530000"/>
    <d v="2013-09-07T05:00:00"/>
    <b v="0"/>
    <b v="1"/>
    <x v="0"/>
    <x v="0"/>
  </r>
  <r>
    <n v="211"/>
    <s v="Thompson LLC"/>
    <s v="Customer-focused impactful benchmark"/>
    <n v="104400"/>
    <n v="99100"/>
    <n v="94.923371647509583"/>
    <x v="1"/>
    <n v="1625"/>
    <n v="60.984615384615381"/>
    <x v="0"/>
    <s v="USD"/>
    <n v="1377579600"/>
    <d v="2013-08-27T05:00:00"/>
    <n v="1379653200"/>
    <d v="2013-09-20T05:00:00"/>
    <b v="0"/>
    <b v="0"/>
    <x v="3"/>
    <x v="5"/>
  </r>
  <r>
    <n v="666"/>
    <s v="York, Barr and Grant"/>
    <s v="Cloned bottom-line success"/>
    <n v="3100"/>
    <n v="1985"/>
    <n v="64.032258064516128"/>
    <x v="2"/>
    <n v="25"/>
    <n v="79.400000000000006"/>
    <x v="0"/>
    <s v="USD"/>
    <n v="1377838800"/>
    <d v="2013-08-30T05:00:00"/>
    <n v="1378357200"/>
    <d v="2013-09-05T05:00:00"/>
    <b v="0"/>
    <b v="1"/>
    <x v="3"/>
    <x v="5"/>
  </r>
  <r>
    <n v="354"/>
    <s v="Brown Group"/>
    <s v="Profit-focused transitional capability"/>
    <n v="6100"/>
    <n v="7548"/>
    <n v="123.73770491803278"/>
    <x v="0"/>
    <n v="80"/>
    <n v="94.35"/>
    <x v="6"/>
    <s v="DKK"/>
    <n v="1378184400"/>
    <d v="2013-09-03T05:00:00"/>
    <n v="1378789200"/>
    <d v="2013-09-10T05:00:00"/>
    <b v="0"/>
    <b v="0"/>
    <x v="5"/>
    <x v="17"/>
  </r>
  <r>
    <n v="543"/>
    <s v="Johnson, Murphy and Peterson"/>
    <s v="Cross-group high-level moderator"/>
    <n v="84900"/>
    <n v="13864"/>
    <n v="16.329799764428738"/>
    <x v="1"/>
    <n v="180"/>
    <n v="77.022222222222226"/>
    <x v="0"/>
    <s v="USD"/>
    <n v="1378875600"/>
    <d v="2013-09-11T05:00:00"/>
    <n v="1380171600"/>
    <d v="2013-09-26T05:00:00"/>
    <b v="0"/>
    <b v="0"/>
    <x v="6"/>
    <x v="10"/>
  </r>
  <r>
    <n v="390"/>
    <s v="Davis-Allen"/>
    <s v="Digitized eco-centric core"/>
    <n v="2400"/>
    <n v="4477"/>
    <n v="186.54166666666669"/>
    <x v="0"/>
    <n v="50"/>
    <n v="89.54"/>
    <x v="0"/>
    <s v="USD"/>
    <n v="1379048400"/>
    <d v="2013-09-13T05:00:00"/>
    <n v="1380344400"/>
    <d v="2013-09-28T05:00:00"/>
    <b v="0"/>
    <b v="0"/>
    <x v="0"/>
    <x v="0"/>
  </r>
  <r>
    <n v="9"/>
    <s v="Rangel, Holt and Jones"/>
    <s v="Open-source fresh-thinking model"/>
    <n v="6200"/>
    <n v="3208"/>
    <n v="51.741935483870968"/>
    <x v="1"/>
    <n v="44"/>
    <n v="72.909090909090907"/>
    <x v="0"/>
    <s v="USD"/>
    <n v="1379566800"/>
    <d v="2013-09-19T05:00:00"/>
    <n v="1383804000"/>
    <d v="2013-11-07T06:00:00"/>
    <b v="0"/>
    <b v="0"/>
    <x v="1"/>
    <x v="1"/>
  </r>
  <r>
    <n v="905"/>
    <s v="Haynes PLC"/>
    <s v="Re-engineered clear-thinking project"/>
    <n v="7900"/>
    <n v="12955"/>
    <n v="163.98734177215189"/>
    <x v="0"/>
    <n v="236"/>
    <n v="54.894067796610166"/>
    <x v="0"/>
    <s v="USD"/>
    <n v="1379566800"/>
    <d v="2013-09-19T05:00:00"/>
    <n v="1379826000"/>
    <d v="2013-09-22T05:00:00"/>
    <b v="0"/>
    <b v="0"/>
    <x v="3"/>
    <x v="5"/>
  </r>
  <r>
    <n v="616"/>
    <s v="Burnett-Mora"/>
    <s v="Quality-focused 24/7 superstructure"/>
    <n v="6400"/>
    <n v="12129"/>
    <n v="189.515625"/>
    <x v="0"/>
    <n v="238"/>
    <n v="50.962184873949582"/>
    <x v="1"/>
    <s v="GBP"/>
    <n v="1379653200"/>
    <d v="2013-09-20T05:00:00"/>
    <n v="1379739600"/>
    <d v="2013-09-21T05:00:00"/>
    <b v="0"/>
    <b v="1"/>
    <x v="1"/>
    <x v="4"/>
  </r>
  <r>
    <n v="538"/>
    <s v="Young, Gilbert and Escobar"/>
    <s v="Networked didactic time-frame"/>
    <n v="151300"/>
    <n v="57034"/>
    <n v="37.695968274950431"/>
    <x v="1"/>
    <n v="1296"/>
    <n v="44.007716049382715"/>
    <x v="0"/>
    <s v="USD"/>
    <n v="1379826000"/>
    <d v="2013-09-22T05:00:00"/>
    <n v="1381208400"/>
    <d v="2013-10-08T05:00:00"/>
    <b v="0"/>
    <b v="0"/>
    <x v="6"/>
    <x v="14"/>
  </r>
  <r>
    <n v="899"/>
    <s v="Best-Young"/>
    <s v="Implemented multimedia time-frame"/>
    <n v="3100"/>
    <n v="12620"/>
    <n v="407.09677419354841"/>
    <x v="0"/>
    <n v="123"/>
    <n v="102.60162601626017"/>
    <x v="5"/>
    <s v="CHF"/>
    <n v="1381122000"/>
    <d v="2013-10-07T05:00:00"/>
    <n v="1382677200"/>
    <d v="2013-10-25T05:00:00"/>
    <b v="0"/>
    <b v="0"/>
    <x v="1"/>
    <x v="18"/>
  </r>
  <r>
    <n v="971"/>
    <s v="Garner and Sons"/>
    <s v="Versatile neutral workforce"/>
    <n v="5100"/>
    <n v="1414"/>
    <n v="27.725490196078432"/>
    <x v="1"/>
    <n v="24"/>
    <n v="58.916666666666664"/>
    <x v="0"/>
    <s v="USD"/>
    <n v="1381208400"/>
    <d v="2013-10-08T05:00:00"/>
    <n v="1381726800"/>
    <d v="2013-10-14T05:00:00"/>
    <b v="0"/>
    <b v="0"/>
    <x v="5"/>
    <x v="16"/>
  </r>
  <r>
    <n v="868"/>
    <s v="Wood, Buckley and Meza"/>
    <s v="Front-line web-enabled installation"/>
    <n v="7000"/>
    <n v="12939"/>
    <n v="184.84285714285716"/>
    <x v="0"/>
    <n v="126"/>
    <n v="102.69047619047619"/>
    <x v="0"/>
    <s v="USD"/>
    <n v="1381554000"/>
    <d v="2013-10-12T05:00:00"/>
    <n v="1382504400"/>
    <d v="2013-10-23T05:00:00"/>
    <b v="0"/>
    <b v="0"/>
    <x v="3"/>
    <x v="5"/>
  </r>
  <r>
    <n v="295"/>
    <s v="Smith, Jackson and Herrera"/>
    <s v="Enterprise-wide intermediate middleware"/>
    <n v="192900"/>
    <n v="68769"/>
    <n v="35.650077760497666"/>
    <x v="1"/>
    <n v="1910"/>
    <n v="36.004712041884815"/>
    <x v="5"/>
    <s v="CHF"/>
    <n v="1381813200"/>
    <d v="2013-10-15T05:00:00"/>
    <n v="1383976800"/>
    <d v="2013-11-09T06:00:00"/>
    <b v="0"/>
    <b v="0"/>
    <x v="3"/>
    <x v="5"/>
  </r>
  <r>
    <n v="454"/>
    <s v="Woods Inc"/>
    <s v="Upgradable upward-trending portal"/>
    <n v="4000"/>
    <n v="1763"/>
    <n v="44.074999999999996"/>
    <x v="1"/>
    <n v="39"/>
    <n v="45.205128205128204"/>
    <x v="0"/>
    <s v="USD"/>
    <n v="1382331600"/>
    <d v="2013-10-21T05:00:00"/>
    <n v="1385445600"/>
    <d v="2013-11-26T06:00:00"/>
    <b v="0"/>
    <b v="1"/>
    <x v="5"/>
    <x v="12"/>
  </r>
  <r>
    <n v="252"/>
    <s v="Perez PLC"/>
    <s v="Operative bandwidth-monitored interface"/>
    <n v="1000"/>
    <n v="6263"/>
    <n v="626.29999999999995"/>
    <x v="0"/>
    <n v="59"/>
    <n v="106.15254237288136"/>
    <x v="0"/>
    <s v="USD"/>
    <n v="1382677200"/>
    <d v="2013-10-25T05:00:00"/>
    <n v="1383109200"/>
    <d v="2013-10-30T05:00:00"/>
    <b v="0"/>
    <b v="0"/>
    <x v="3"/>
    <x v="5"/>
  </r>
  <r>
    <n v="312"/>
    <s v="Martinez LLC"/>
    <s v="Robust impactful approach"/>
    <n v="59100"/>
    <n v="183345"/>
    <n v="310.2284263959391"/>
    <x v="0"/>
    <n v="3742"/>
    <n v="48.996525921966864"/>
    <x v="0"/>
    <s v="USD"/>
    <n v="1382677200"/>
    <d v="2013-10-25T05:00:00"/>
    <n v="1383282000"/>
    <d v="2013-11-01T05:00:00"/>
    <b v="0"/>
    <b v="0"/>
    <x v="3"/>
    <x v="5"/>
  </r>
  <r>
    <n v="689"/>
    <s v="Nguyen Inc"/>
    <s v="Seamless directional capacity"/>
    <n v="7300"/>
    <n v="7348"/>
    <n v="100.65753424657535"/>
    <x v="0"/>
    <n v="69"/>
    <n v="106.49275362318841"/>
    <x v="0"/>
    <s v="USD"/>
    <n v="1383022800"/>
    <d v="2013-10-29T05:00:00"/>
    <n v="1384063200"/>
    <d v="2013-11-10T06:00:00"/>
    <b v="0"/>
    <b v="0"/>
    <x v="2"/>
    <x v="15"/>
  </r>
  <r>
    <n v="531"/>
    <s v="Berry-Richardson"/>
    <s v="Automated zero tolerance implementation"/>
    <n v="186700"/>
    <n v="178338"/>
    <n v="95.521156936261391"/>
    <x v="3"/>
    <n v="3640"/>
    <n v="48.993956043956047"/>
    <x v="5"/>
    <s v="CHF"/>
    <n v="1384149600"/>
    <d v="2013-11-11T06:00:00"/>
    <n v="1388988000"/>
    <d v="2014-01-06T06:00:00"/>
    <b v="0"/>
    <b v="0"/>
    <x v="6"/>
    <x v="10"/>
  </r>
  <r>
    <n v="962"/>
    <s v="Harris, Russell and Mitchell"/>
    <s v="User-centric cohesive policy"/>
    <n v="3600"/>
    <n v="10657"/>
    <n v="296.02777777777777"/>
    <x v="0"/>
    <n v="266"/>
    <n v="40.063909774436091"/>
    <x v="0"/>
    <s v="USD"/>
    <n v="1384408800"/>
    <d v="2013-11-14T06:00:00"/>
    <n v="1386223200"/>
    <d v="2013-12-05T06:00:00"/>
    <b v="0"/>
    <b v="0"/>
    <x v="7"/>
    <x v="11"/>
  </r>
  <r>
    <n v="2"/>
    <s v="Melton, Robinson and Fritz"/>
    <s v="Function-based leadingedge pricing structure"/>
    <n v="108400"/>
    <n v="142523"/>
    <n v="131.4787822878229"/>
    <x v="0"/>
    <n v="1425"/>
    <n v="100.01614035087719"/>
    <x v="2"/>
    <s v="AUD"/>
    <n v="1384668000"/>
    <d v="2013-11-17T06:00:00"/>
    <n v="1384840800"/>
    <d v="2013-11-19T06:00:00"/>
    <b v="0"/>
    <b v="0"/>
    <x v="2"/>
    <x v="15"/>
  </r>
  <r>
    <n v="343"/>
    <s v="Spencer-Weber"/>
    <s v="Optional zero-defect task-force"/>
    <n v="9000"/>
    <n v="4853"/>
    <n v="53.922222222222224"/>
    <x v="1"/>
    <n v="147"/>
    <n v="33.013605442176868"/>
    <x v="0"/>
    <s v="USD"/>
    <n v="1384840800"/>
    <d v="2013-11-19T06:00:00"/>
    <n v="1389420000"/>
    <d v="2014-01-11T06:00:00"/>
    <b v="0"/>
    <b v="0"/>
    <x v="3"/>
    <x v="5"/>
  </r>
  <r>
    <n v="528"/>
    <s v="Avila, Ford and Welch"/>
    <s v="Focused leadingedge matrix"/>
    <n v="9000"/>
    <n v="7227"/>
    <n v="80.300000000000011"/>
    <x v="1"/>
    <n v="80"/>
    <n v="90.337500000000006"/>
    <x v="1"/>
    <s v="GBP"/>
    <n v="1385186400"/>
    <d v="2013-11-23T06:00:00"/>
    <n v="1389074400"/>
    <d v="2014-01-07T06:00:00"/>
    <b v="0"/>
    <b v="0"/>
    <x v="1"/>
    <x v="4"/>
  </r>
  <r>
    <n v="433"/>
    <s v="Potter, Harper and Everett"/>
    <s v="Decentralized composite paradigm"/>
    <n v="121400"/>
    <n v="65755"/>
    <n v="54.163920922570021"/>
    <x v="1"/>
    <n v="792"/>
    <n v="83.023989898989896"/>
    <x v="0"/>
    <s v="USD"/>
    <n v="1385359200"/>
    <d v="2013-11-25T06:00:00"/>
    <n v="1386741600"/>
    <d v="2013-12-11T06:00:00"/>
    <b v="0"/>
    <b v="1"/>
    <x v="5"/>
    <x v="17"/>
  </r>
  <r>
    <n v="131"/>
    <s v="Fleming, Zhang and Henderson"/>
    <s v="Distributed 5thgeneration implementation"/>
    <n v="164700"/>
    <n v="166116"/>
    <n v="100.85974499089254"/>
    <x v="0"/>
    <n v="2443"/>
    <n v="67.996725337699544"/>
    <x v="1"/>
    <s v="GBP"/>
    <n v="1385704800"/>
    <d v="2013-11-29T06:00:00"/>
    <n v="1386828000"/>
    <d v="2013-12-12T06:00:00"/>
    <b v="0"/>
    <b v="0"/>
    <x v="2"/>
    <x v="15"/>
  </r>
  <r>
    <n v="514"/>
    <s v="Sanchez, Bradley and Flores"/>
    <s v="Centralized motivating capacity"/>
    <n v="138700"/>
    <n v="31123"/>
    <n v="22.439077144917089"/>
    <x v="2"/>
    <n v="528"/>
    <n v="58.945075757575758"/>
    <x v="5"/>
    <s v="CHF"/>
    <n v="1386309600"/>
    <d v="2013-12-06T06:00:00"/>
    <n v="1386741600"/>
    <d v="2013-12-11T06:00:00"/>
    <b v="0"/>
    <b v="1"/>
    <x v="1"/>
    <x v="3"/>
  </r>
  <r>
    <n v="985"/>
    <s v="Logan-Curtis"/>
    <s v="Enhanced optimal ability"/>
    <n v="170600"/>
    <n v="114523"/>
    <n v="67.129542790152414"/>
    <x v="1"/>
    <n v="4405"/>
    <n v="25.998410896708286"/>
    <x v="0"/>
    <s v="USD"/>
    <n v="1386309600"/>
    <d v="2013-12-06T06:00:00"/>
    <n v="1388556000"/>
    <d v="2014-01-01T06:00:00"/>
    <b v="0"/>
    <b v="1"/>
    <x v="1"/>
    <x v="3"/>
  </r>
  <r>
    <n v="682"/>
    <s v="Nguyen and Sons"/>
    <s v="Compatible 5thgeneration concept"/>
    <n v="5400"/>
    <n v="8109"/>
    <n v="150.16666666666666"/>
    <x v="0"/>
    <n v="103"/>
    <n v="78.728155339805824"/>
    <x v="0"/>
    <s v="USD"/>
    <n v="1386741600"/>
    <d v="2013-12-11T06:00:00"/>
    <n v="1387519200"/>
    <d v="2013-12-20T06:00:00"/>
    <b v="0"/>
    <b v="0"/>
    <x v="3"/>
    <x v="5"/>
  </r>
  <r>
    <n v="705"/>
    <s v="Ford LLC"/>
    <s v="Centralized tangible success"/>
    <n v="169700"/>
    <n v="168048"/>
    <n v="99.026517383618156"/>
    <x v="1"/>
    <n v="2025"/>
    <n v="82.986666666666665"/>
    <x v="1"/>
    <s v="GBP"/>
    <n v="1386741600"/>
    <d v="2013-12-11T06:00:00"/>
    <n v="1387087200"/>
    <d v="2013-12-15T06:00:00"/>
    <b v="0"/>
    <b v="0"/>
    <x v="4"/>
    <x v="13"/>
  </r>
  <r>
    <n v="768"/>
    <s v="Ramirez-Calderon"/>
    <s v="Fundamental zero tolerance alliance"/>
    <n v="4800"/>
    <n v="11088"/>
    <n v="231"/>
    <x v="0"/>
    <n v="150"/>
    <n v="73.92"/>
    <x v="0"/>
    <s v="USD"/>
    <n v="1386741600"/>
    <d v="2013-12-11T06:00:00"/>
    <n v="1388037600"/>
    <d v="2013-12-26T06:00:00"/>
    <b v="0"/>
    <b v="0"/>
    <x v="3"/>
    <x v="5"/>
  </r>
  <r>
    <n v="783"/>
    <s v="Vega, Chan and Carney"/>
    <s v="Down-sized systematic utilization"/>
    <n v="7400"/>
    <n v="10451"/>
    <n v="141.22972972972974"/>
    <x v="0"/>
    <n v="138"/>
    <n v="75.731884057971016"/>
    <x v="0"/>
    <s v="USD"/>
    <n v="1387260000"/>
    <d v="2013-12-17T06:00:00"/>
    <n v="1387864800"/>
    <d v="2013-12-24T06:00:00"/>
    <b v="0"/>
    <b v="0"/>
    <x v="1"/>
    <x v="3"/>
  </r>
  <r>
    <n v="928"/>
    <s v="Dawson Group"/>
    <s v="Triple-buffered bi-directional model"/>
    <n v="167400"/>
    <n v="196386"/>
    <n v="117.31541218637993"/>
    <x v="0"/>
    <n v="3777"/>
    <n v="51.995234312946785"/>
    <x v="4"/>
    <s v="EUR"/>
    <n v="1388296800"/>
    <d v="2013-12-29T06:00:00"/>
    <n v="1389074400"/>
    <d v="2014-01-07T06:00:00"/>
    <b v="0"/>
    <b v="0"/>
    <x v="2"/>
    <x v="15"/>
  </r>
  <r>
    <n v="157"/>
    <s v="Curtis-Curtis"/>
    <s v="User-friendly reciprocal initiative"/>
    <n v="4200"/>
    <n v="2212"/>
    <n v="52.666666666666664"/>
    <x v="1"/>
    <n v="30"/>
    <n v="73.733333333333334"/>
    <x v="2"/>
    <s v="AUD"/>
    <n v="1388383200"/>
    <d v="2013-12-30T06:00:00"/>
    <n v="1389420000"/>
    <d v="2014-01-11T06:00:00"/>
    <b v="0"/>
    <b v="0"/>
    <x v="0"/>
    <x v="0"/>
  </r>
  <r>
    <n v="463"/>
    <s v="Mckee-Hill"/>
    <s v="Cross-platform upward-trending parallelism"/>
    <n v="134300"/>
    <n v="145265"/>
    <n v="108.16455696202532"/>
    <x v="0"/>
    <n v="2105"/>
    <n v="69.009501187648453"/>
    <x v="0"/>
    <s v="USD"/>
    <n v="1388469600"/>
    <d v="2013-12-31T06:00:00"/>
    <n v="1388815200"/>
    <d v="2014-01-04T06:00:00"/>
    <b v="0"/>
    <b v="0"/>
    <x v="5"/>
    <x v="7"/>
  </r>
  <r>
    <n v="412"/>
    <s v="Rodriguez-Scott"/>
    <s v="Realigned zero tolerance software"/>
    <n v="2100"/>
    <n v="14046"/>
    <n v="668.85714285714289"/>
    <x v="0"/>
    <n v="134"/>
    <n v="104.82089552238806"/>
    <x v="0"/>
    <s v="USD"/>
    <n v="1388728800"/>
    <d v="2014-01-03T06:00:00"/>
    <n v="1389592800"/>
    <d v="2014-01-13T06:00:00"/>
    <b v="0"/>
    <b v="0"/>
    <x v="4"/>
    <x v="6"/>
  </r>
  <r>
    <n v="873"/>
    <s v="Vazquez, Ochoa and Clark"/>
    <s v="Intuitive value-added installation"/>
    <n v="42100"/>
    <n v="79268"/>
    <n v="188.28503562945369"/>
    <x v="0"/>
    <n v="1887"/>
    <n v="42.007419183889773"/>
    <x v="0"/>
    <s v="USD"/>
    <n v="1389160800"/>
    <d v="2014-01-08T06:00:00"/>
    <n v="1389592800"/>
    <d v="2014-01-13T06:00:00"/>
    <b v="0"/>
    <b v="0"/>
    <x v="0"/>
    <x v="0"/>
  </r>
  <r>
    <n v="109"/>
    <s v="Romero and Sons"/>
    <s v="Object-based client-server application"/>
    <n v="5200"/>
    <n v="3079"/>
    <n v="59.21153846153846"/>
    <x v="1"/>
    <n v="60"/>
    <n v="51.31666666666667"/>
    <x v="0"/>
    <s v="USD"/>
    <n v="1389506400"/>
    <d v="2014-01-12T06:00:00"/>
    <n v="1389679200"/>
    <d v="2014-01-14T06:00:00"/>
    <b v="0"/>
    <b v="0"/>
    <x v="5"/>
    <x v="16"/>
  </r>
  <r>
    <n v="297"/>
    <s v="Brown, Herring and Bass"/>
    <s v="Organized client-driven capacity"/>
    <n v="7200"/>
    <n v="6785"/>
    <n v="94.236111111111114"/>
    <x v="1"/>
    <n v="104"/>
    <n v="65.240384615384613"/>
    <x v="2"/>
    <s v="AUD"/>
    <n v="1389679200"/>
    <d v="2014-01-14T06:00:00"/>
    <n v="1390456800"/>
    <d v="2014-01-23T06:00:00"/>
    <b v="0"/>
    <b v="1"/>
    <x v="3"/>
    <x v="5"/>
  </r>
  <r>
    <n v="391"/>
    <s v="Miller-Patel"/>
    <s v="Mandatory uniform strategy"/>
    <n v="60400"/>
    <n v="4393"/>
    <n v="7.2731788079470201"/>
    <x v="1"/>
    <n v="151"/>
    <n v="29.09271523178808"/>
    <x v="0"/>
    <s v="USD"/>
    <n v="1389679200"/>
    <d v="2014-01-14T06:00:00"/>
    <n v="1389852000"/>
    <d v="2014-01-16T06:00:00"/>
    <b v="0"/>
    <b v="0"/>
    <x v="4"/>
    <x v="13"/>
  </r>
  <r>
    <n v="997"/>
    <s v="Ball LLC"/>
    <s v="Right-sized full-range throughput"/>
    <n v="7600"/>
    <n v="4603"/>
    <n v="60.565789473684205"/>
    <x v="2"/>
    <n v="139"/>
    <n v="33.115107913669064"/>
    <x v="4"/>
    <s v="EUR"/>
    <n v="1390197600"/>
    <d v="2014-01-20T06:00:00"/>
    <n v="1390629600"/>
    <d v="2014-01-25T06:00:00"/>
    <b v="0"/>
    <b v="0"/>
    <x v="3"/>
    <x v="5"/>
  </r>
  <r>
    <n v="16"/>
    <s v="Hines Inc"/>
    <s v="Cross-platform systemic adapter"/>
    <n v="1700"/>
    <n v="11041"/>
    <n v="649.47058823529414"/>
    <x v="0"/>
    <n v="100"/>
    <n v="110.41"/>
    <x v="0"/>
    <s v="USD"/>
    <n v="1390370400"/>
    <d v="2014-01-22T06:00:00"/>
    <n v="1392271200"/>
    <d v="2014-02-13T06:00:00"/>
    <b v="0"/>
    <b v="0"/>
    <x v="4"/>
    <x v="13"/>
  </r>
  <r>
    <n v="118"/>
    <s v="Robinson, Lopez and Christensen"/>
    <s v="Organic next generation protocol"/>
    <n v="5400"/>
    <n v="6351"/>
    <n v="117.61111111111111"/>
    <x v="0"/>
    <n v="67"/>
    <n v="94.791044776119406"/>
    <x v="0"/>
    <s v="USD"/>
    <n v="1390716000"/>
    <d v="2014-01-26T06:00:00"/>
    <n v="1391234400"/>
    <d v="2014-02-01T06:00:00"/>
    <b v="0"/>
    <b v="0"/>
    <x v="0"/>
    <x v="0"/>
  </r>
  <r>
    <n v="429"/>
    <s v="Robles Ltd"/>
    <s v="Right-sized demand-driven adapter"/>
    <n v="191000"/>
    <n v="173191"/>
    <n v="90.675916230366497"/>
    <x v="2"/>
    <n v="2138"/>
    <n v="81.006080449017773"/>
    <x v="0"/>
    <s v="USD"/>
    <n v="1392012000"/>
    <d v="2014-02-10T06:00:00"/>
    <n v="1394427600"/>
    <d v="2014-03-10T05:00:00"/>
    <b v="0"/>
    <b v="1"/>
    <x v="0"/>
    <x v="0"/>
  </r>
  <r>
    <n v="816"/>
    <s v="Jones, Casey and Jones"/>
    <s v="Ergonomic mission-critical moratorium"/>
    <n v="2300"/>
    <n v="14150"/>
    <n v="615.21739130434787"/>
    <x v="0"/>
    <n v="133"/>
    <n v="106.39097744360902"/>
    <x v="0"/>
    <s v="USD"/>
    <n v="1392012000"/>
    <d v="2014-02-10T06:00:00"/>
    <n v="1392184800"/>
    <d v="2014-02-12T06:00:00"/>
    <b v="1"/>
    <b v="1"/>
    <x v="3"/>
    <x v="5"/>
  </r>
  <r>
    <n v="318"/>
    <s v="Young, Hart and Ryan"/>
    <s v="Decentralized demand-driven open system"/>
    <n v="5700"/>
    <n v="903"/>
    <n v="15.842105263157894"/>
    <x v="1"/>
    <n v="17"/>
    <n v="53.117647058823529"/>
    <x v="0"/>
    <s v="USD"/>
    <n v="1392357600"/>
    <d v="2014-02-14T06:00:00"/>
    <n v="1392530400"/>
    <d v="2014-02-16T06:00:00"/>
    <b v="0"/>
    <b v="0"/>
    <x v="1"/>
    <x v="3"/>
  </r>
  <r>
    <n v="651"/>
    <s v="Wang, Koch and Weaver"/>
    <s v="Digitized analyzing capacity"/>
    <n v="196700"/>
    <n v="174039"/>
    <n v="88.47941026944585"/>
    <x v="1"/>
    <n v="3868"/>
    <n v="44.994570837642193"/>
    <x v="4"/>
    <s v="EUR"/>
    <n v="1393048800"/>
    <d v="2014-02-22T06:00:00"/>
    <n v="1394344800"/>
    <d v="2014-03-09T06:00:00"/>
    <b v="0"/>
    <b v="0"/>
    <x v="5"/>
    <x v="8"/>
  </r>
  <r>
    <n v="580"/>
    <s v="Perez PLC"/>
    <s v="Seamless 6thgeneration extranet"/>
    <n v="43800"/>
    <n v="149578"/>
    <n v="341.5022831050228"/>
    <x v="0"/>
    <n v="3116"/>
    <n v="48.003209242618745"/>
    <x v="0"/>
    <s v="USD"/>
    <n v="1393394400"/>
    <d v="2014-02-26T06:00:00"/>
    <n v="1394085600"/>
    <d v="2014-03-06T06:00:00"/>
    <b v="0"/>
    <b v="0"/>
    <x v="3"/>
    <x v="5"/>
  </r>
  <r>
    <n v="822"/>
    <s v="Stewart and Sons"/>
    <s v="Distributed optimizing protocol"/>
    <n v="54000"/>
    <n v="188982"/>
    <n v="349.9666666666667"/>
    <x v="0"/>
    <n v="2100"/>
    <n v="89.991428571428571"/>
    <x v="0"/>
    <s v="USD"/>
    <n v="1393567200"/>
    <d v="2014-02-28T06:00:00"/>
    <n v="1395032400"/>
    <d v="2014-03-17T05:00:00"/>
    <b v="0"/>
    <b v="0"/>
    <x v="1"/>
    <x v="3"/>
  </r>
  <r>
    <n v="932"/>
    <s v="Mora, Miller and Harper"/>
    <s v="Stand-alone zero tolerance algorithm"/>
    <n v="2300"/>
    <n v="4883"/>
    <n v="212.30434782608697"/>
    <x v="0"/>
    <n v="144"/>
    <n v="33.909722222222221"/>
    <x v="0"/>
    <s v="USD"/>
    <n v="1394514000"/>
    <d v="2014-03-11T05:00:00"/>
    <n v="1394773200"/>
    <d v="2014-03-14T05:00:00"/>
    <b v="0"/>
    <b v="0"/>
    <x v="1"/>
    <x v="3"/>
  </r>
  <r>
    <n v="889"/>
    <s v="Santos Group"/>
    <s v="Secured dynamic capacity"/>
    <n v="5600"/>
    <n v="9508"/>
    <n v="169.78571428571431"/>
    <x v="0"/>
    <n v="122"/>
    <n v="77.93442622950819"/>
    <x v="0"/>
    <s v="USD"/>
    <n v="1394600400"/>
    <d v="2014-03-12T05:00:00"/>
    <n v="1395205200"/>
    <d v="2014-03-19T05:00:00"/>
    <b v="0"/>
    <b v="1"/>
    <x v="1"/>
    <x v="1"/>
  </r>
  <r>
    <n v="839"/>
    <s v="Pierce-Ramirez"/>
    <s v="Organized scalable initiative"/>
    <n v="7700"/>
    <n v="14644"/>
    <n v="190.18181818181819"/>
    <x v="0"/>
    <n v="157"/>
    <n v="93.273885350318466"/>
    <x v="0"/>
    <s v="USD"/>
    <n v="1395032400"/>
    <d v="2014-03-17T05:00:00"/>
    <n v="1398920400"/>
    <d v="2014-05-01T05:00:00"/>
    <b v="0"/>
    <b v="1"/>
    <x v="5"/>
    <x v="17"/>
  </r>
  <r>
    <n v="171"/>
    <s v="Blair Group"/>
    <s v="Public-key 3rdgeneration budgetary management"/>
    <n v="4900"/>
    <n v="521"/>
    <n v="10.63265306122449"/>
    <x v="1"/>
    <n v="5"/>
    <n v="104.2"/>
    <x v="0"/>
    <s v="USD"/>
    <n v="1395291600"/>
    <d v="2014-03-20T05:00:00"/>
    <n v="1397192400"/>
    <d v="2014-04-11T05:00:00"/>
    <b v="0"/>
    <b v="0"/>
    <x v="4"/>
    <x v="9"/>
  </r>
  <r>
    <n v="607"/>
    <s v="Gordon, Mendez and Johnson"/>
    <s v="Fundamental needs-based frame"/>
    <n v="137600"/>
    <n v="180667"/>
    <n v="131.29869186046511"/>
    <x v="0"/>
    <n v="2230"/>
    <n v="81.016591928251117"/>
    <x v="0"/>
    <s v="USD"/>
    <n v="1395550800"/>
    <d v="2014-03-23T05:00:00"/>
    <n v="1395723600"/>
    <d v="2014-03-25T05:00:00"/>
    <b v="0"/>
    <b v="0"/>
    <x v="7"/>
    <x v="11"/>
  </r>
  <r>
    <n v="593"/>
    <s v="Hale-Hayes"/>
    <s v="Ameliorated client-driven open system"/>
    <n v="121600"/>
    <n v="188288"/>
    <n v="154.84210526315789"/>
    <x v="0"/>
    <n v="4006"/>
    <n v="47.001497753369947"/>
    <x v="0"/>
    <s v="USD"/>
    <n v="1395810000"/>
    <d v="2014-03-26T05:00:00"/>
    <n v="1396933200"/>
    <d v="2014-04-08T05:00:00"/>
    <b v="0"/>
    <b v="0"/>
    <x v="5"/>
    <x v="7"/>
  </r>
  <r>
    <n v="323"/>
    <s v="Cole, Smith and Wood"/>
    <s v="Integrated zero-defect help-desk"/>
    <n v="8900"/>
    <n v="2148"/>
    <n v="24.134831460674157"/>
    <x v="1"/>
    <n v="26"/>
    <n v="82.615384615384613"/>
    <x v="1"/>
    <s v="GBP"/>
    <n v="1395896400"/>
    <d v="2014-03-27T05:00:00"/>
    <n v="1396069200"/>
    <d v="2014-03-29T05:00:00"/>
    <b v="0"/>
    <b v="0"/>
    <x v="5"/>
    <x v="17"/>
  </r>
  <r>
    <n v="47"/>
    <s v="Bennett and Sons"/>
    <s v="Function-based multi-state software"/>
    <n v="1500"/>
    <n v="7129"/>
    <n v="475.26666666666665"/>
    <x v="0"/>
    <n v="149"/>
    <n v="47.845637583892618"/>
    <x v="0"/>
    <s v="USD"/>
    <n v="1396069200"/>
    <d v="2014-03-29T05:00:00"/>
    <n v="1398661200"/>
    <d v="2014-04-28T05:00:00"/>
    <b v="0"/>
    <b v="0"/>
    <x v="3"/>
    <x v="5"/>
  </r>
  <r>
    <n v="555"/>
    <s v="Anderson Group"/>
    <s v="Organic maximized database"/>
    <n v="6300"/>
    <n v="14089"/>
    <n v="223.63492063492063"/>
    <x v="0"/>
    <n v="135"/>
    <n v="104.36296296296297"/>
    <x v="6"/>
    <s v="DKK"/>
    <n v="1396414800"/>
    <d v="2014-04-02T05:00:00"/>
    <n v="1399093200"/>
    <d v="2014-05-03T05:00:00"/>
    <b v="0"/>
    <b v="0"/>
    <x v="1"/>
    <x v="3"/>
  </r>
  <r>
    <n v="245"/>
    <s v="Russell-Gardner"/>
    <s v="Re-engineered systematic monitoring"/>
    <n v="2900"/>
    <n v="14771"/>
    <n v="509.34482758620686"/>
    <x v="0"/>
    <n v="214"/>
    <n v="69.023364485981304"/>
    <x v="0"/>
    <s v="USD"/>
    <n v="1396846800"/>
    <d v="2014-04-07T05:00:00"/>
    <n v="1396933200"/>
    <d v="2014-04-08T05:00:00"/>
    <b v="0"/>
    <b v="0"/>
    <x v="3"/>
    <x v="5"/>
  </r>
  <r>
    <n v="241"/>
    <s v="Gonzalez-Martinez"/>
    <s v="Vision-oriented actuating open system"/>
    <n v="168500"/>
    <n v="171729"/>
    <n v="101.91632047477745"/>
    <x v="0"/>
    <n v="1684"/>
    <n v="101.97684085510689"/>
    <x v="2"/>
    <s v="AUD"/>
    <n v="1397365200"/>
    <d v="2014-04-13T05:00:00"/>
    <n v="1398229200"/>
    <d v="2014-04-23T05:00:00"/>
    <b v="0"/>
    <b v="1"/>
    <x v="4"/>
    <x v="13"/>
  </r>
  <r>
    <n v="770"/>
    <s v="Mathis-Rodriguez"/>
    <s v="User-centric attitude-oriented intranet"/>
    <n v="4300"/>
    <n v="11642"/>
    <n v="270.74418604651163"/>
    <x v="0"/>
    <n v="216"/>
    <n v="53.898148148148145"/>
    <x v="4"/>
    <s v="EUR"/>
    <n v="1397451600"/>
    <d v="2014-04-14T05:00:00"/>
    <n v="1398056400"/>
    <d v="2014-04-21T05:00:00"/>
    <b v="0"/>
    <b v="1"/>
    <x v="3"/>
    <x v="5"/>
  </r>
  <r>
    <n v="237"/>
    <s v="Ellison PLC"/>
    <s v="Re-contextualized tangible open architecture"/>
    <n v="9300"/>
    <n v="14822"/>
    <n v="159.3763440860215"/>
    <x v="0"/>
    <n v="329"/>
    <n v="45.051671732522799"/>
    <x v="0"/>
    <s v="USD"/>
    <n v="1398402000"/>
    <d v="2014-04-25T05:00:00"/>
    <n v="1398574800"/>
    <d v="2014-04-27T05:00:00"/>
    <b v="0"/>
    <b v="0"/>
    <x v="5"/>
    <x v="7"/>
  </r>
  <r>
    <n v="461"/>
    <s v="Terry-Salinas"/>
    <s v="Networked secondary structure"/>
    <n v="98800"/>
    <n v="139354"/>
    <n v="141.04655870445345"/>
    <x v="0"/>
    <n v="2080"/>
    <n v="66.997115384615384"/>
    <x v="0"/>
    <s v="USD"/>
    <n v="1398661200"/>
    <d v="2014-04-28T05:00:00"/>
    <n v="1400389200"/>
    <d v="2014-05-18T05:00:00"/>
    <b v="0"/>
    <b v="0"/>
    <x v="5"/>
    <x v="12"/>
  </r>
  <r>
    <n v="432"/>
    <s v="Harper-Bryan"/>
    <s v="Re-contextualized dedicated hardware"/>
    <n v="7700"/>
    <n v="6369"/>
    <n v="82.714285714285722"/>
    <x v="1"/>
    <n v="91"/>
    <n v="69.989010989010993"/>
    <x v="0"/>
    <s v="USD"/>
    <n v="1399006800"/>
    <d v="2014-05-02T05:00:00"/>
    <n v="1400734800"/>
    <d v="2014-05-22T05:00:00"/>
    <b v="0"/>
    <b v="0"/>
    <x v="3"/>
    <x v="5"/>
  </r>
  <r>
    <n v="573"/>
    <s v="Valenzuela-Cook"/>
    <s v="Total incremental productivity"/>
    <n v="6700"/>
    <n v="7496"/>
    <n v="111.88059701492537"/>
    <x v="0"/>
    <n v="300"/>
    <n v="24.986666666666668"/>
    <x v="0"/>
    <s v="USD"/>
    <n v="1399006800"/>
    <d v="2014-05-02T05:00:00"/>
    <n v="1399179600"/>
    <d v="2014-05-04T05:00:00"/>
    <b v="0"/>
    <b v="0"/>
    <x v="8"/>
    <x v="23"/>
  </r>
  <r>
    <n v="225"/>
    <s v="Fox-Quinn"/>
    <s v="Enterprise-wide reciprocal success"/>
    <n v="67800"/>
    <n v="176398"/>
    <n v="260.1740412979351"/>
    <x v="0"/>
    <n v="5880"/>
    <n v="29.999659863945578"/>
    <x v="0"/>
    <s v="USD"/>
    <n v="1399093200"/>
    <d v="2014-05-03T05:00:00"/>
    <n v="1399093200"/>
    <d v="2014-05-03T05:00:00"/>
    <b v="1"/>
    <b v="0"/>
    <x v="1"/>
    <x v="3"/>
  </r>
  <r>
    <n v="884"/>
    <s v="Strickland Group"/>
    <s v="Horizontal secondary interface"/>
    <n v="170800"/>
    <n v="109374"/>
    <n v="64.036299765807954"/>
    <x v="1"/>
    <n v="1886"/>
    <n v="57.992576882290564"/>
    <x v="0"/>
    <s v="USD"/>
    <n v="1399179600"/>
    <d v="2014-05-04T05:00:00"/>
    <n v="1399352400"/>
    <d v="2014-05-06T05:00:00"/>
    <b v="0"/>
    <b v="1"/>
    <x v="3"/>
    <x v="5"/>
  </r>
  <r>
    <n v="529"/>
    <s v="Gallegos Inc"/>
    <s v="Seamless logistical encryption"/>
    <n v="5100"/>
    <n v="574"/>
    <n v="11.254901960784313"/>
    <x v="1"/>
    <n v="9"/>
    <n v="63.777777777777779"/>
    <x v="0"/>
    <s v="USD"/>
    <n v="1399698000"/>
    <d v="2014-05-10T05:00:00"/>
    <n v="1402117200"/>
    <d v="2014-06-07T05:00:00"/>
    <b v="0"/>
    <b v="0"/>
    <x v="6"/>
    <x v="10"/>
  </r>
  <r>
    <n v="53"/>
    <s v="Smith-Jones"/>
    <s v="Reverse-engineered static concept"/>
    <n v="8800"/>
    <n v="12356"/>
    <n v="140.40909090909091"/>
    <x v="0"/>
    <n v="209"/>
    <n v="59.119617224880386"/>
    <x v="0"/>
    <s v="USD"/>
    <n v="1400562000"/>
    <d v="2014-05-20T05:00:00"/>
    <n v="1403931600"/>
    <d v="2014-06-28T05:00:00"/>
    <b v="0"/>
    <b v="0"/>
    <x v="5"/>
    <x v="12"/>
  </r>
  <r>
    <n v="575"/>
    <s v="Fuentes LLC"/>
    <s v="Universal zero-defect concept"/>
    <n v="83300"/>
    <n v="52421"/>
    <n v="62.930372148859547"/>
    <x v="1"/>
    <n v="558"/>
    <n v="93.944444444444443"/>
    <x v="0"/>
    <s v="USD"/>
    <n v="1400562000"/>
    <d v="2014-05-20T05:00:00"/>
    <n v="1400821200"/>
    <d v="2014-05-23T05:00:00"/>
    <b v="0"/>
    <b v="1"/>
    <x v="3"/>
    <x v="5"/>
  </r>
  <r>
    <n v="186"/>
    <s v="Parker Group"/>
    <s v="Grass-roots foreground policy"/>
    <n v="88800"/>
    <n v="28358"/>
    <n v="31.934684684684683"/>
    <x v="1"/>
    <n v="886"/>
    <n v="32.006772009029348"/>
    <x v="0"/>
    <s v="USD"/>
    <n v="1400821200"/>
    <d v="2014-05-23T05:00:00"/>
    <n v="1402117200"/>
    <d v="2014-06-07T05:00:00"/>
    <b v="0"/>
    <b v="0"/>
    <x v="3"/>
    <x v="5"/>
  </r>
  <r>
    <n v="315"/>
    <s v="Lopez, Adams and Johnson"/>
    <s v="Open-source interactive knowledge user"/>
    <n v="9500"/>
    <n v="3220"/>
    <n v="33.89473684210526"/>
    <x v="1"/>
    <n v="31"/>
    <n v="103.87096774193549"/>
    <x v="0"/>
    <s v="USD"/>
    <n v="1400907600"/>
    <d v="2014-05-24T05:00:00"/>
    <n v="1403413200"/>
    <d v="2014-06-22T05:00:00"/>
    <b v="0"/>
    <b v="0"/>
    <x v="3"/>
    <x v="5"/>
  </r>
  <r>
    <n v="789"/>
    <s v="Kennedy-Miller"/>
    <s v="Cross-platform composite migration"/>
    <n v="9000"/>
    <n v="3351"/>
    <n v="37.233333333333334"/>
    <x v="1"/>
    <n v="45"/>
    <n v="74.466666666666669"/>
    <x v="0"/>
    <s v="USD"/>
    <n v="1401166800"/>
    <d v="2014-05-27T05:00:00"/>
    <n v="1404363600"/>
    <d v="2014-07-03T05:00:00"/>
    <b v="0"/>
    <b v="0"/>
    <x v="3"/>
    <x v="5"/>
  </r>
  <r>
    <n v="592"/>
    <s v="Brown Inc"/>
    <s v="Object-based bandwidth-monitored concept"/>
    <n v="156800"/>
    <n v="20243"/>
    <n v="12.910076530612244"/>
    <x v="1"/>
    <n v="253"/>
    <n v="80.011857707509876"/>
    <x v="0"/>
    <s v="USD"/>
    <n v="1401426000"/>
    <d v="2014-05-30T05:00:00"/>
    <n v="1402203600"/>
    <d v="2014-06-08T05:00:00"/>
    <b v="0"/>
    <b v="0"/>
    <x v="3"/>
    <x v="5"/>
  </r>
  <r>
    <n v="601"/>
    <s v="Waters and Sons"/>
    <s v="Inverse neutral structure"/>
    <n v="6300"/>
    <n v="13018"/>
    <n v="206.63492063492063"/>
    <x v="0"/>
    <n v="194"/>
    <n v="67.103092783505161"/>
    <x v="0"/>
    <s v="USD"/>
    <n v="1401426000"/>
    <d v="2014-05-30T05:00:00"/>
    <n v="1402894800"/>
    <d v="2014-06-16T05:00:00"/>
    <b v="1"/>
    <b v="0"/>
    <x v="2"/>
    <x v="2"/>
  </r>
  <r>
    <n v="972"/>
    <s v="Sellers, Roach and Garrison"/>
    <s v="Multi-tiered systematic knowledge user"/>
    <n v="42700"/>
    <n v="97524"/>
    <n v="228.3934426229508"/>
    <x v="0"/>
    <n v="1681"/>
    <n v="58.015466983938133"/>
    <x v="0"/>
    <s v="USD"/>
    <n v="1401685200"/>
    <d v="2014-06-02T05:00:00"/>
    <n v="1402462800"/>
    <d v="2014-06-11T05:00:00"/>
    <b v="0"/>
    <b v="1"/>
    <x v="2"/>
    <x v="15"/>
  </r>
  <r>
    <n v="617"/>
    <s v="King LLC"/>
    <s v="Multi-channeled local intranet"/>
    <n v="1400"/>
    <n v="3496"/>
    <n v="249.71428571428572"/>
    <x v="0"/>
    <n v="55"/>
    <n v="63.563636363636363"/>
    <x v="0"/>
    <s v="USD"/>
    <n v="1401858000"/>
    <d v="2014-06-04T05:00:00"/>
    <n v="1402722000"/>
    <d v="2014-06-14T05:00:00"/>
    <b v="0"/>
    <b v="0"/>
    <x v="3"/>
    <x v="5"/>
  </r>
  <r>
    <n v="136"/>
    <s v="Briggs PLC"/>
    <s v="Distributed context-sensitive flexibility"/>
    <n v="82800"/>
    <n v="2721"/>
    <n v="3.2862318840579712"/>
    <x v="2"/>
    <n v="58"/>
    <n v="46.913793103448278"/>
    <x v="0"/>
    <s v="USD"/>
    <n v="1402117200"/>
    <d v="2014-06-07T05:00:00"/>
    <n v="1403154000"/>
    <d v="2014-06-19T05:00:00"/>
    <b v="0"/>
    <b v="1"/>
    <x v="5"/>
    <x v="12"/>
  </r>
  <r>
    <n v="151"/>
    <s v="Parker LLC"/>
    <s v="Customizable intermediate extranet"/>
    <n v="137200"/>
    <n v="88037"/>
    <n v="64.166909620991248"/>
    <x v="1"/>
    <n v="1467"/>
    <n v="60.011588275391958"/>
    <x v="0"/>
    <s v="USD"/>
    <n v="1402290000"/>
    <d v="2014-06-09T05:00:00"/>
    <n v="1406696400"/>
    <d v="2014-07-30T05:00:00"/>
    <b v="0"/>
    <b v="0"/>
    <x v="1"/>
    <x v="1"/>
  </r>
  <r>
    <n v="495"/>
    <s v="Bell, Edwards and Andersen"/>
    <s v="Centralized clear-thinking solution"/>
    <n v="3200"/>
    <n v="13264"/>
    <n v="414.49999999999994"/>
    <x v="0"/>
    <n v="195"/>
    <n v="68.02051282051282"/>
    <x v="6"/>
    <s v="DKK"/>
    <n v="1402376400"/>
    <d v="2014-06-10T05:00:00"/>
    <n v="1402722000"/>
    <d v="2014-06-14T05:00:00"/>
    <b v="0"/>
    <b v="0"/>
    <x v="3"/>
    <x v="5"/>
  </r>
  <r>
    <n v="119"/>
    <s v="Clark and Sons"/>
    <s v="Reverse-engineered full-range Internet solution"/>
    <n v="5000"/>
    <n v="10748"/>
    <n v="214.96"/>
    <x v="0"/>
    <n v="154"/>
    <n v="69.79220779220779"/>
    <x v="0"/>
    <s v="USD"/>
    <n v="1402894800"/>
    <d v="2014-06-16T05:00:00"/>
    <n v="1404363600"/>
    <d v="2014-07-03T05:00:00"/>
    <b v="0"/>
    <b v="1"/>
    <x v="5"/>
    <x v="17"/>
  </r>
  <r>
    <n v="24"/>
    <s v="Scott, Wilson and Martin"/>
    <s v="Cross-platform intermediate frame"/>
    <n v="92400"/>
    <n v="104257"/>
    <n v="112.83225108225108"/>
    <x v="0"/>
    <n v="2673"/>
    <n v="39.003741114852225"/>
    <x v="0"/>
    <s v="USD"/>
    <n v="1403326800"/>
    <d v="2014-06-21T05:00:00"/>
    <n v="1403499600"/>
    <d v="2014-06-23T05:00:00"/>
    <b v="0"/>
    <b v="0"/>
    <x v="2"/>
    <x v="2"/>
  </r>
  <r>
    <n v="192"/>
    <s v="Long, Morgan and Mitchell"/>
    <s v="Upgradable 4thgeneration productivity"/>
    <n v="42600"/>
    <n v="8517"/>
    <n v="19.992957746478872"/>
    <x v="1"/>
    <n v="243"/>
    <n v="35.049382716049379"/>
    <x v="0"/>
    <s v="USD"/>
    <n v="1403845200"/>
    <d v="2014-06-27T05:00:00"/>
    <n v="1404190800"/>
    <d v="2014-07-01T05:00:00"/>
    <b v="0"/>
    <b v="0"/>
    <x v="1"/>
    <x v="3"/>
  </r>
  <r>
    <n v="931"/>
    <s v="Lowery, Hayden and Cruz"/>
    <s v="Digitized 24/7 budgetary management"/>
    <n v="7900"/>
    <n v="5729"/>
    <n v="72.51898734177216"/>
    <x v="1"/>
    <n v="112"/>
    <n v="51.151785714285715"/>
    <x v="0"/>
    <s v="USD"/>
    <n v="1403931600"/>
    <d v="2014-06-28T05:00:00"/>
    <n v="1404104400"/>
    <d v="2014-06-30T05:00:00"/>
    <b v="0"/>
    <b v="1"/>
    <x v="3"/>
    <x v="5"/>
  </r>
  <r>
    <n v="512"/>
    <s v="Williams-Walsh"/>
    <s v="Organized explicit core"/>
    <n v="9100"/>
    <n v="12678"/>
    <n v="139.31868131868131"/>
    <x v="0"/>
    <n v="239"/>
    <n v="53.046025104602514"/>
    <x v="0"/>
    <s v="USD"/>
    <n v="1404536400"/>
    <d v="2014-07-05T05:00:00"/>
    <n v="1404622800"/>
    <d v="2014-07-06T05:00:00"/>
    <b v="0"/>
    <b v="1"/>
    <x v="6"/>
    <x v="10"/>
  </r>
  <r>
    <n v="376"/>
    <s v="Perry PLC"/>
    <s v="Mandatory uniform matrix"/>
    <n v="3400"/>
    <n v="12275"/>
    <n v="361.02941176470591"/>
    <x v="0"/>
    <n v="131"/>
    <n v="93.702290076335885"/>
    <x v="0"/>
    <s v="USD"/>
    <n v="1404622800"/>
    <d v="2014-07-06T05:00:00"/>
    <n v="1405141200"/>
    <d v="2014-07-12T05:00:00"/>
    <b v="0"/>
    <b v="0"/>
    <x v="1"/>
    <x v="3"/>
  </r>
  <r>
    <n v="650"/>
    <s v="Wilson, Wilson and Mathis"/>
    <s v="Optional asymmetric success"/>
    <n v="100"/>
    <n v="2"/>
    <n v="2"/>
    <x v="1"/>
    <n v="1"/>
    <n v="2"/>
    <x v="0"/>
    <s v="USD"/>
    <n v="1404795600"/>
    <d v="2014-07-08T05:00:00"/>
    <n v="1407128400"/>
    <d v="2014-08-04T05:00:00"/>
    <b v="0"/>
    <b v="0"/>
    <x v="1"/>
    <x v="18"/>
  </r>
  <r>
    <n v="567"/>
    <s v="Johns PLC"/>
    <s v="Distributed high-level open architecture"/>
    <n v="6800"/>
    <n v="14865"/>
    <n v="218.60294117647058"/>
    <x v="0"/>
    <n v="244"/>
    <n v="60.922131147540981"/>
    <x v="0"/>
    <s v="USD"/>
    <n v="1404968400"/>
    <d v="2014-07-10T05:00:00"/>
    <n v="1405141200"/>
    <d v="2014-07-12T05:00:00"/>
    <b v="0"/>
    <b v="0"/>
    <x v="1"/>
    <x v="3"/>
  </r>
  <r>
    <n v="244"/>
    <s v="Herring-Bailey"/>
    <s v="Reverse-engineered system-worthy extranet"/>
    <n v="700"/>
    <n v="3988"/>
    <n v="569.71428571428578"/>
    <x v="0"/>
    <n v="53"/>
    <n v="75.245283018867923"/>
    <x v="0"/>
    <s v="USD"/>
    <n v="1405314000"/>
    <d v="2014-07-14T05:00:00"/>
    <n v="1409806800"/>
    <d v="2014-09-04T05:00:00"/>
    <b v="0"/>
    <b v="0"/>
    <x v="3"/>
    <x v="5"/>
  </r>
  <r>
    <n v="840"/>
    <s v="Howell and Sons"/>
    <s v="Enhanced regional moderator"/>
    <n v="116300"/>
    <n v="116583"/>
    <n v="100.24333619948409"/>
    <x v="0"/>
    <n v="3533"/>
    <n v="32.998301726577978"/>
    <x v="0"/>
    <s v="USD"/>
    <n v="1405486800"/>
    <d v="2014-07-16T05:00:00"/>
    <n v="1405659600"/>
    <d v="2014-07-18T05:00:00"/>
    <b v="0"/>
    <b v="1"/>
    <x v="3"/>
    <x v="5"/>
  </r>
  <r>
    <n v="172"/>
    <s v="Nixon Inc"/>
    <s v="Centralized national firmware"/>
    <n v="800"/>
    <n v="663"/>
    <n v="82.875"/>
    <x v="1"/>
    <n v="26"/>
    <n v="25.5"/>
    <x v="0"/>
    <s v="USD"/>
    <n v="1405746000"/>
    <d v="2014-07-19T05:00:00"/>
    <n v="1407042000"/>
    <d v="2014-08-03T05:00:00"/>
    <b v="0"/>
    <b v="1"/>
    <x v="5"/>
    <x v="17"/>
  </r>
  <r>
    <n v="43"/>
    <s v="Schmitt-Mendoza"/>
    <s v="Profound explicit paradigm"/>
    <n v="90200"/>
    <n v="167717"/>
    <n v="185.9390243902439"/>
    <x v="0"/>
    <n v="6212"/>
    <n v="26.998873148744366"/>
    <x v="0"/>
    <s v="USD"/>
    <n v="1406178000"/>
    <d v="2014-07-24T05:00:00"/>
    <n v="1407560400"/>
    <d v="2014-08-09T05:00:00"/>
    <b v="0"/>
    <b v="0"/>
    <x v="4"/>
    <x v="22"/>
  </r>
  <r>
    <n v="733"/>
    <s v="Marquez-Kerr"/>
    <s v="Automated hybrid orchestration"/>
    <n v="15800"/>
    <n v="83267"/>
    <n v="527.00632911392404"/>
    <x v="0"/>
    <n v="980"/>
    <n v="84.96632653061225"/>
    <x v="0"/>
    <s v="USD"/>
    <n v="1406178000"/>
    <d v="2014-07-24T05:00:00"/>
    <n v="1407301200"/>
    <d v="2014-08-06T05:00:00"/>
    <b v="0"/>
    <b v="0"/>
    <x v="1"/>
    <x v="21"/>
  </r>
  <r>
    <n v="201"/>
    <s v="Osborne, Perkins and Knox"/>
    <s v="Cross-platform bi-directional workforce"/>
    <n v="2100"/>
    <n v="14305"/>
    <n v="681.19047619047615"/>
    <x v="0"/>
    <n v="157"/>
    <n v="91.114649681528661"/>
    <x v="0"/>
    <s v="USD"/>
    <n v="1406264400"/>
    <d v="2014-07-25T05:00:00"/>
    <n v="1407819600"/>
    <d v="2014-08-12T05:00:00"/>
    <b v="0"/>
    <b v="0"/>
    <x v="2"/>
    <x v="15"/>
  </r>
  <r>
    <n v="20"/>
    <s v="Reeves, Thompson and Richardson"/>
    <s v="Proactive composite alliance"/>
    <n v="131800"/>
    <n v="147936"/>
    <n v="112.24279210925646"/>
    <x v="0"/>
    <n v="1396"/>
    <n v="105.97134670487107"/>
    <x v="0"/>
    <s v="USD"/>
    <n v="1406523600"/>
    <d v="2014-07-28T05:00:00"/>
    <n v="1406523600"/>
    <d v="2014-07-28T05:00:00"/>
    <b v="0"/>
    <b v="0"/>
    <x v="5"/>
    <x v="12"/>
  </r>
  <r>
    <n v="484"/>
    <s v="Landry Inc"/>
    <s v="Synergistic cohesive adapter"/>
    <n v="29600"/>
    <n v="77021"/>
    <n v="260.20608108108109"/>
    <x v="0"/>
    <n v="1572"/>
    <n v="48.99554707379135"/>
    <x v="1"/>
    <s v="GBP"/>
    <n v="1407128400"/>
    <d v="2014-08-04T05:00:00"/>
    <n v="1411362000"/>
    <d v="2014-09-22T05:00:00"/>
    <b v="0"/>
    <b v="1"/>
    <x v="7"/>
    <x v="11"/>
  </r>
  <r>
    <n v="796"/>
    <s v="Freeman-Ferguson"/>
    <s v="Profound full-range open system"/>
    <n v="7800"/>
    <n v="4275"/>
    <n v="54.807692307692314"/>
    <x v="1"/>
    <n v="78"/>
    <n v="54.807692307692307"/>
    <x v="0"/>
    <s v="USD"/>
    <n v="1407474000"/>
    <d v="2014-08-08T05:00:00"/>
    <n v="1408078800"/>
    <d v="2014-08-15T05:00:00"/>
    <b v="0"/>
    <b v="1"/>
    <x v="6"/>
    <x v="14"/>
  </r>
  <r>
    <n v="1"/>
    <s v="Odom Inc"/>
    <s v="Managed bottom-line architecture"/>
    <n v="1400"/>
    <n v="14560"/>
    <n v="1040"/>
    <x v="0"/>
    <n v="158"/>
    <n v="92.151898734177209"/>
    <x v="0"/>
    <s v="USD"/>
    <n v="1408424400"/>
    <d v="2014-08-19T05:00:00"/>
    <n v="1408597200"/>
    <d v="2014-08-21T05:00:00"/>
    <b v="0"/>
    <b v="1"/>
    <x v="1"/>
    <x v="3"/>
  </r>
  <r>
    <n v="714"/>
    <s v="Evans-Jones"/>
    <s v="Switchable methodical superstructure"/>
    <n v="38500"/>
    <n v="182036"/>
    <n v="472.82077922077923"/>
    <x v="0"/>
    <n v="1785"/>
    <n v="101.98095238095237"/>
    <x v="0"/>
    <s v="USD"/>
    <n v="1408424400"/>
    <d v="2014-08-19T05:00:00"/>
    <n v="1408510800"/>
    <d v="2014-08-20T05:00:00"/>
    <b v="0"/>
    <b v="0"/>
    <x v="1"/>
    <x v="3"/>
  </r>
  <r>
    <n v="112"/>
    <s v="Jones-Meyer"/>
    <s v="Re-engineered client-driven hub"/>
    <n v="4700"/>
    <n v="12635"/>
    <n v="268.82978723404256"/>
    <x v="0"/>
    <n v="361"/>
    <n v="35"/>
    <x v="2"/>
    <s v="AUD"/>
    <n v="1408856400"/>
    <d v="2014-08-24T05:00:00"/>
    <n v="1410152400"/>
    <d v="2014-09-08T05:00:00"/>
    <b v="0"/>
    <b v="0"/>
    <x v="2"/>
    <x v="15"/>
  </r>
  <r>
    <n v="145"/>
    <s v="Fields-Moore"/>
    <s v="Secured reciprocal array"/>
    <n v="25000"/>
    <n v="59128"/>
    <n v="236.512"/>
    <x v="0"/>
    <n v="768"/>
    <n v="76.989583333333329"/>
    <x v="5"/>
    <s v="CHF"/>
    <n v="1410066000"/>
    <d v="2014-09-07T05:00:00"/>
    <n v="1410498000"/>
    <d v="2014-09-12T05:00:00"/>
    <b v="0"/>
    <b v="0"/>
    <x v="2"/>
    <x v="2"/>
  </r>
  <r>
    <n v="667"/>
    <s v="Little Ltd"/>
    <s v="Decentralized bandwidth-monitored ability"/>
    <n v="6900"/>
    <n v="12155"/>
    <n v="176.15942028985506"/>
    <x v="0"/>
    <n v="419"/>
    <n v="29.009546539379475"/>
    <x v="0"/>
    <s v="USD"/>
    <n v="1410325200"/>
    <d v="2014-09-10T05:00:00"/>
    <n v="1411102800"/>
    <d v="2014-09-19T05:00:00"/>
    <b v="0"/>
    <b v="0"/>
    <x v="8"/>
    <x v="23"/>
  </r>
  <r>
    <n v="823"/>
    <s v="Dyer Inc"/>
    <s v="Secured well-modulated system engine"/>
    <n v="4100"/>
    <n v="14640"/>
    <n v="357.07317073170731"/>
    <x v="0"/>
    <n v="252"/>
    <n v="58.095238095238095"/>
    <x v="0"/>
    <s v="USD"/>
    <n v="1410325200"/>
    <d v="2014-09-10T05:00:00"/>
    <n v="1412485200"/>
    <d v="2014-10-05T05:00:00"/>
    <b v="1"/>
    <b v="1"/>
    <x v="1"/>
    <x v="3"/>
  </r>
  <r>
    <n v="427"/>
    <s v="Hicks, Wall and Webb"/>
    <s v="Managed discrete framework"/>
    <n v="174500"/>
    <n v="197018"/>
    <n v="112.90429799426933"/>
    <x v="0"/>
    <n v="2526"/>
    <n v="77.996041171813147"/>
    <x v="0"/>
    <s v="USD"/>
    <n v="1410584400"/>
    <d v="2014-09-13T05:00:00"/>
    <n v="1413349200"/>
    <d v="2014-10-15T05:00:00"/>
    <b v="0"/>
    <b v="1"/>
    <x v="3"/>
    <x v="5"/>
  </r>
  <r>
    <n v="865"/>
    <s v="Ellis, Smith and Armstrong"/>
    <s v="Horizontal attitude-oriented help-desk"/>
    <n v="81000"/>
    <n v="150515"/>
    <n v="185.82098765432099"/>
    <x v="0"/>
    <n v="3272"/>
    <n v="46.000916870415651"/>
    <x v="0"/>
    <s v="USD"/>
    <n v="1410757200"/>
    <d v="2014-09-15T05:00:00"/>
    <n v="1411534800"/>
    <d v="2014-09-24T05:00:00"/>
    <b v="0"/>
    <b v="0"/>
    <x v="3"/>
    <x v="5"/>
  </r>
  <r>
    <n v="900"/>
    <s v="Powers, Smith and Deleon"/>
    <s v="Enhanced uniform service-desk"/>
    <n v="100"/>
    <n v="2"/>
    <n v="2"/>
    <x v="1"/>
    <n v="1"/>
    <n v="2"/>
    <x v="0"/>
    <s v="USD"/>
    <n v="1411102800"/>
    <d v="2014-09-19T05:00:00"/>
    <n v="1411189200"/>
    <d v="2014-09-20T05:00:00"/>
    <b v="0"/>
    <b v="1"/>
    <x v="2"/>
    <x v="15"/>
  </r>
  <r>
    <n v="224"/>
    <s v="Lester-Moore"/>
    <s v="Diverse analyzing definition"/>
    <n v="46300"/>
    <n v="186885"/>
    <n v="403.63930885529157"/>
    <x v="0"/>
    <n v="3594"/>
    <n v="51.999165275459099"/>
    <x v="0"/>
    <s v="USD"/>
    <n v="1411534800"/>
    <d v="2014-09-24T05:00:00"/>
    <n v="1415426400"/>
    <d v="2014-11-08T06:00:00"/>
    <b v="0"/>
    <b v="0"/>
    <x v="5"/>
    <x v="19"/>
  </r>
  <r>
    <n v="943"/>
    <s v="Peterson, Gonzalez and Spencer"/>
    <s v="Synchronized fault-tolerant algorithm"/>
    <n v="7500"/>
    <n v="11969"/>
    <n v="159.58666666666667"/>
    <x v="0"/>
    <n v="114"/>
    <n v="104.99122807017544"/>
    <x v="0"/>
    <s v="USD"/>
    <n v="1411534800"/>
    <d v="2014-09-24T05:00:00"/>
    <n v="1414558800"/>
    <d v="2014-10-29T05:00:00"/>
    <b v="0"/>
    <b v="0"/>
    <x v="7"/>
    <x v="11"/>
  </r>
  <r>
    <n v="991"/>
    <s v="Ramirez LLC"/>
    <s v="Reduced reciprocal focus group"/>
    <n v="9800"/>
    <n v="11091"/>
    <n v="113.17346938775511"/>
    <x v="0"/>
    <n v="241"/>
    <n v="46.020746887966808"/>
    <x v="0"/>
    <s v="USD"/>
    <n v="1411621200"/>
    <d v="2014-09-25T05:00:00"/>
    <n v="1411966800"/>
    <d v="2014-09-29T05:00:00"/>
    <b v="0"/>
    <b v="1"/>
    <x v="1"/>
    <x v="3"/>
  </r>
  <r>
    <n v="947"/>
    <s v="Smith-Powell"/>
    <s v="Upgradable clear-thinking hardware"/>
    <n v="3600"/>
    <n v="961"/>
    <n v="26.694444444444443"/>
    <x v="1"/>
    <n v="13"/>
    <n v="73.92307692307692"/>
    <x v="0"/>
    <s v="USD"/>
    <n v="1411707600"/>
    <d v="2014-09-26T05:00:00"/>
    <n v="1412312400"/>
    <d v="2014-10-03T05:00:00"/>
    <b v="0"/>
    <b v="0"/>
    <x v="3"/>
    <x v="5"/>
  </r>
  <r>
    <n v="481"/>
    <s v="Mcclure LLC"/>
    <s v="Sharable discrete budgetary management"/>
    <n v="196600"/>
    <n v="159931"/>
    <n v="81.348423194303152"/>
    <x v="1"/>
    <n v="1538"/>
    <n v="103.98634590377114"/>
    <x v="0"/>
    <s v="USD"/>
    <n v="1412139600"/>
    <d v="2014-10-01T05:00:00"/>
    <n v="1415772000"/>
    <d v="2014-11-12T06:00:00"/>
    <b v="0"/>
    <b v="1"/>
    <x v="3"/>
    <x v="5"/>
  </r>
  <r>
    <n v="222"/>
    <s v="Johnson LLC"/>
    <s v="Cross-group cohesive circuit"/>
    <n v="4800"/>
    <n v="6623"/>
    <n v="137.97916666666669"/>
    <x v="0"/>
    <n v="138"/>
    <n v="47.992753623188406"/>
    <x v="0"/>
    <s v="USD"/>
    <n v="1412226000"/>
    <d v="2014-10-02T05:00:00"/>
    <n v="1412312400"/>
    <d v="2014-10-03T05:00:00"/>
    <b v="0"/>
    <b v="0"/>
    <x v="0"/>
    <x v="0"/>
  </r>
  <r>
    <n v="33"/>
    <s v="Blair, Collins and Carter"/>
    <s v="Exclusive interactive approach"/>
    <n v="50200"/>
    <n v="189666"/>
    <n v="377.82071713147411"/>
    <x v="0"/>
    <n v="5419"/>
    <n v="35.000184535892231"/>
    <x v="0"/>
    <s v="USD"/>
    <n v="1412485200"/>
    <d v="2014-10-05T05:00:00"/>
    <n v="1415685600"/>
    <d v="2014-11-11T06:00:00"/>
    <b v="0"/>
    <b v="0"/>
    <x v="3"/>
    <x v="5"/>
  </r>
  <r>
    <n v="121"/>
    <s v="Brown-Brown"/>
    <s v="Multi-lateral homogeneous success"/>
    <n v="45300"/>
    <n v="99361"/>
    <n v="219.33995584988963"/>
    <x v="0"/>
    <n v="903"/>
    <n v="110.0343300110742"/>
    <x v="0"/>
    <s v="USD"/>
    <n v="1412485200"/>
    <d v="2014-10-05T05:00:00"/>
    <n v="1413608400"/>
    <d v="2014-10-18T05:00:00"/>
    <b v="0"/>
    <b v="0"/>
    <x v="6"/>
    <x v="10"/>
  </r>
  <r>
    <n v="749"/>
    <s v="Hunter-Logan"/>
    <s v="Down-sized needs-based task-force"/>
    <n v="8600"/>
    <n v="13527"/>
    <n v="157.29069767441862"/>
    <x v="0"/>
    <n v="366"/>
    <n v="36.959016393442624"/>
    <x v="4"/>
    <s v="EUR"/>
    <n v="1412744400"/>
    <d v="2014-10-08T05:00:00"/>
    <n v="1413781200"/>
    <d v="2014-10-20T05:00:00"/>
    <b v="0"/>
    <b v="1"/>
    <x v="2"/>
    <x v="2"/>
  </r>
  <r>
    <n v="994"/>
    <s v="Leach, Rich and Price"/>
    <s v="Implemented bi-directional flexibility"/>
    <n v="141100"/>
    <n v="74073"/>
    <n v="52.496810772501767"/>
    <x v="1"/>
    <n v="842"/>
    <n v="87.972684085510693"/>
    <x v="0"/>
    <s v="USD"/>
    <n v="1413522000"/>
    <d v="2014-10-17T05:00:00"/>
    <n v="1414040400"/>
    <d v="2014-10-23T05:00:00"/>
    <b v="0"/>
    <b v="1"/>
    <x v="4"/>
    <x v="9"/>
  </r>
  <r>
    <n v="367"/>
    <s v="Brooks, Jones and Ingram"/>
    <s v="Triple-buffered explicit methodology"/>
    <n v="9900"/>
    <n v="1870"/>
    <n v="18.888888888888889"/>
    <x v="1"/>
    <n v="75"/>
    <n v="24.933333333333334"/>
    <x v="0"/>
    <s v="USD"/>
    <n v="1413608400"/>
    <d v="2014-10-18T05:00:00"/>
    <n v="1415685600"/>
    <d v="2014-11-11T06:00:00"/>
    <b v="0"/>
    <b v="1"/>
    <x v="3"/>
    <x v="5"/>
  </r>
  <r>
    <n v="724"/>
    <s v="Mccoy Ltd"/>
    <s v="Business-focused encompassing intranet"/>
    <n v="8400"/>
    <n v="11261"/>
    <n v="134.05952380952382"/>
    <x v="0"/>
    <n v="121"/>
    <n v="93.066115702479337"/>
    <x v="1"/>
    <s v="GBP"/>
    <n v="1413954000"/>
    <d v="2014-10-22T05:00:00"/>
    <n v="1414126800"/>
    <d v="2014-10-24T05:00:00"/>
    <b v="0"/>
    <b v="1"/>
    <x v="3"/>
    <x v="5"/>
  </r>
  <r>
    <n v="758"/>
    <s v="Logan-Miranda"/>
    <s v="Proactive systemic firmware"/>
    <n v="29600"/>
    <n v="167005"/>
    <n v="564.20608108108115"/>
    <x v="0"/>
    <n v="1518"/>
    <n v="110.01646903820817"/>
    <x v="3"/>
    <s v="CAD"/>
    <n v="1414126800"/>
    <d v="2014-10-24T05:00:00"/>
    <n v="1414904400"/>
    <d v="2014-11-02T05:00:00"/>
    <b v="0"/>
    <b v="0"/>
    <x v="1"/>
    <x v="3"/>
  </r>
  <r>
    <n v="632"/>
    <s v="Parker PLC"/>
    <s v="Reduced interactive matrix"/>
    <n v="72100"/>
    <n v="30902"/>
    <n v="42.859916782246884"/>
    <x v="3"/>
    <n v="278"/>
    <n v="111.15827338129496"/>
    <x v="0"/>
    <s v="USD"/>
    <n v="1414904400"/>
    <d v="2014-11-02T05:00:00"/>
    <n v="1416463200"/>
    <d v="2014-11-20T06:00:00"/>
    <b v="0"/>
    <b v="0"/>
    <x v="3"/>
    <x v="5"/>
  </r>
  <r>
    <n v="775"/>
    <s v="Murphy LLC"/>
    <s v="Customer-focused non-volatile framework"/>
    <n v="9400"/>
    <n v="968"/>
    <n v="10.297872340425531"/>
    <x v="1"/>
    <n v="10"/>
    <n v="96.8"/>
    <x v="0"/>
    <s v="USD"/>
    <n v="1415253600"/>
    <d v="2014-11-06T06:00:00"/>
    <n v="1416117600"/>
    <d v="2014-11-16T06:00:00"/>
    <b v="0"/>
    <b v="0"/>
    <x v="1"/>
    <x v="3"/>
  </r>
  <r>
    <n v="266"/>
    <s v="Cole LLC"/>
    <s v="Proactive responsive emulation"/>
    <n v="111900"/>
    <n v="85902"/>
    <n v="76.766756032171585"/>
    <x v="1"/>
    <n v="3182"/>
    <n v="26.996228786926462"/>
    <x v="4"/>
    <s v="EUR"/>
    <n v="1415340000"/>
    <d v="2014-11-07T06:00:00"/>
    <n v="1418191200"/>
    <d v="2014-12-10T06:00:00"/>
    <b v="0"/>
    <b v="1"/>
    <x v="1"/>
    <x v="18"/>
  </r>
  <r>
    <n v="725"/>
    <s v="Dawson-Tyler"/>
    <s v="Optional 6thgeneration access"/>
    <n v="193200"/>
    <n v="97369"/>
    <n v="50.398033126293996"/>
    <x v="1"/>
    <n v="1596"/>
    <n v="61.008145363408524"/>
    <x v="0"/>
    <s v="USD"/>
    <n v="1416031200"/>
    <d v="2014-11-15T06:00:00"/>
    <n v="1416204000"/>
    <d v="2014-11-17T06:00:00"/>
    <b v="0"/>
    <b v="0"/>
    <x v="6"/>
    <x v="14"/>
  </r>
  <r>
    <n v="805"/>
    <s v="Smith-Nguyen"/>
    <s v="Advanced intermediate Graphic Interface"/>
    <n v="9700"/>
    <n v="4932"/>
    <n v="50.845360824742272"/>
    <x v="1"/>
    <n v="67"/>
    <n v="73.611940298507463"/>
    <x v="2"/>
    <s v="AUD"/>
    <n v="1416031200"/>
    <d v="2014-11-15T06:00:00"/>
    <n v="1420437600"/>
    <d v="2015-01-05T06:00:00"/>
    <b v="0"/>
    <b v="0"/>
    <x v="5"/>
    <x v="17"/>
  </r>
  <r>
    <n v="738"/>
    <s v="Garcia Group"/>
    <s v="Extended zero administration software"/>
    <n v="74700"/>
    <n v="1557"/>
    <n v="2.0843373493975905"/>
    <x v="1"/>
    <n v="15"/>
    <n v="103.8"/>
    <x v="0"/>
    <s v="USD"/>
    <n v="1416117600"/>
    <d v="2014-11-16T06:00:00"/>
    <n v="1418018400"/>
    <d v="2014-12-08T06:00:00"/>
    <b v="0"/>
    <b v="1"/>
    <x v="3"/>
    <x v="5"/>
  </r>
  <r>
    <n v="99"/>
    <s v="Baker-Morris"/>
    <s v="Fully-configurable motivating approach"/>
    <n v="7600"/>
    <n v="14951"/>
    <n v="196.7236842105263"/>
    <x v="0"/>
    <n v="164"/>
    <n v="91.16463414634147"/>
    <x v="0"/>
    <s v="USD"/>
    <n v="1416895200"/>
    <d v="2014-11-25T06:00:00"/>
    <n v="1419400800"/>
    <d v="2014-12-24T06:00:00"/>
    <b v="0"/>
    <b v="0"/>
    <x v="3"/>
    <x v="5"/>
  </r>
  <r>
    <n v="122"/>
    <s v="Taylor PLC"/>
    <s v="Seamless zero-defect solution"/>
    <n v="136800"/>
    <n v="88055"/>
    <n v="64.367690058479525"/>
    <x v="1"/>
    <n v="3387"/>
    <n v="25.997933274284026"/>
    <x v="0"/>
    <s v="USD"/>
    <n v="1417068000"/>
    <d v="2014-11-27T06:00:00"/>
    <n v="1419400800"/>
    <d v="2014-12-24T06:00:00"/>
    <b v="0"/>
    <b v="0"/>
    <x v="4"/>
    <x v="6"/>
  </r>
  <r>
    <n v="188"/>
    <s v="Walker, Jones and Rodriguez"/>
    <s v="Networked didactic info-mediaries"/>
    <n v="8200"/>
    <n v="2625"/>
    <n v="32.012195121951223"/>
    <x v="1"/>
    <n v="35"/>
    <n v="75"/>
    <x v="4"/>
    <s v="EUR"/>
    <n v="1417500000"/>
    <d v="2014-12-02T06:00:00"/>
    <n v="1417586400"/>
    <d v="2014-12-03T06:00:00"/>
    <b v="0"/>
    <b v="0"/>
    <x v="3"/>
    <x v="5"/>
  </r>
  <r>
    <n v="948"/>
    <s v="Smith-Hill"/>
    <s v="Integrated holistic paradigm"/>
    <n v="9400"/>
    <n v="5918"/>
    <n v="62.957446808510639"/>
    <x v="2"/>
    <n v="160"/>
    <n v="36.987499999999997"/>
    <x v="0"/>
    <s v="USD"/>
    <n v="1418364000"/>
    <d v="2014-12-12T06:00:00"/>
    <n v="1419228000"/>
    <d v="2014-12-22T06:00:00"/>
    <b v="1"/>
    <b v="1"/>
    <x v="5"/>
    <x v="17"/>
  </r>
  <r>
    <n v="435"/>
    <s v="Spence, Jackson and Kelly"/>
    <s v="Advanced discrete leverage"/>
    <n v="152400"/>
    <n v="178120"/>
    <n v="116.87664041994749"/>
    <x v="0"/>
    <n v="1713"/>
    <n v="103.98131932282546"/>
    <x v="4"/>
    <s v="EUR"/>
    <n v="1418623200"/>
    <d v="2014-12-15T06:00:00"/>
    <n v="1419660000"/>
    <d v="2014-12-27T06:00:00"/>
    <b v="0"/>
    <b v="1"/>
    <x v="3"/>
    <x v="5"/>
  </r>
  <r>
    <n v="474"/>
    <s v="Santos-Young"/>
    <s v="Enhanced neutral ability"/>
    <n v="4000"/>
    <n v="14606"/>
    <n v="365.15"/>
    <x v="0"/>
    <n v="142"/>
    <n v="102.85915492957747"/>
    <x v="0"/>
    <s v="USD"/>
    <n v="1418709600"/>
    <d v="2014-12-16T06:00:00"/>
    <n v="1418796000"/>
    <d v="2014-12-17T06:00:00"/>
    <b v="0"/>
    <b v="0"/>
    <x v="5"/>
    <x v="16"/>
  </r>
  <r>
    <n v="916"/>
    <s v="Clements Ltd"/>
    <s v="Persistent bandwidth-monitored framework"/>
    <n v="3700"/>
    <n v="1343"/>
    <n v="36.297297297297298"/>
    <x v="1"/>
    <n v="52"/>
    <n v="25.826923076923077"/>
    <x v="0"/>
    <s v="USD"/>
    <n v="1418882400"/>
    <d v="2014-12-18T06:00:00"/>
    <n v="1419660000"/>
    <d v="2014-12-27T06:00:00"/>
    <b v="0"/>
    <b v="0"/>
    <x v="0"/>
    <x v="0"/>
  </r>
  <r>
    <n v="551"/>
    <s v="Martin-James"/>
    <s v="Streamlined upward-trending analyzer"/>
    <n v="180100"/>
    <n v="105598"/>
    <n v="58.6329816768462"/>
    <x v="1"/>
    <n v="2779"/>
    <n v="37.99856063332134"/>
    <x v="2"/>
    <s v="AUD"/>
    <n v="1419055200"/>
    <d v="2014-12-20T06:00:00"/>
    <n v="1422511200"/>
    <d v="2015-01-29T06:00:00"/>
    <b v="0"/>
    <b v="1"/>
    <x v="2"/>
    <x v="15"/>
  </r>
  <r>
    <n v="570"/>
    <s v="Martinez-Juarez"/>
    <s v="Realigned uniform knowledge user"/>
    <n v="31200"/>
    <n v="95364"/>
    <n v="305.65384615384613"/>
    <x v="0"/>
    <n v="2725"/>
    <n v="34.995963302752294"/>
    <x v="0"/>
    <s v="USD"/>
    <n v="1419055200"/>
    <d v="2014-12-20T06:00:00"/>
    <n v="1419573600"/>
    <d v="2014-12-26T06:00:00"/>
    <b v="0"/>
    <b v="1"/>
    <x v="1"/>
    <x v="3"/>
  </r>
  <r>
    <n v="590"/>
    <s v="Cox Group"/>
    <s v="Synergized analyzing process improvement"/>
    <n v="7100"/>
    <n v="5824"/>
    <n v="82.028169014084511"/>
    <x v="1"/>
    <n v="86"/>
    <n v="67.720930232558146"/>
    <x v="2"/>
    <s v="AUD"/>
    <n v="1419141600"/>
    <d v="2014-12-21T06:00:00"/>
    <n v="1420092000"/>
    <d v="2015-01-01T06:00:00"/>
    <b v="0"/>
    <b v="0"/>
    <x v="4"/>
    <x v="22"/>
  </r>
  <r>
    <n v="459"/>
    <s v="Lane, Ryan and Chapman"/>
    <s v="Switchable demand-driven help-desk"/>
    <n v="6300"/>
    <n v="5674"/>
    <n v="90.063492063492063"/>
    <x v="1"/>
    <n v="105"/>
    <n v="54.038095238095238"/>
    <x v="0"/>
    <s v="USD"/>
    <n v="1419746400"/>
    <d v="2014-12-28T06:00:00"/>
    <n v="1421906400"/>
    <d v="2015-01-22T06:00:00"/>
    <b v="0"/>
    <b v="0"/>
    <x v="5"/>
    <x v="17"/>
  </r>
  <r>
    <n v="248"/>
    <s v="Roberts and Sons"/>
    <s v="Streamlined holistic knowledgebase"/>
    <n v="6200"/>
    <n v="13103"/>
    <n v="211.33870967741933"/>
    <x v="0"/>
    <n v="218"/>
    <n v="60.105504587155963"/>
    <x v="2"/>
    <s v="AUD"/>
    <n v="1420005600"/>
    <d v="2014-12-31T06:00:00"/>
    <n v="1420437600"/>
    <d v="2015-01-05T06:00:00"/>
    <b v="0"/>
    <b v="0"/>
    <x v="6"/>
    <x v="14"/>
  </r>
  <r>
    <n v="498"/>
    <s v="Smith, Brown and Davis"/>
    <s v="Devolved background project"/>
    <n v="193400"/>
    <n v="46317"/>
    <n v="23.948810754912099"/>
    <x v="1"/>
    <n v="579"/>
    <n v="79.994818652849744"/>
    <x v="6"/>
    <s v="DKK"/>
    <n v="1420092000"/>
    <d v="2015-01-01T06:00:00"/>
    <n v="1420264800"/>
    <d v="2015-01-03T06:00:00"/>
    <b v="0"/>
    <b v="0"/>
    <x v="2"/>
    <x v="15"/>
  </r>
  <r>
    <n v="249"/>
    <s v="Avila-Nelson"/>
    <s v="Up-sized intermediate website"/>
    <n v="61500"/>
    <n v="168095"/>
    <n v="273.32520325203251"/>
    <x v="0"/>
    <n v="6465"/>
    <n v="26.000773395204948"/>
    <x v="0"/>
    <s v="USD"/>
    <n v="1420178400"/>
    <d v="2015-01-02T06:00:00"/>
    <n v="1420783200"/>
    <d v="2015-01-09T06:00:00"/>
    <b v="0"/>
    <b v="0"/>
    <x v="4"/>
    <x v="9"/>
  </r>
  <r>
    <n v="372"/>
    <s v="Green-Carr"/>
    <s v="Pre-emptive bifurcated artificial intelligence"/>
    <n v="900"/>
    <n v="14324"/>
    <n v="1591.5555555555554"/>
    <x v="0"/>
    <n v="169"/>
    <n v="84.757396449704146"/>
    <x v="0"/>
    <s v="USD"/>
    <n v="1420696800"/>
    <d v="2015-01-08T06:00:00"/>
    <n v="1422424800"/>
    <d v="2015-01-28T06:00:00"/>
    <b v="0"/>
    <b v="1"/>
    <x v="5"/>
    <x v="17"/>
  </r>
  <r>
    <n v="519"/>
    <s v="Marsh-Coleman"/>
    <s v="Exclusive asymmetric analyzer"/>
    <n v="177700"/>
    <n v="180802"/>
    <n v="101.74563871693867"/>
    <x v="0"/>
    <n v="1773"/>
    <n v="101.97518330513255"/>
    <x v="0"/>
    <s v="USD"/>
    <n v="1420696800"/>
    <d v="2015-01-08T06:00:00"/>
    <n v="1421906400"/>
    <d v="2015-01-22T06:00:00"/>
    <b v="0"/>
    <b v="1"/>
    <x v="1"/>
    <x v="3"/>
  </r>
  <r>
    <n v="56"/>
    <s v="Flores, Miller and Johnson"/>
    <s v="Horizontal context-sensitive knowledge user"/>
    <n v="8000"/>
    <n v="11493"/>
    <n v="143.66249999999999"/>
    <x v="0"/>
    <n v="164"/>
    <n v="70.079268292682926"/>
    <x v="0"/>
    <s v="USD"/>
    <n v="1420869600"/>
    <d v="2015-01-10T06:00:00"/>
    <n v="1421474400"/>
    <d v="2015-01-17T06:00:00"/>
    <b v="0"/>
    <b v="0"/>
    <x v="2"/>
    <x v="2"/>
  </r>
  <r>
    <n v="756"/>
    <s v="Serrano, Gallagher and Griffith"/>
    <s v="Customizable bi-directional monitoring"/>
    <n v="1300"/>
    <n v="10037"/>
    <n v="772.07692307692309"/>
    <x v="0"/>
    <n v="148"/>
    <n v="67.817567567567565"/>
    <x v="0"/>
    <s v="USD"/>
    <n v="1421733600"/>
    <d v="2015-01-20T06:00:00"/>
    <n v="1422252000"/>
    <d v="2015-01-26T06:00:00"/>
    <b v="0"/>
    <b v="0"/>
    <x v="3"/>
    <x v="5"/>
  </r>
  <r>
    <n v="882"/>
    <s v="White-Rosario"/>
    <s v="Balanced demand-driven definition"/>
    <n v="800"/>
    <n v="2960"/>
    <n v="370"/>
    <x v="0"/>
    <n v="80"/>
    <n v="37"/>
    <x v="0"/>
    <s v="USD"/>
    <n v="1421820000"/>
    <d v="2015-01-21T06:00:00"/>
    <n v="1422165600"/>
    <d v="2015-01-25T06:00:00"/>
    <b v="0"/>
    <b v="0"/>
    <x v="3"/>
    <x v="5"/>
  </r>
  <r>
    <n v="910"/>
    <s v="King-Morris"/>
    <s v="Proactive incremental architecture"/>
    <n v="154500"/>
    <n v="30215"/>
    <n v="19.556634304207122"/>
    <x v="2"/>
    <n v="296"/>
    <n v="102.07770270270271"/>
    <x v="0"/>
    <s v="USD"/>
    <n v="1421906400"/>
    <d v="2015-01-22T06:00:00"/>
    <n v="1421992800"/>
    <d v="2015-01-23T06:00:00"/>
    <b v="0"/>
    <b v="0"/>
    <x v="3"/>
    <x v="5"/>
  </r>
  <r>
    <n v="76"/>
    <s v="Martin, Conway and Larsen"/>
    <s v="Horizontal next generation function"/>
    <n v="122900"/>
    <n v="95993"/>
    <n v="78.106590724165997"/>
    <x v="1"/>
    <n v="1684"/>
    <n v="57.00296912114014"/>
    <x v="0"/>
    <s v="USD"/>
    <n v="1421992800"/>
    <d v="2015-01-23T06:00:00"/>
    <n v="1426222800"/>
    <d v="2015-03-13T05:00:00"/>
    <b v="1"/>
    <b v="1"/>
    <x v="3"/>
    <x v="5"/>
  </r>
  <r>
    <n v="547"/>
    <s v="Hardin-Dixon"/>
    <s v="Focused solution-oriented matrix"/>
    <n v="1300"/>
    <n v="12597"/>
    <n v="969"/>
    <x v="0"/>
    <n v="156"/>
    <n v="80.75"/>
    <x v="0"/>
    <s v="USD"/>
    <n v="1422165600"/>
    <d v="2015-01-25T06:00:00"/>
    <n v="1423202400"/>
    <d v="2015-02-06T06:00:00"/>
    <b v="0"/>
    <b v="0"/>
    <x v="5"/>
    <x v="12"/>
  </r>
  <r>
    <n v="624"/>
    <s v="White, Robertson and Roberts"/>
    <s v="Down-sized national software"/>
    <n v="5100"/>
    <n v="14249"/>
    <n v="279.39215686274508"/>
    <x v="0"/>
    <n v="432"/>
    <n v="32.983796296296298"/>
    <x v="0"/>
    <s v="USD"/>
    <n v="1422165600"/>
    <d v="2015-01-25T06:00:00"/>
    <n v="1422684000"/>
    <d v="2015-01-31T06:00:00"/>
    <b v="0"/>
    <b v="0"/>
    <x v="0"/>
    <x v="0"/>
  </r>
  <r>
    <n v="129"/>
    <s v="Morgan-Martinez"/>
    <s v="Mandatory tertiary implementation"/>
    <n v="148500"/>
    <n v="4756"/>
    <n v="3.202693602693603"/>
    <x v="2"/>
    <n v="55"/>
    <n v="86.472727272727269"/>
    <x v="2"/>
    <s v="AUD"/>
    <n v="1422943200"/>
    <d v="2015-02-03T06:00:00"/>
    <n v="1425103200"/>
    <d v="2015-02-28T06:00:00"/>
    <b v="0"/>
    <b v="0"/>
    <x v="7"/>
    <x v="11"/>
  </r>
  <r>
    <n v="371"/>
    <s v="Nolan, Smith and Sanchez"/>
    <s v="Multi-channeled logistical matrices"/>
    <n v="189200"/>
    <n v="128410"/>
    <n v="67.869978858350947"/>
    <x v="1"/>
    <n v="2176"/>
    <n v="59.011948529411768"/>
    <x v="0"/>
    <s v="USD"/>
    <n v="1423375200"/>
    <d v="2015-02-08T06:00:00"/>
    <n v="1427778000"/>
    <d v="2015-03-31T05:00:00"/>
    <b v="0"/>
    <b v="0"/>
    <x v="3"/>
    <x v="5"/>
  </r>
  <r>
    <n v="347"/>
    <s v="Petersen and Sons"/>
    <s v="Open-source full-range portal"/>
    <n v="900"/>
    <n v="12607"/>
    <n v="1400.7777777777778"/>
    <x v="0"/>
    <n v="191"/>
    <n v="66.005235602094245"/>
    <x v="0"/>
    <s v="USD"/>
    <n v="1423634400"/>
    <d v="2015-02-11T06:00:00"/>
    <n v="1425708000"/>
    <d v="2015-03-07T06:00:00"/>
    <b v="0"/>
    <b v="0"/>
    <x v="2"/>
    <x v="15"/>
  </r>
  <r>
    <n v="599"/>
    <s v="Smith-Ramos"/>
    <s v="Persevering optimizing Graphical User Interface"/>
    <n v="140300"/>
    <n v="5112"/>
    <n v="3.6436208125445471"/>
    <x v="1"/>
    <n v="82"/>
    <n v="62.341463414634148"/>
    <x v="6"/>
    <s v="DKK"/>
    <n v="1423720800"/>
    <d v="2015-02-12T06:00:00"/>
    <n v="1424412000"/>
    <d v="2015-02-20T06:00:00"/>
    <b v="0"/>
    <b v="0"/>
    <x v="5"/>
    <x v="17"/>
  </r>
  <r>
    <n v="736"/>
    <s v="Silva-Hawkins"/>
    <s v="Proactive heuristic orchestration"/>
    <n v="7700"/>
    <n v="2533"/>
    <n v="32.896103896103895"/>
    <x v="2"/>
    <n v="29"/>
    <n v="87.34482758620689"/>
    <x v="0"/>
    <s v="USD"/>
    <n v="1424412000"/>
    <d v="2015-02-20T06:00:00"/>
    <n v="1424757600"/>
    <d v="2015-02-24T06:00:00"/>
    <b v="0"/>
    <b v="0"/>
    <x v="4"/>
    <x v="13"/>
  </r>
  <r>
    <n v="101"/>
    <s v="Douglas LLC"/>
    <s v="Reduced heuristic moratorium"/>
    <n v="900"/>
    <n v="9193"/>
    <n v="1021.4444444444445"/>
    <x v="0"/>
    <n v="164"/>
    <n v="56.054878048780488"/>
    <x v="0"/>
    <s v="USD"/>
    <n v="1424498400"/>
    <d v="2015-02-21T06:00:00"/>
    <n v="1425103200"/>
    <d v="2015-02-28T06:00:00"/>
    <b v="0"/>
    <b v="1"/>
    <x v="1"/>
    <x v="1"/>
  </r>
  <r>
    <n v="930"/>
    <s v="Hall, Buchanan and Benton"/>
    <s v="Configurable fault-tolerant structure"/>
    <n v="3500"/>
    <n v="3930"/>
    <n v="112.28571428571428"/>
    <x v="0"/>
    <n v="85"/>
    <n v="46.235294117647058"/>
    <x v="0"/>
    <s v="USD"/>
    <n v="1424844000"/>
    <d v="2015-02-25T06:00:00"/>
    <n v="1425448800"/>
    <d v="2015-03-04T06:00:00"/>
    <b v="0"/>
    <b v="1"/>
    <x v="3"/>
    <x v="5"/>
  </r>
  <r>
    <n v="301"/>
    <s v="Wong-Walker"/>
    <s v="Multi-channeled disintermediate policy"/>
    <n v="900"/>
    <n v="12102"/>
    <n v="1344.6666666666667"/>
    <x v="0"/>
    <n v="295"/>
    <n v="41.023728813559323"/>
    <x v="0"/>
    <s v="USD"/>
    <n v="1424930400"/>
    <d v="2015-02-26T06:00:00"/>
    <n v="1426395600"/>
    <d v="2015-03-15T05:00:00"/>
    <b v="0"/>
    <b v="0"/>
    <x v="5"/>
    <x v="17"/>
  </r>
  <r>
    <n v="835"/>
    <s v="Hodges, Smith and Kelly"/>
    <s v="Future-proofed 24hour model"/>
    <n v="86200"/>
    <n v="77355"/>
    <n v="89.738979118329468"/>
    <x v="1"/>
    <n v="1758"/>
    <n v="44.001706484641637"/>
    <x v="0"/>
    <s v="USD"/>
    <n v="1425103200"/>
    <d v="2015-02-28T06:00:00"/>
    <n v="1425621600"/>
    <d v="2015-03-06T06:00:00"/>
    <b v="0"/>
    <b v="0"/>
    <x v="2"/>
    <x v="15"/>
  </r>
  <r>
    <n v="478"/>
    <s v="Lyons LLC"/>
    <s v="Balanced impactful circuit"/>
    <n v="68800"/>
    <n v="162603"/>
    <n v="236.34156976744185"/>
    <x v="0"/>
    <n v="2756"/>
    <n v="58.999637155297535"/>
    <x v="0"/>
    <s v="USD"/>
    <n v="1425877200"/>
    <d v="2015-03-09T05:00:00"/>
    <n v="1426914000"/>
    <d v="2015-03-21T05:00:00"/>
    <b v="0"/>
    <b v="0"/>
    <x v="2"/>
    <x v="2"/>
  </r>
  <r>
    <n v="564"/>
    <s v="Hernandez-Macdonald"/>
    <s v="Organic high-level implementation"/>
    <n v="168700"/>
    <n v="141393"/>
    <n v="83.813278008298752"/>
    <x v="1"/>
    <n v="1790"/>
    <n v="78.990502793296088"/>
    <x v="0"/>
    <s v="USD"/>
    <n v="1426395600"/>
    <d v="2015-03-15T05:00:00"/>
    <n v="1427086800"/>
    <d v="2015-03-23T05:00:00"/>
    <b v="0"/>
    <b v="0"/>
    <x v="3"/>
    <x v="5"/>
  </r>
  <r>
    <n v="979"/>
    <s v="Williams, Martin and Meyer"/>
    <s v="Innovative well-modulated capability"/>
    <n v="60200"/>
    <n v="86244"/>
    <n v="143.26245847176079"/>
    <x v="0"/>
    <n v="1015"/>
    <n v="84.969458128078813"/>
    <x v="1"/>
    <s v="GBP"/>
    <n v="1426395600"/>
    <d v="2015-03-15T05:00:00"/>
    <n v="1426914000"/>
    <d v="2015-03-21T05:00:00"/>
    <b v="0"/>
    <b v="0"/>
    <x v="3"/>
    <x v="5"/>
  </r>
  <r>
    <n v="66"/>
    <s v="Sanders-Allen"/>
    <s v="Grass-roots needs-based encryption"/>
    <n v="2900"/>
    <n v="1307"/>
    <n v="45.068965517241381"/>
    <x v="1"/>
    <n v="12"/>
    <n v="108.91666666666667"/>
    <x v="0"/>
    <s v="USD"/>
    <n v="1428469200"/>
    <d v="2015-04-08T05:00:00"/>
    <n v="1428901200"/>
    <d v="2015-04-13T05:00:00"/>
    <b v="0"/>
    <b v="1"/>
    <x v="3"/>
    <x v="5"/>
  </r>
  <r>
    <n v="88"/>
    <s v="Clark Group"/>
    <s v="Grass-roots fault-tolerant policy"/>
    <n v="4800"/>
    <n v="12516"/>
    <n v="260.75"/>
    <x v="0"/>
    <n v="113"/>
    <n v="110.76106194690266"/>
    <x v="0"/>
    <s v="USD"/>
    <n v="1429160400"/>
    <d v="2015-04-16T05:00:00"/>
    <n v="1431061200"/>
    <d v="2015-05-08T05:00:00"/>
    <b v="0"/>
    <b v="0"/>
    <x v="4"/>
    <x v="9"/>
  </r>
  <r>
    <n v="120"/>
    <s v="Vega Group"/>
    <s v="Synchronized regional synergy"/>
    <n v="75100"/>
    <n v="112272"/>
    <n v="149.49667110519306"/>
    <x v="0"/>
    <n v="1782"/>
    <n v="63.003367003367003"/>
    <x v="0"/>
    <s v="USD"/>
    <n v="1429246800"/>
    <d v="2015-04-17T05:00:00"/>
    <n v="1429592400"/>
    <d v="2015-04-21T05:00:00"/>
    <b v="0"/>
    <b v="1"/>
    <x v="6"/>
    <x v="14"/>
  </r>
  <r>
    <n v="949"/>
    <s v="Wright LLC"/>
    <s v="Seamless clear-thinking conglomeration"/>
    <n v="5900"/>
    <n v="9520"/>
    <n v="161.35593220338984"/>
    <x v="0"/>
    <n v="203"/>
    <n v="46.896551724137929"/>
    <x v="0"/>
    <s v="USD"/>
    <n v="1429333200"/>
    <d v="2015-04-18T05:00:00"/>
    <n v="1430974800"/>
    <d v="2015-05-07T05:00:00"/>
    <b v="0"/>
    <b v="0"/>
    <x v="2"/>
    <x v="15"/>
  </r>
  <r>
    <n v="696"/>
    <s v="Lopez, Reid and Johnson"/>
    <s v="Total real-time hardware"/>
    <n v="164100"/>
    <n v="96888"/>
    <n v="59.042047531992694"/>
    <x v="1"/>
    <n v="889"/>
    <n v="108.98537682789652"/>
    <x v="0"/>
    <s v="USD"/>
    <n v="1429506000"/>
    <d v="2015-04-20T05:00:00"/>
    <n v="1429592400"/>
    <d v="2015-04-21T05:00:00"/>
    <b v="0"/>
    <b v="1"/>
    <x v="3"/>
    <x v="5"/>
  </r>
  <r>
    <n v="139"/>
    <s v="Hamilton, Wright and Chavez"/>
    <s v="Down-sized empowering protocol"/>
    <n v="92100"/>
    <n v="19246"/>
    <n v="20.896851248642779"/>
    <x v="1"/>
    <n v="326"/>
    <n v="59.036809815950917"/>
    <x v="0"/>
    <s v="USD"/>
    <n v="1429592400"/>
    <d v="2015-04-21T05:00:00"/>
    <n v="1430974800"/>
    <d v="2015-05-07T05:00:00"/>
    <b v="0"/>
    <b v="1"/>
    <x v="2"/>
    <x v="2"/>
  </r>
  <r>
    <n v="287"/>
    <s v="Ferguson PLC"/>
    <s v="Public-key intangible superstructure"/>
    <n v="6300"/>
    <n v="13213"/>
    <n v="209.73015873015873"/>
    <x v="0"/>
    <n v="176"/>
    <n v="75.07386363636364"/>
    <x v="0"/>
    <s v="USD"/>
    <n v="1430197200"/>
    <d v="2015-04-28T05:00:00"/>
    <n v="1430197200"/>
    <d v="2015-04-28T05:00:00"/>
    <b v="0"/>
    <b v="0"/>
    <x v="1"/>
    <x v="1"/>
  </r>
  <r>
    <n v="410"/>
    <s v="Mcmillan Group"/>
    <s v="Advanced cohesive Graphic Interface"/>
    <n v="153700"/>
    <n v="55536"/>
    <n v="36.132726089785294"/>
    <x v="3"/>
    <n v="1111"/>
    <n v="49.987398739873989"/>
    <x v="0"/>
    <s v="USD"/>
    <n v="1430197200"/>
    <d v="2015-04-28T05:00:00"/>
    <n v="1430197200"/>
    <d v="2015-04-28T05:00:00"/>
    <b v="0"/>
    <b v="0"/>
    <x v="6"/>
    <x v="14"/>
  </r>
  <r>
    <n v="86"/>
    <s v="Davis-Smith"/>
    <s v="Organic motivating firmware"/>
    <n v="7400"/>
    <n v="12405"/>
    <n v="167.63513513513513"/>
    <x v="0"/>
    <n v="203"/>
    <n v="61.108374384236456"/>
    <x v="0"/>
    <s v="USD"/>
    <n v="1430715600"/>
    <d v="2015-05-04T05:00:00"/>
    <n v="1431838800"/>
    <d v="2015-05-17T05:00:00"/>
    <b v="1"/>
    <b v="0"/>
    <x v="3"/>
    <x v="5"/>
  </r>
  <r>
    <n v="964"/>
    <s v="Peck, Higgins and Smith"/>
    <s v="Devolved disintermediate encryption"/>
    <n v="3700"/>
    <n v="13164"/>
    <n v="355.7837837837838"/>
    <x v="0"/>
    <n v="155"/>
    <n v="84.92903225806451"/>
    <x v="0"/>
    <s v="USD"/>
    <n v="1431320400"/>
    <d v="2015-05-11T05:00:00"/>
    <n v="1431752400"/>
    <d v="2015-05-16T05:00:00"/>
    <b v="0"/>
    <b v="0"/>
    <x v="3"/>
    <x v="5"/>
  </r>
  <r>
    <n v="227"/>
    <s v="Johnson-Lee"/>
    <s v="Intuitive exuding process improvement"/>
    <n v="60900"/>
    <n v="102751"/>
    <n v="168.72085385878489"/>
    <x v="0"/>
    <n v="943"/>
    <n v="108.96182396606575"/>
    <x v="0"/>
    <s v="USD"/>
    <n v="1431666000"/>
    <d v="2015-05-15T05:00:00"/>
    <n v="1432184400"/>
    <d v="2015-05-21T05:00:00"/>
    <b v="0"/>
    <b v="0"/>
    <x v="6"/>
    <x v="14"/>
  </r>
  <r>
    <n v="469"/>
    <s v="Olsen-Ryan"/>
    <s v="Assimilated neutral utilization"/>
    <n v="5600"/>
    <n v="10328"/>
    <n v="184.42857142857144"/>
    <x v="0"/>
    <n v="159"/>
    <n v="64.95597484276729"/>
    <x v="0"/>
    <s v="USD"/>
    <n v="1431925200"/>
    <d v="2015-05-18T05:00:00"/>
    <n v="1432098000"/>
    <d v="2015-05-20T05:00:00"/>
    <b v="0"/>
    <b v="0"/>
    <x v="5"/>
    <x v="12"/>
  </r>
  <r>
    <n v="504"/>
    <s v="Smith-Miller"/>
    <s v="De-engineered cohesive moderator"/>
    <n v="7500"/>
    <n v="6924"/>
    <n v="92.320000000000007"/>
    <x v="1"/>
    <n v="62"/>
    <n v="111.6774193548387"/>
    <x v="4"/>
    <s v="EUR"/>
    <n v="1431925200"/>
    <d v="2015-05-18T05:00:00"/>
    <n v="1432011600"/>
    <d v="2015-05-19T05:00:00"/>
    <b v="0"/>
    <b v="0"/>
    <x v="1"/>
    <x v="3"/>
  </r>
  <r>
    <n v="350"/>
    <s v="Shannon Ltd"/>
    <s v="Pre-emptive neutral capacity"/>
    <n v="100"/>
    <n v="5"/>
    <n v="5"/>
    <x v="1"/>
    <n v="1"/>
    <n v="5"/>
    <x v="0"/>
    <s v="USD"/>
    <n v="1432098000"/>
    <d v="2015-05-20T05:00:00"/>
    <n v="1433653200"/>
    <d v="2015-06-07T05:00:00"/>
    <b v="0"/>
    <b v="1"/>
    <x v="1"/>
    <x v="18"/>
  </r>
  <r>
    <n v="730"/>
    <s v="Carson PLC"/>
    <s v="Visionary system-worthy attitude"/>
    <n v="28800"/>
    <n v="118847"/>
    <n v="412.6631944444444"/>
    <x v="0"/>
    <n v="1071"/>
    <n v="110.96825396825396"/>
    <x v="3"/>
    <s v="CAD"/>
    <n v="1432357200"/>
    <d v="2015-05-23T05:00:00"/>
    <n v="1432875600"/>
    <d v="2015-05-29T05:00:00"/>
    <b v="0"/>
    <b v="0"/>
    <x v="2"/>
    <x v="2"/>
  </r>
  <r>
    <n v="62"/>
    <s v="Sparks-West"/>
    <s v="Organized incremental standardization"/>
    <n v="2000"/>
    <n v="14452"/>
    <n v="722.6"/>
    <x v="0"/>
    <n v="249"/>
    <n v="58.040160642570278"/>
    <x v="0"/>
    <s v="USD"/>
    <n v="1433480400"/>
    <d v="2015-06-05T05:00:00"/>
    <n v="1433566800"/>
    <d v="2015-06-06T05:00:00"/>
    <b v="0"/>
    <b v="0"/>
    <x v="2"/>
    <x v="15"/>
  </r>
  <r>
    <n v="602"/>
    <s v="Brown Ltd"/>
    <s v="Quality-focused system-worthy support"/>
    <n v="71100"/>
    <n v="91176"/>
    <n v="128.23628691983123"/>
    <x v="0"/>
    <n v="1140"/>
    <n v="79.978947368421046"/>
    <x v="0"/>
    <s v="USD"/>
    <n v="1433480400"/>
    <d v="2015-06-05T05:00:00"/>
    <n v="1434430800"/>
    <d v="2015-06-16T05:00:00"/>
    <b v="0"/>
    <b v="0"/>
    <x v="3"/>
    <x v="5"/>
  </r>
  <r>
    <n v="381"/>
    <s v="Michael, Anderson and Vincent"/>
    <s v="Cross-group global moratorium"/>
    <n v="5300"/>
    <n v="9749"/>
    <n v="183.9433962264151"/>
    <x v="0"/>
    <n v="155"/>
    <n v="62.896774193548389"/>
    <x v="0"/>
    <s v="USD"/>
    <n v="1433739600"/>
    <d v="2015-06-08T05:00:00"/>
    <n v="1437714000"/>
    <d v="2015-07-24T05:00:00"/>
    <b v="0"/>
    <b v="0"/>
    <x v="3"/>
    <x v="5"/>
  </r>
  <r>
    <n v="829"/>
    <s v="Baker-Higgins"/>
    <s v="Vision-oriented scalable portal"/>
    <n v="9600"/>
    <n v="4929"/>
    <n v="51.34375"/>
    <x v="1"/>
    <n v="154"/>
    <n v="32.006493506493506"/>
    <x v="0"/>
    <s v="USD"/>
    <n v="1433826000"/>
    <d v="2015-06-09T05:00:00"/>
    <n v="1435122000"/>
    <d v="2015-06-24T05:00:00"/>
    <b v="0"/>
    <b v="0"/>
    <x v="3"/>
    <x v="5"/>
  </r>
  <r>
    <n v="541"/>
    <s v="Holder, Caldwell and Vance"/>
    <s v="Polarized systemic Internet solution"/>
    <n v="178000"/>
    <n v="43086"/>
    <n v="24.205617977528089"/>
    <x v="1"/>
    <n v="395"/>
    <n v="109.07848101265823"/>
    <x v="4"/>
    <s v="EUR"/>
    <n v="1433912400"/>
    <d v="2015-06-10T05:00:00"/>
    <n v="1436158800"/>
    <d v="2015-07-06T05:00:00"/>
    <b v="0"/>
    <b v="0"/>
    <x v="6"/>
    <x v="14"/>
  </r>
  <r>
    <n v="582"/>
    <s v="Pineda Ltd"/>
    <s v="Cross-group global system engine"/>
    <n v="8700"/>
    <n v="4531"/>
    <n v="52.080459770114942"/>
    <x v="1"/>
    <n v="42"/>
    <n v="107.88095238095238"/>
    <x v="0"/>
    <s v="USD"/>
    <n v="1433912400"/>
    <d v="2015-06-10T05:00:00"/>
    <n v="1434344400"/>
    <d v="2015-06-15T05:00:00"/>
    <b v="0"/>
    <b v="1"/>
    <x v="6"/>
    <x v="10"/>
  </r>
  <r>
    <n v="141"/>
    <s v="Jackson LLC"/>
    <s v="Distributed motivating algorithm"/>
    <n v="64300"/>
    <n v="65323"/>
    <n v="101.59097978227061"/>
    <x v="0"/>
    <n v="1071"/>
    <n v="60.992530345471522"/>
    <x v="0"/>
    <s v="USD"/>
    <n v="1434085200"/>
    <d v="2015-06-12T05:00:00"/>
    <n v="1434603600"/>
    <d v="2015-06-18T05:00:00"/>
    <b v="0"/>
    <b v="0"/>
    <x v="2"/>
    <x v="15"/>
  </r>
  <r>
    <n v="800"/>
    <s v="Wallace LLC"/>
    <s v="Centralized regional function"/>
    <n v="100"/>
    <n v="1"/>
    <n v="1"/>
    <x v="1"/>
    <n v="1"/>
    <n v="1"/>
    <x v="5"/>
    <s v="CHF"/>
    <n v="1434085200"/>
    <d v="2015-06-12T05:00:00"/>
    <n v="1434430800"/>
    <d v="2015-06-16T05:00:00"/>
    <b v="0"/>
    <b v="0"/>
    <x v="1"/>
    <x v="3"/>
  </r>
  <r>
    <n v="893"/>
    <s v="Collins-Martinez"/>
    <s v="Progressive grid-enabled website"/>
    <n v="8400"/>
    <n v="10770"/>
    <n v="128.21428571428572"/>
    <x v="0"/>
    <n v="199"/>
    <n v="54.120603015075375"/>
    <x v="4"/>
    <s v="EUR"/>
    <n v="1434344400"/>
    <d v="2015-06-15T05:00:00"/>
    <n v="1434690000"/>
    <d v="2015-06-19T05:00:00"/>
    <b v="0"/>
    <b v="1"/>
    <x v="5"/>
    <x v="17"/>
  </r>
  <r>
    <n v="863"/>
    <s v="Davis-Johnson"/>
    <s v="Automated reciprocal protocol"/>
    <n v="1400"/>
    <n v="5415"/>
    <n v="386.78571428571428"/>
    <x v="0"/>
    <n v="217"/>
    <n v="24.953917050691246"/>
    <x v="0"/>
    <s v="USD"/>
    <n v="1434517200"/>
    <d v="2015-06-17T05:00:00"/>
    <n v="1436504400"/>
    <d v="2015-07-10T05:00:00"/>
    <b v="0"/>
    <b v="1"/>
    <x v="5"/>
    <x v="16"/>
  </r>
  <r>
    <n v="571"/>
    <s v="Wilson and Sons"/>
    <s v="Monitored grid-enabled model"/>
    <n v="3500"/>
    <n v="3295"/>
    <n v="94.142857142857139"/>
    <x v="1"/>
    <n v="35"/>
    <n v="94.142857142857139"/>
    <x v="4"/>
    <s v="EUR"/>
    <n v="1434690000"/>
    <d v="2015-06-19T05:00:00"/>
    <n v="1438750800"/>
    <d v="2015-08-05T05:00:00"/>
    <b v="0"/>
    <b v="0"/>
    <x v="5"/>
    <x v="8"/>
  </r>
  <r>
    <n v="324"/>
    <s v="Harris, Hall and Harris"/>
    <s v="Inverse analyzing matrices"/>
    <n v="7100"/>
    <n v="11648"/>
    <n v="164.05633802816902"/>
    <x v="0"/>
    <n v="307"/>
    <n v="37.941368078175898"/>
    <x v="0"/>
    <s v="USD"/>
    <n v="1434862800"/>
    <d v="2015-06-21T05:00:00"/>
    <n v="1435899600"/>
    <d v="2015-07-03T05:00:00"/>
    <b v="0"/>
    <b v="1"/>
    <x v="3"/>
    <x v="5"/>
  </r>
  <r>
    <n v="48"/>
    <s v="Lamb Inc"/>
    <s v="Optimized leadingedge concept"/>
    <n v="33300"/>
    <n v="128862"/>
    <n v="386.97297297297297"/>
    <x v="0"/>
    <n v="2431"/>
    <n v="53.007815713698065"/>
    <x v="0"/>
    <s v="USD"/>
    <n v="1435208400"/>
    <d v="2015-06-25T05:00:00"/>
    <n v="1436245200"/>
    <d v="2015-07-07T05:00:00"/>
    <b v="0"/>
    <b v="0"/>
    <x v="3"/>
    <x v="5"/>
  </r>
  <r>
    <n v="97"/>
    <s v="Stewart LLC"/>
    <s v="Cloned bi-directional architecture"/>
    <n v="1300"/>
    <n v="12047"/>
    <n v="926.69230769230762"/>
    <x v="0"/>
    <n v="113"/>
    <n v="106.61061946902655"/>
    <x v="0"/>
    <s v="USD"/>
    <n v="1435208400"/>
    <d v="2015-06-25T05:00:00"/>
    <n v="1439874000"/>
    <d v="2015-08-18T05:00:00"/>
    <b v="0"/>
    <b v="0"/>
    <x v="7"/>
    <x v="11"/>
  </r>
  <r>
    <n v="72"/>
    <s v="Hampton, Lewis and Ray"/>
    <s v="Seamless coherent parallelism"/>
    <n v="600"/>
    <n v="4022"/>
    <n v="670.33333333333326"/>
    <x v="0"/>
    <n v="54"/>
    <n v="74.481481481481481"/>
    <x v="0"/>
    <s v="USD"/>
    <n v="1435726800"/>
    <d v="2015-07-01T05:00:00"/>
    <n v="1438837200"/>
    <d v="2015-08-06T05:00:00"/>
    <b v="0"/>
    <b v="0"/>
    <x v="5"/>
    <x v="7"/>
  </r>
  <r>
    <n v="503"/>
    <s v="Collins LLC"/>
    <s v="Decentralized 4thgeneration time-frame"/>
    <n v="25500"/>
    <n v="45983"/>
    <n v="180.32549019607845"/>
    <x v="0"/>
    <n v="460"/>
    <n v="99.963043478260872"/>
    <x v="0"/>
    <s v="USD"/>
    <n v="1435726800"/>
    <d v="2015-07-01T05:00:00"/>
    <n v="1437454800"/>
    <d v="2015-07-21T05:00:00"/>
    <b v="0"/>
    <b v="0"/>
    <x v="5"/>
    <x v="12"/>
  </r>
  <r>
    <n v="589"/>
    <s v="Avery, Brown and Parker"/>
    <s v="Exclusive intangible extranet"/>
    <n v="7900"/>
    <n v="5113"/>
    <n v="64.721518987341781"/>
    <x v="1"/>
    <n v="102"/>
    <n v="50.127450980392155"/>
    <x v="0"/>
    <s v="USD"/>
    <n v="1436072400"/>
    <d v="2015-07-05T05:00:00"/>
    <n v="1436677200"/>
    <d v="2015-07-12T05:00:00"/>
    <b v="0"/>
    <b v="0"/>
    <x v="5"/>
    <x v="17"/>
  </r>
  <r>
    <n v="199"/>
    <s v="Hull, Baker and Martinez"/>
    <s v="Digitized reciprocal infrastructure"/>
    <n v="1800"/>
    <n v="968"/>
    <n v="53.777777777777779"/>
    <x v="1"/>
    <n v="13"/>
    <n v="74.461538461538467"/>
    <x v="0"/>
    <s v="USD"/>
    <n v="1436245200"/>
    <d v="2015-07-07T05:00:00"/>
    <n v="1436590800"/>
    <d v="2015-07-11T05:00:00"/>
    <b v="0"/>
    <b v="0"/>
    <x v="1"/>
    <x v="3"/>
  </r>
  <r>
    <n v="345"/>
    <s v="Taylor, Cisneros and Romero"/>
    <s v="Open-source neutral task-force"/>
    <n v="157600"/>
    <n v="23159"/>
    <n v="14.69479695431472"/>
    <x v="1"/>
    <n v="331"/>
    <n v="69.966767371601208"/>
    <x v="1"/>
    <s v="GBP"/>
    <n v="1436418000"/>
    <d v="2015-07-09T05:00:00"/>
    <n v="1436504400"/>
    <d v="2015-07-10T05:00:00"/>
    <b v="0"/>
    <b v="0"/>
    <x v="5"/>
    <x v="12"/>
  </r>
  <r>
    <n v="881"/>
    <s v="Charles Inc"/>
    <s v="Implemented object-oriented synergy"/>
    <n v="81300"/>
    <n v="31665"/>
    <n v="38.948339483394832"/>
    <x v="1"/>
    <n v="452"/>
    <n v="70.055309734513273"/>
    <x v="0"/>
    <s v="USD"/>
    <n v="1436418000"/>
    <d v="2015-07-09T05:00:00"/>
    <n v="1438923600"/>
    <d v="2015-08-07T05:00:00"/>
    <b v="0"/>
    <b v="1"/>
    <x v="3"/>
    <x v="5"/>
  </r>
  <r>
    <n v="623"/>
    <s v="Smith, Scott and Rodriguez"/>
    <s v="Organic actuating protocol"/>
    <n v="94300"/>
    <n v="150806"/>
    <n v="159.92152704135739"/>
    <x v="0"/>
    <n v="2693"/>
    <n v="55.999257333828446"/>
    <x v="1"/>
    <s v="GBP"/>
    <n v="1437022800"/>
    <d v="2015-07-16T05:00:00"/>
    <n v="1437454800"/>
    <d v="2015-07-21T05:00:00"/>
    <b v="0"/>
    <b v="0"/>
    <x v="3"/>
    <x v="5"/>
  </r>
  <r>
    <n v="887"/>
    <s v="Cooper LLC"/>
    <s v="Multi-layered systematic knowledgebase"/>
    <n v="7800"/>
    <n v="2289"/>
    <n v="29.346153846153843"/>
    <x v="1"/>
    <n v="31"/>
    <n v="73.838709677419359"/>
    <x v="0"/>
    <s v="USD"/>
    <n v="1437109200"/>
    <d v="2015-07-17T05:00:00"/>
    <n v="1441170000"/>
    <d v="2015-09-02T05:00:00"/>
    <b v="0"/>
    <b v="1"/>
    <x v="3"/>
    <x v="5"/>
  </r>
  <r>
    <n v="935"/>
    <s v="Richards, Stevens and Fleming"/>
    <s v="Object-based full-range knowledge user"/>
    <n v="6100"/>
    <n v="10012"/>
    <n v="164.13114754098362"/>
    <x v="0"/>
    <n v="132"/>
    <n v="75.848484848484844"/>
    <x v="0"/>
    <s v="USD"/>
    <n v="1437714000"/>
    <d v="2015-07-24T05:00:00"/>
    <n v="1438318800"/>
    <d v="2015-07-31T05:00:00"/>
    <b v="0"/>
    <b v="0"/>
    <x v="3"/>
    <x v="5"/>
  </r>
  <r>
    <n v="98"/>
    <s v="Arias, Allen and Miller"/>
    <s v="Seamless transitional portal"/>
    <n v="97800"/>
    <n v="32951"/>
    <n v="33.692229038854805"/>
    <x v="1"/>
    <n v="1220"/>
    <n v="27.009016393442622"/>
    <x v="2"/>
    <s v="AUD"/>
    <n v="1437973200"/>
    <d v="2015-07-27T05:00:00"/>
    <n v="1438318800"/>
    <d v="2015-07-31T05:00:00"/>
    <b v="0"/>
    <b v="0"/>
    <x v="6"/>
    <x v="10"/>
  </r>
  <r>
    <n v="425"/>
    <s v="Sullivan, Davis and Booth"/>
    <s v="Vision-oriented actuating hardware"/>
    <n v="2700"/>
    <n v="7767"/>
    <n v="287.66666666666663"/>
    <x v="0"/>
    <n v="92"/>
    <n v="84.423913043478265"/>
    <x v="0"/>
    <s v="USD"/>
    <n v="1438059600"/>
    <d v="2015-07-28T05:00:00"/>
    <n v="1438578000"/>
    <d v="2015-08-03T05:00:00"/>
    <b v="0"/>
    <b v="0"/>
    <x v="0"/>
    <x v="0"/>
  </r>
  <r>
    <n v="289"/>
    <s v="Smith, Love and Smith"/>
    <s v="Grass-roots mission-critical capability"/>
    <n v="800"/>
    <n v="13474"/>
    <n v="1684.25"/>
    <x v="0"/>
    <n v="337"/>
    <n v="39.982195845697326"/>
    <x v="3"/>
    <s v="CAD"/>
    <n v="1438578000"/>
    <d v="2015-08-03T05:00:00"/>
    <n v="1438837200"/>
    <d v="2015-08-06T05:00:00"/>
    <b v="0"/>
    <b v="0"/>
    <x v="3"/>
    <x v="5"/>
  </r>
  <r>
    <n v="7"/>
    <s v="Carter-Guzman"/>
    <s v="Centralized cohesive challenge"/>
    <n v="4500"/>
    <n v="14741"/>
    <n v="327.57777777777778"/>
    <x v="0"/>
    <n v="227"/>
    <n v="64.93832599118943"/>
    <x v="6"/>
    <s v="DKK"/>
    <n v="1439442000"/>
    <d v="2015-08-13T05:00:00"/>
    <n v="1439614800"/>
    <d v="2015-08-15T05:00:00"/>
    <b v="0"/>
    <b v="0"/>
    <x v="3"/>
    <x v="5"/>
  </r>
  <r>
    <n v="779"/>
    <s v="Webb Group"/>
    <s v="Public-key actuating projection"/>
    <n v="108700"/>
    <n v="87293"/>
    <n v="80.306347746090154"/>
    <x v="1"/>
    <n v="831"/>
    <n v="105.04572803850782"/>
    <x v="0"/>
    <s v="USD"/>
    <n v="1439528400"/>
    <d v="2015-08-14T05:00:00"/>
    <n v="1440306000"/>
    <d v="2015-08-23T05:00:00"/>
    <b v="0"/>
    <b v="1"/>
    <x v="3"/>
    <x v="5"/>
  </r>
  <r>
    <n v="660"/>
    <s v="Jensen-Brown"/>
    <s v="Fundamental disintermediate matrix"/>
    <n v="9100"/>
    <n v="7438"/>
    <n v="81.736263736263737"/>
    <x v="1"/>
    <n v="77"/>
    <n v="96.597402597402592"/>
    <x v="0"/>
    <s v="USD"/>
    <n v="1440133200"/>
    <d v="2015-08-21T05:00:00"/>
    <n v="1440910800"/>
    <d v="2015-08-30T05:00:00"/>
    <b v="1"/>
    <b v="0"/>
    <x v="3"/>
    <x v="5"/>
  </r>
  <r>
    <n v="685"/>
    <s v="Lee-Cobb"/>
    <s v="Customizable homogeneous firmware"/>
    <n v="140000"/>
    <n v="94501"/>
    <n v="67.500714285714281"/>
    <x v="1"/>
    <n v="926"/>
    <n v="102.05291576673866"/>
    <x v="3"/>
    <s v="CAD"/>
    <n v="1440306000"/>
    <d v="2015-08-23T05:00:00"/>
    <n v="1442379600"/>
    <d v="2015-09-16T05:00:00"/>
    <b v="0"/>
    <b v="0"/>
    <x v="3"/>
    <x v="5"/>
  </r>
  <r>
    <n v="351"/>
    <s v="Young LLC"/>
    <s v="Universal maximized methodology"/>
    <n v="74100"/>
    <n v="94631"/>
    <n v="127.70715249662618"/>
    <x v="0"/>
    <n v="2013"/>
    <n v="47.009935419771487"/>
    <x v="0"/>
    <s v="USD"/>
    <n v="1440392400"/>
    <d v="2015-08-24T05:00:00"/>
    <n v="1441602000"/>
    <d v="2015-09-07T05:00:00"/>
    <b v="0"/>
    <b v="0"/>
    <x v="1"/>
    <x v="3"/>
  </r>
  <r>
    <n v="654"/>
    <s v="Roberts, Hinton and Williams"/>
    <s v="Programmable static middleware"/>
    <n v="35000"/>
    <n v="177936"/>
    <n v="508.38857142857148"/>
    <x v="0"/>
    <n v="3016"/>
    <n v="58.9973474801061"/>
    <x v="0"/>
    <s v="USD"/>
    <n v="1440392400"/>
    <d v="2015-08-24T05:00:00"/>
    <n v="1440824400"/>
    <d v="2015-08-29T05:00:00"/>
    <b v="0"/>
    <b v="0"/>
    <x v="1"/>
    <x v="21"/>
  </r>
  <r>
    <n v="870"/>
    <s v="Hansen-Austin"/>
    <s v="Adaptive demand-driven encryption"/>
    <n v="7700"/>
    <n v="6920"/>
    <n v="89.870129870129873"/>
    <x v="1"/>
    <n v="121"/>
    <n v="57.190082644628099"/>
    <x v="0"/>
    <s v="USD"/>
    <n v="1440392400"/>
    <d v="2015-08-24T05:00:00"/>
    <n v="1442552400"/>
    <d v="2015-09-18T05:00:00"/>
    <b v="0"/>
    <b v="0"/>
    <x v="3"/>
    <x v="5"/>
  </r>
  <r>
    <n v="341"/>
    <s v="Guzman Group"/>
    <s v="Ameliorated disintermediate utilization"/>
    <n v="114300"/>
    <n v="96777"/>
    <n v="84.669291338582681"/>
    <x v="1"/>
    <n v="1257"/>
    <n v="76.990453460620529"/>
    <x v="0"/>
    <s v="USD"/>
    <n v="1440738000"/>
    <d v="2015-08-28T05:00:00"/>
    <n v="1441342800"/>
    <d v="2015-09-04T05:00:00"/>
    <b v="0"/>
    <b v="0"/>
    <x v="1"/>
    <x v="4"/>
  </r>
  <r>
    <n v="239"/>
    <s v="Mason-Sanders"/>
    <s v="Networked web-enabled instruction set"/>
    <n v="3200"/>
    <n v="3127"/>
    <n v="97.71875"/>
    <x v="1"/>
    <n v="41"/>
    <n v="76.268292682926827"/>
    <x v="0"/>
    <s v="USD"/>
    <n v="1440824400"/>
    <d v="2015-08-29T05:00:00"/>
    <n v="1441170000"/>
    <d v="2015-09-02T05:00:00"/>
    <b v="0"/>
    <b v="0"/>
    <x v="2"/>
    <x v="2"/>
  </r>
  <r>
    <n v="658"/>
    <s v="Howell, Myers and Olson"/>
    <s v="Self-enabling mission-critical success"/>
    <n v="52600"/>
    <n v="31594"/>
    <n v="60.064638783269963"/>
    <x v="2"/>
    <n v="390"/>
    <n v="81.010256410256417"/>
    <x v="0"/>
    <s v="USD"/>
    <n v="1440910800"/>
    <d v="2015-08-30T05:00:00"/>
    <n v="1442898000"/>
    <d v="2015-09-22T05:00:00"/>
    <b v="0"/>
    <b v="0"/>
    <x v="1"/>
    <x v="3"/>
  </r>
  <r>
    <n v="357"/>
    <s v="Perez, Davis and Wilson"/>
    <s v="Implemented tangible algorithm"/>
    <n v="2300"/>
    <n v="4253"/>
    <n v="184.91304347826087"/>
    <x v="0"/>
    <n v="41"/>
    <n v="103.73170731707317"/>
    <x v="0"/>
    <s v="USD"/>
    <n v="1441256400"/>
    <d v="2015-09-03T05:00:00"/>
    <n v="1443416400"/>
    <d v="2015-09-28T05:00:00"/>
    <b v="0"/>
    <b v="0"/>
    <x v="6"/>
    <x v="10"/>
  </r>
  <r>
    <n v="437"/>
    <s v="Hansen Group"/>
    <s v="Centralized regional interface"/>
    <n v="8100"/>
    <n v="9969"/>
    <n v="123.07407407407408"/>
    <x v="0"/>
    <n v="192"/>
    <n v="51.921875"/>
    <x v="0"/>
    <s v="USD"/>
    <n v="1442120400"/>
    <d v="2015-09-13T05:00:00"/>
    <n v="1442379600"/>
    <d v="2015-09-16T05:00:00"/>
    <b v="0"/>
    <b v="1"/>
    <x v="5"/>
    <x v="7"/>
  </r>
  <r>
    <n v="194"/>
    <s v="Sandoval Group"/>
    <s v="Assimilated multi-tasking archive"/>
    <n v="7100"/>
    <n v="8716"/>
    <n v="122.7605633802817"/>
    <x v="0"/>
    <n v="126"/>
    <n v="69.174603174603178"/>
    <x v="0"/>
    <s v="USD"/>
    <n v="1442206800"/>
    <d v="2015-09-14T05:00:00"/>
    <n v="1443589200"/>
    <d v="2015-09-30T05:00:00"/>
    <b v="0"/>
    <b v="0"/>
    <x v="1"/>
    <x v="21"/>
  </r>
  <r>
    <n v="116"/>
    <s v="David-Clark"/>
    <s v="De-engineered motivating standardization"/>
    <n v="7200"/>
    <n v="6336"/>
    <n v="88"/>
    <x v="1"/>
    <n v="73"/>
    <n v="86.794520547945211"/>
    <x v="0"/>
    <s v="USD"/>
    <n v="1442552400"/>
    <d v="2015-09-18T05:00:00"/>
    <n v="1442638800"/>
    <d v="2015-09-19T05:00:00"/>
    <b v="0"/>
    <b v="0"/>
    <x v="3"/>
    <x v="5"/>
  </r>
  <r>
    <n v="58"/>
    <s v="Anderson-Perez"/>
    <s v="Expanded 3rdgeneration strategy"/>
    <n v="2700"/>
    <n v="6132"/>
    <n v="227.11111111111114"/>
    <x v="0"/>
    <n v="211"/>
    <n v="29.061611374407583"/>
    <x v="0"/>
    <s v="USD"/>
    <n v="1442811600"/>
    <d v="2015-09-21T05:00:00"/>
    <n v="1443934800"/>
    <d v="2015-10-04T05:00:00"/>
    <b v="0"/>
    <b v="0"/>
    <x v="3"/>
    <x v="5"/>
  </r>
  <r>
    <n v="161"/>
    <s v="Bruce Group"/>
    <s v="Cross-platform methodical process improvement"/>
    <n v="5500"/>
    <n v="4300"/>
    <n v="78.181818181818187"/>
    <x v="1"/>
    <n v="75"/>
    <n v="57.333333333333336"/>
    <x v="0"/>
    <s v="USD"/>
    <n v="1442984400"/>
    <d v="2015-09-23T05:00:00"/>
    <n v="1443502800"/>
    <d v="2015-09-29T05:00:00"/>
    <b v="0"/>
    <b v="1"/>
    <x v="2"/>
    <x v="15"/>
  </r>
  <r>
    <n v="572"/>
    <s v="Clements Group"/>
    <s v="Assimilated actuating policy"/>
    <n v="9000"/>
    <n v="4896"/>
    <n v="54.400000000000006"/>
    <x v="2"/>
    <n v="94"/>
    <n v="52.085106382978722"/>
    <x v="0"/>
    <s v="USD"/>
    <n v="1443416400"/>
    <d v="2015-09-28T05:00:00"/>
    <n v="1444798800"/>
    <d v="2015-10-14T05:00:00"/>
    <b v="0"/>
    <b v="1"/>
    <x v="1"/>
    <x v="3"/>
  </r>
  <r>
    <n v="557"/>
    <s v="Lam-Hamilton"/>
    <s v="Team-oriented global strategy"/>
    <n v="6000"/>
    <n v="11960"/>
    <n v="199.33333333333334"/>
    <x v="0"/>
    <n v="221"/>
    <n v="54.117647058823529"/>
    <x v="0"/>
    <s v="USD"/>
    <n v="1443762000"/>
    <d v="2015-10-02T05:00:00"/>
    <n v="1444021200"/>
    <d v="2015-10-05T05:00:00"/>
    <b v="0"/>
    <b v="1"/>
    <x v="5"/>
    <x v="19"/>
  </r>
  <r>
    <n v="27"/>
    <s v="Best, Carr and Williams"/>
    <s v="Diverse transitional migration"/>
    <n v="2000"/>
    <n v="1599"/>
    <n v="79.95"/>
    <x v="1"/>
    <n v="15"/>
    <n v="106.6"/>
    <x v="0"/>
    <s v="USD"/>
    <n v="1443848400"/>
    <d v="2015-10-03T05:00:00"/>
    <n v="1444539600"/>
    <d v="2015-10-11T05:00:00"/>
    <b v="0"/>
    <b v="0"/>
    <x v="1"/>
    <x v="3"/>
  </r>
  <r>
    <n v="605"/>
    <s v="Ortiz, Valenzuela and Collins"/>
    <s v="Profound solution-oriented matrix"/>
    <n v="3300"/>
    <n v="6178"/>
    <n v="187.21212121212122"/>
    <x v="0"/>
    <n v="107"/>
    <n v="57.738317757009348"/>
    <x v="0"/>
    <s v="USD"/>
    <n v="1443848400"/>
    <d v="2015-10-03T05:00:00"/>
    <n v="1447394400"/>
    <d v="2015-11-13T06:00:00"/>
    <b v="0"/>
    <b v="0"/>
    <x v="4"/>
    <x v="13"/>
  </r>
  <r>
    <n v="174"/>
    <s v="Santos, Black and Donovan"/>
    <s v="Pre-emptive scalable access"/>
    <n v="600"/>
    <n v="5368"/>
    <n v="894.66666666666674"/>
    <x v="0"/>
    <n v="48"/>
    <n v="111.83333333333333"/>
    <x v="0"/>
    <s v="USD"/>
    <n v="1444021200"/>
    <d v="2015-10-05T05:00:00"/>
    <n v="1444107600"/>
    <d v="2015-10-06T05:00:00"/>
    <b v="0"/>
    <b v="1"/>
    <x v="2"/>
    <x v="2"/>
  </r>
  <r>
    <n v="767"/>
    <s v="Hale, Pearson and Jenkins"/>
    <s v="Upgradable attitude-oriented project"/>
    <n v="97200"/>
    <n v="55372"/>
    <n v="56.967078189300416"/>
    <x v="1"/>
    <n v="513"/>
    <n v="107.93762183235867"/>
    <x v="0"/>
    <s v="USD"/>
    <n v="1444107600"/>
    <d v="2015-10-06T05:00:00"/>
    <n v="1447999200"/>
    <d v="2015-11-20T06:00:00"/>
    <b v="0"/>
    <b v="0"/>
    <x v="4"/>
    <x v="9"/>
  </r>
  <r>
    <n v="375"/>
    <s v="Leblanc-Pineda"/>
    <s v="Future-proofed upward-trending contingency"/>
    <n v="2700"/>
    <n v="1479"/>
    <n v="54.777777777777779"/>
    <x v="1"/>
    <n v="25"/>
    <n v="59.16"/>
    <x v="0"/>
    <s v="USD"/>
    <n v="1444971600"/>
    <d v="2015-10-16T05:00:00"/>
    <n v="1449900000"/>
    <d v="2015-12-12T06:00:00"/>
    <b v="0"/>
    <b v="0"/>
    <x v="1"/>
    <x v="4"/>
  </r>
  <r>
    <n v="743"/>
    <s v="Clark-Conrad"/>
    <s v="Exclusive bandwidth-monitored orchestration"/>
    <n v="3900"/>
    <n v="504"/>
    <n v="12.923076923076923"/>
    <x v="1"/>
    <n v="17"/>
    <n v="29.647058823529413"/>
    <x v="0"/>
    <s v="USD"/>
    <n v="1445403600"/>
    <d v="2015-10-21T05:00:00"/>
    <n v="1445922000"/>
    <d v="2015-10-27T05:00:00"/>
    <b v="0"/>
    <b v="1"/>
    <x v="3"/>
    <x v="5"/>
  </r>
  <r>
    <n v="832"/>
    <s v="Bradley, Beck and Mayo"/>
    <s v="Synergized fault-tolerant hierarchy"/>
    <n v="43200"/>
    <n v="136156"/>
    <n v="315.17592592592592"/>
    <x v="0"/>
    <n v="1297"/>
    <n v="104.97764070932922"/>
    <x v="6"/>
    <s v="DKK"/>
    <n v="1445490000"/>
    <d v="2015-10-22T05:00:00"/>
    <n v="1448431200"/>
    <d v="2015-11-25T06:00:00"/>
    <b v="1"/>
    <b v="0"/>
    <x v="4"/>
    <x v="9"/>
  </r>
  <r>
    <n v="980"/>
    <s v="Huff-Johnson"/>
    <s v="Universal fault-tolerant orchestration"/>
    <n v="195200"/>
    <n v="78630"/>
    <n v="40.281762295081968"/>
    <x v="1"/>
    <n v="742"/>
    <n v="105.97035040431267"/>
    <x v="0"/>
    <s v="USD"/>
    <n v="1446181200"/>
    <d v="2015-10-30T05:00:00"/>
    <n v="1446616800"/>
    <d v="2015-11-04T06:00:00"/>
    <b v="1"/>
    <b v="0"/>
    <x v="4"/>
    <x v="13"/>
  </r>
  <r>
    <n v="352"/>
    <s v="Adams, Willis and Sanchez"/>
    <s v="Expanded hybrid hardware"/>
    <n v="2800"/>
    <n v="977"/>
    <n v="34.892857142857139"/>
    <x v="1"/>
    <n v="33"/>
    <n v="29.606060606060606"/>
    <x v="3"/>
    <s v="CAD"/>
    <n v="1446876000"/>
    <d v="2015-11-07T06:00:00"/>
    <n v="1447567200"/>
    <d v="2015-11-15T06:00:00"/>
    <b v="0"/>
    <b v="0"/>
    <x v="3"/>
    <x v="5"/>
  </r>
  <r>
    <n v="633"/>
    <s v="Yu and Sons"/>
    <s v="Adaptive context-sensitive architecture"/>
    <n v="6700"/>
    <n v="5569"/>
    <n v="83.119402985074629"/>
    <x v="1"/>
    <n v="105"/>
    <n v="53.038095238095238"/>
    <x v="0"/>
    <s v="USD"/>
    <n v="1446876000"/>
    <d v="2015-11-07T06:00:00"/>
    <n v="1447221600"/>
    <d v="2015-11-11T06:00:00"/>
    <b v="0"/>
    <b v="0"/>
    <x v="5"/>
    <x v="7"/>
  </r>
  <r>
    <n v="695"/>
    <s v="Cardenas, Thompson and Carey"/>
    <s v="Configurable full-range emulation"/>
    <n v="9200"/>
    <n v="12322"/>
    <n v="133.93478260869566"/>
    <x v="0"/>
    <n v="196"/>
    <n v="62.867346938775512"/>
    <x v="4"/>
    <s v="EUR"/>
    <n v="1447480800"/>
    <d v="2015-11-14T06:00:00"/>
    <n v="1448863200"/>
    <d v="2015-11-30T06:00:00"/>
    <b v="1"/>
    <b v="0"/>
    <x v="1"/>
    <x v="3"/>
  </r>
  <r>
    <n v="467"/>
    <s v="Shaw Ltd"/>
    <s v="Profit-focused content-based application"/>
    <n v="1400"/>
    <n v="8053"/>
    <n v="575.21428571428578"/>
    <x v="0"/>
    <n v="139"/>
    <n v="57.935251798561154"/>
    <x v="3"/>
    <s v="CAD"/>
    <n v="1448258400"/>
    <d v="2015-11-23T06:00:00"/>
    <n v="1448863200"/>
    <d v="2015-11-30T06:00:00"/>
    <b v="0"/>
    <b v="1"/>
    <x v="2"/>
    <x v="15"/>
  </r>
  <r>
    <n v="123"/>
    <s v="Edwards-Lewis"/>
    <s v="Enhanced scalable concept"/>
    <n v="177700"/>
    <n v="33092"/>
    <n v="18.622397298818232"/>
    <x v="1"/>
    <n v="662"/>
    <n v="49.987915407854985"/>
    <x v="3"/>
    <s v="CAD"/>
    <n v="1448344800"/>
    <d v="2015-11-24T06:00:00"/>
    <n v="1448604000"/>
    <d v="2015-11-27T06:00:00"/>
    <b v="1"/>
    <b v="0"/>
    <x v="3"/>
    <x v="5"/>
  </r>
  <r>
    <n v="937"/>
    <s v="Tapia, Sandoval and Hurley"/>
    <s v="Cloned fresh-thinking model"/>
    <n v="171000"/>
    <n v="84891"/>
    <n v="49.64385964912281"/>
    <x v="2"/>
    <n v="976"/>
    <n v="86.978483606557376"/>
    <x v="0"/>
    <s v="USD"/>
    <n v="1448517600"/>
    <d v="2015-11-26T06:00:00"/>
    <n v="1449295200"/>
    <d v="2015-12-05T06:00:00"/>
    <b v="0"/>
    <b v="0"/>
    <x v="5"/>
    <x v="17"/>
  </r>
  <r>
    <n v="0"/>
    <s v="Baldwin, Riley and Jackson"/>
    <s v="Pre-emptive tertiary standardization"/>
    <n v="100"/>
    <n v="0"/>
    <n v="0"/>
    <x v="1"/>
    <n v="0"/>
    <e v="#DIV/0!"/>
    <x v="3"/>
    <s v="CAD"/>
    <n v="1448690400"/>
    <d v="2015-11-28T06:00:00"/>
    <n v="1450159200"/>
    <d v="2015-12-15T06:00:00"/>
    <b v="0"/>
    <b v="0"/>
    <x v="7"/>
    <x v="11"/>
  </r>
  <r>
    <n v="975"/>
    <s v="Ayala Group"/>
    <s v="Right-sized maximized migration"/>
    <n v="5400"/>
    <n v="8366"/>
    <n v="154.92592592592592"/>
    <x v="0"/>
    <n v="135"/>
    <n v="61.970370370370368"/>
    <x v="0"/>
    <s v="USD"/>
    <n v="1448776800"/>
    <d v="2015-11-29T06:00:00"/>
    <n v="1452146400"/>
    <d v="2016-01-07T06:00:00"/>
    <b v="0"/>
    <b v="1"/>
    <x v="3"/>
    <x v="5"/>
  </r>
  <r>
    <n v="271"/>
    <s v="Foley-Cox"/>
    <s v="Progressive zero administration leverage"/>
    <n v="153700"/>
    <n v="1953"/>
    <n v="1.2706571242680547"/>
    <x v="3"/>
    <n v="61"/>
    <n v="32.016393442622949"/>
    <x v="0"/>
    <s v="USD"/>
    <n v="1449468000"/>
    <d v="2015-12-07T06:00:00"/>
    <n v="1452146400"/>
    <d v="2016-01-07T06:00:00"/>
    <b v="0"/>
    <b v="0"/>
    <x v="0"/>
    <x v="0"/>
  </r>
  <r>
    <n v="158"/>
    <s v="Carlson Inc"/>
    <s v="Ergonomic fresh-thinking installation"/>
    <n v="2100"/>
    <n v="4640"/>
    <n v="220.95238095238096"/>
    <x v="0"/>
    <n v="41"/>
    <n v="113.17073170731707"/>
    <x v="0"/>
    <s v="USD"/>
    <n v="1449554400"/>
    <d v="2015-12-08T06:00:00"/>
    <n v="1449640800"/>
    <d v="2015-12-09T06:00:00"/>
    <b v="0"/>
    <b v="0"/>
    <x v="1"/>
    <x v="3"/>
  </r>
  <r>
    <n v="953"/>
    <s v="Boyle Ltd"/>
    <s v="Streamlined fault-tolerant conglomeration"/>
    <n v="3300"/>
    <n v="1980"/>
    <n v="60"/>
    <x v="1"/>
    <n v="21"/>
    <n v="94.285714285714292"/>
    <x v="0"/>
    <s v="USD"/>
    <n v="1450591200"/>
    <d v="2015-12-20T06:00:00"/>
    <n v="1453701600"/>
    <d v="2016-01-25T06:00:00"/>
    <b v="0"/>
    <b v="1"/>
    <x v="5"/>
    <x v="19"/>
  </r>
  <r>
    <n v="956"/>
    <s v="Wood Inc"/>
    <s v="Re-engineered composite focus group"/>
    <n v="187600"/>
    <n v="35698"/>
    <n v="19.028784648187631"/>
    <x v="1"/>
    <n v="830"/>
    <n v="43.00963855421687"/>
    <x v="0"/>
    <s v="USD"/>
    <n v="1450764000"/>
    <d v="2015-12-22T06:00:00"/>
    <n v="1451109600"/>
    <d v="2015-12-26T06:00:00"/>
    <b v="0"/>
    <b v="0"/>
    <x v="5"/>
    <x v="19"/>
  </r>
  <r>
    <n v="993"/>
    <s v="Erickson-Rogers"/>
    <s v="De-engineered even-keeled definition"/>
    <n v="9800"/>
    <n v="7608"/>
    <n v="77.632653061224488"/>
    <x v="2"/>
    <n v="75"/>
    <n v="101.44"/>
    <x v="4"/>
    <s v="EUR"/>
    <n v="1450936800"/>
    <d v="2015-12-24T06:00:00"/>
    <n v="1452405600"/>
    <d v="2016-01-10T06:00:00"/>
    <b v="0"/>
    <b v="1"/>
    <x v="0"/>
    <x v="0"/>
  </r>
  <r>
    <n v="326"/>
    <s v="Pham, Avila and Nash"/>
    <s v="Multi-channeled next generation architecture"/>
    <n v="7200"/>
    <n v="3326"/>
    <n v="46.194444444444443"/>
    <x v="1"/>
    <n v="128"/>
    <n v="25.984375"/>
    <x v="0"/>
    <s v="USD"/>
    <n v="1451109600"/>
    <d v="2015-12-26T06:00:00"/>
    <n v="1451628000"/>
    <d v="2016-01-01T06:00:00"/>
    <b v="0"/>
    <b v="0"/>
    <x v="5"/>
    <x v="7"/>
  </r>
  <r>
    <n v="526"/>
    <s v="Smith-Sparks"/>
    <s v="Digitized bandwidth-monitored open architecture"/>
    <n v="8300"/>
    <n v="12944"/>
    <n v="155.95180722891567"/>
    <x v="0"/>
    <n v="147"/>
    <n v="88.054421768707485"/>
    <x v="0"/>
    <s v="USD"/>
    <n v="1451109600"/>
    <d v="2015-12-26T06:00:00"/>
    <n v="1454306400"/>
    <d v="2016-02-01T06:00:00"/>
    <b v="0"/>
    <b v="1"/>
    <x v="3"/>
    <x v="5"/>
  </r>
  <r>
    <n v="265"/>
    <s v="Lee and Sons"/>
    <s v="Persevering interactive emulation"/>
    <n v="4900"/>
    <n v="6031"/>
    <n v="123.08163265306122"/>
    <x v="0"/>
    <n v="86"/>
    <n v="70.127906976744185"/>
    <x v="0"/>
    <s v="USD"/>
    <n v="1451800800"/>
    <d v="2016-01-03T06:00:00"/>
    <n v="1455602400"/>
    <d v="2016-02-16T06:00:00"/>
    <b v="0"/>
    <b v="0"/>
    <x v="3"/>
    <x v="5"/>
  </r>
  <r>
    <n v="31"/>
    <s v="Schroeder Ltd"/>
    <s v="Progressive needs-based focus group"/>
    <n v="3500"/>
    <n v="10850"/>
    <n v="310"/>
    <x v="0"/>
    <n v="226"/>
    <n v="48.008849557522126"/>
    <x v="1"/>
    <s v="GBP"/>
    <n v="1451973600"/>
    <d v="2016-01-05T06:00:00"/>
    <n v="1454392800"/>
    <d v="2016-02-02T06:00:00"/>
    <b v="0"/>
    <b v="0"/>
    <x v="6"/>
    <x v="10"/>
  </r>
  <r>
    <n v="303"/>
    <s v="Guerrero, Flores and Jenkins"/>
    <s v="Networked optimal architecture"/>
    <n v="3400"/>
    <n v="2809"/>
    <n v="82.617647058823536"/>
    <x v="1"/>
    <n v="32"/>
    <n v="87.78125"/>
    <x v="0"/>
    <s v="USD"/>
    <n v="1452146400"/>
    <d v="2016-01-07T06:00:00"/>
    <n v="1452578400"/>
    <d v="2016-01-12T06:00:00"/>
    <b v="0"/>
    <b v="0"/>
    <x v="1"/>
    <x v="4"/>
  </r>
  <r>
    <n v="544"/>
    <s v="Taylor Inc"/>
    <s v="Public-key 3rdgeneration system engine"/>
    <n v="2800"/>
    <n v="7742"/>
    <n v="276.5"/>
    <x v="0"/>
    <n v="84"/>
    <n v="92.166666666666671"/>
    <x v="0"/>
    <s v="USD"/>
    <n v="1452232800"/>
    <d v="2016-01-08T06:00:00"/>
    <n v="1453356000"/>
    <d v="2016-01-21T06:00:00"/>
    <b v="0"/>
    <b v="0"/>
    <x v="1"/>
    <x v="3"/>
  </r>
  <r>
    <n v="811"/>
    <s v="Page, Holt and Mack"/>
    <s v="Fundamental methodical emulation"/>
    <n v="92500"/>
    <n v="71320"/>
    <n v="77.102702702702715"/>
    <x v="1"/>
    <n v="679"/>
    <n v="105.03681885125184"/>
    <x v="0"/>
    <s v="USD"/>
    <n v="1452319200"/>
    <d v="2016-01-09T06:00:00"/>
    <n v="1452492000"/>
    <d v="2016-01-11T06:00:00"/>
    <b v="0"/>
    <b v="1"/>
    <x v="6"/>
    <x v="10"/>
  </r>
  <r>
    <n v="640"/>
    <s v="Richardson, Woodward and Hansen"/>
    <s v="Pre-emptive context-sensitive support"/>
    <n v="119800"/>
    <n v="19769"/>
    <n v="16.501669449081803"/>
    <x v="1"/>
    <n v="257"/>
    <n v="76.922178988326849"/>
    <x v="0"/>
    <s v="USD"/>
    <n v="1453096800"/>
    <d v="2016-01-18T06:00:00"/>
    <n v="1453356000"/>
    <d v="2016-01-21T06:00:00"/>
    <b v="0"/>
    <b v="0"/>
    <x v="3"/>
    <x v="5"/>
  </r>
  <r>
    <n v="542"/>
    <s v="Harrison-Bridges"/>
    <s v="Profit-focused exuding moderator"/>
    <n v="77000"/>
    <n v="1930"/>
    <n v="2.5064935064935066"/>
    <x v="1"/>
    <n v="49"/>
    <n v="39.387755102040813"/>
    <x v="1"/>
    <s v="GBP"/>
    <n v="1453442400"/>
    <d v="2016-01-22T06:00:00"/>
    <n v="1456034400"/>
    <d v="2016-02-21T06:00:00"/>
    <b v="0"/>
    <b v="0"/>
    <x v="1"/>
    <x v="4"/>
  </r>
  <r>
    <n v="256"/>
    <s v="Smith-Reid"/>
    <s v="Optimized actuating toolset"/>
    <n v="4100"/>
    <n v="959"/>
    <n v="23.390243902439025"/>
    <x v="1"/>
    <n v="15"/>
    <n v="63.93333333333333"/>
    <x v="1"/>
    <s v="GBP"/>
    <n v="1453615200"/>
    <d v="2016-01-24T06:00:00"/>
    <n v="1456812000"/>
    <d v="2016-03-01T06:00:00"/>
    <b v="0"/>
    <b v="0"/>
    <x v="1"/>
    <x v="3"/>
  </r>
  <r>
    <n v="711"/>
    <s v="Anderson LLC"/>
    <s v="Customizable full-range artificial intelligence"/>
    <n v="6200"/>
    <n v="1260"/>
    <n v="20.322580645161288"/>
    <x v="1"/>
    <n v="14"/>
    <n v="90"/>
    <x v="4"/>
    <s v="EUR"/>
    <n v="1453615200"/>
    <d v="2016-01-24T06:00:00"/>
    <n v="1453788000"/>
    <d v="2016-01-26T06:00:00"/>
    <b v="1"/>
    <b v="1"/>
    <x v="3"/>
    <x v="5"/>
  </r>
  <r>
    <n v="799"/>
    <s v="Reid-Day"/>
    <s v="Devolved tertiary time-frame"/>
    <n v="84500"/>
    <n v="73522"/>
    <n v="87.008284023668637"/>
    <x v="1"/>
    <n v="1225"/>
    <n v="60.017959183673469"/>
    <x v="1"/>
    <s v="GBP"/>
    <n v="1454133600"/>
    <d v="2016-01-30T06:00:00"/>
    <n v="1454479200"/>
    <d v="2016-02-03T06:00:00"/>
    <b v="0"/>
    <b v="0"/>
    <x v="3"/>
    <x v="5"/>
  </r>
  <r>
    <n v="902"/>
    <s v="Wang, Silva and Byrd"/>
    <s v="Integrated bifurcated software"/>
    <n v="1400"/>
    <n v="3534"/>
    <n v="252.42857142857144"/>
    <x v="0"/>
    <n v="110"/>
    <n v="32.127272727272725"/>
    <x v="0"/>
    <s v="USD"/>
    <n v="1454133600"/>
    <d v="2016-01-30T06:00:00"/>
    <n v="1457762400"/>
    <d v="2016-03-12T06:00:00"/>
    <b v="0"/>
    <b v="0"/>
    <x v="2"/>
    <x v="15"/>
  </r>
  <r>
    <n v="488"/>
    <s v="Cordova, Shaw and Wang"/>
    <s v="Virtual secondary open architecture"/>
    <n v="5300"/>
    <n v="11663"/>
    <n v="220.0566037735849"/>
    <x v="0"/>
    <n v="115"/>
    <n v="101.41739130434783"/>
    <x v="0"/>
    <s v="USD"/>
    <n v="1454479200"/>
    <d v="2016-02-03T06:00:00"/>
    <n v="1455948000"/>
    <d v="2016-02-20T06:00:00"/>
    <b v="0"/>
    <b v="0"/>
    <x v="3"/>
    <x v="5"/>
  </r>
  <r>
    <n v="527"/>
    <s v="Rosario-Smith"/>
    <s v="Enterprise-wide intermediate portal"/>
    <n v="189200"/>
    <n v="188480"/>
    <n v="99.619450317124731"/>
    <x v="1"/>
    <n v="6080"/>
    <n v="31"/>
    <x v="3"/>
    <s v="CAD"/>
    <n v="1454652000"/>
    <d v="2016-02-05T06:00:00"/>
    <n v="1457762400"/>
    <d v="2016-03-12T06:00:00"/>
    <b v="0"/>
    <b v="0"/>
    <x v="5"/>
    <x v="7"/>
  </r>
  <r>
    <n v="960"/>
    <s v="Robbins Group"/>
    <s v="Function-based interactive matrix"/>
    <n v="5500"/>
    <n v="4678"/>
    <n v="85.054545454545448"/>
    <x v="1"/>
    <n v="55"/>
    <n v="85.054545454545448"/>
    <x v="0"/>
    <s v="USD"/>
    <n v="1454911200"/>
    <d v="2016-02-08T06:00:00"/>
    <n v="1458104400"/>
    <d v="2016-03-16T05:00:00"/>
    <b v="0"/>
    <b v="0"/>
    <x v="2"/>
    <x v="15"/>
  </r>
  <r>
    <n v="841"/>
    <s v="Garcia, Dunn and Richardson"/>
    <s v="Automated even-keeled emulation"/>
    <n v="9100"/>
    <n v="12991"/>
    <n v="142.75824175824175"/>
    <x v="0"/>
    <n v="155"/>
    <n v="83.812903225806451"/>
    <x v="0"/>
    <s v="USD"/>
    <n v="1455861600"/>
    <d v="2016-02-19T06:00:00"/>
    <n v="1457244000"/>
    <d v="2016-03-06T06:00:00"/>
    <b v="0"/>
    <b v="0"/>
    <x v="2"/>
    <x v="15"/>
  </r>
  <r>
    <n v="934"/>
    <s v="Davis, Crawford and Lopez"/>
    <s v="Reactive radical framework"/>
    <n v="6200"/>
    <n v="11280"/>
    <n v="181.93548387096774"/>
    <x v="0"/>
    <n v="105"/>
    <n v="107.42857142857143"/>
    <x v="0"/>
    <s v="USD"/>
    <n v="1456120800"/>
    <d v="2016-02-22T06:00:00"/>
    <n v="1456639200"/>
    <d v="2016-02-28T06:00:00"/>
    <b v="0"/>
    <b v="0"/>
    <x v="3"/>
    <x v="5"/>
  </r>
  <r>
    <n v="558"/>
    <s v="Ho Ltd"/>
    <s v="Enhanced client-driven capacity"/>
    <n v="5800"/>
    <n v="7966"/>
    <n v="137.34482758620689"/>
    <x v="0"/>
    <n v="126"/>
    <n v="63.222222222222221"/>
    <x v="0"/>
    <s v="USD"/>
    <n v="1456293600"/>
    <d v="2016-02-24T06:00:00"/>
    <n v="1460005200"/>
    <d v="2016-04-07T05:00:00"/>
    <b v="0"/>
    <b v="0"/>
    <x v="3"/>
    <x v="5"/>
  </r>
  <r>
    <n v="566"/>
    <s v="Webb-Smith"/>
    <s v="Advanced content-based installation"/>
    <n v="9300"/>
    <n v="4124"/>
    <n v="44.344086021505376"/>
    <x v="1"/>
    <n v="37"/>
    <n v="111.45945945945945"/>
    <x v="0"/>
    <s v="USD"/>
    <n v="1456293600"/>
    <d v="2016-02-24T06:00:00"/>
    <n v="1458277200"/>
    <d v="2016-03-18T05:00:00"/>
    <b v="0"/>
    <b v="1"/>
    <x v="1"/>
    <x v="1"/>
  </r>
  <r>
    <n v="90"/>
    <s v="Kramer Group"/>
    <s v="Synergistic explicit parallelism"/>
    <n v="7800"/>
    <n v="6132"/>
    <n v="78.615384615384613"/>
    <x v="1"/>
    <n v="106"/>
    <n v="57.849056603773583"/>
    <x v="0"/>
    <s v="USD"/>
    <n v="1456380000"/>
    <d v="2016-02-25T06:00:00"/>
    <n v="1456380000"/>
    <d v="2016-02-25T06:00:00"/>
    <b v="0"/>
    <b v="1"/>
    <x v="3"/>
    <x v="5"/>
  </r>
  <r>
    <n v="670"/>
    <s v="Robinson Group"/>
    <s v="Re-contextualized homogeneous flexibility"/>
    <n v="16200"/>
    <n v="75955"/>
    <n v="468.85802469135803"/>
    <x v="0"/>
    <n v="1101"/>
    <n v="68.987284287011803"/>
    <x v="0"/>
    <s v="USD"/>
    <n v="1456380000"/>
    <d v="2016-02-25T06:00:00"/>
    <n v="1457416800"/>
    <d v="2016-03-08T06:00:00"/>
    <b v="0"/>
    <b v="0"/>
    <x v="1"/>
    <x v="4"/>
  </r>
  <r>
    <n v="298"/>
    <s v="Chase, Garcia and Johnson"/>
    <s v="Adaptive intangible database"/>
    <n v="3500"/>
    <n v="5037"/>
    <n v="143.91428571428571"/>
    <x v="0"/>
    <n v="72"/>
    <n v="69.958333333333329"/>
    <x v="0"/>
    <s v="USD"/>
    <n v="1456466400"/>
    <d v="2016-02-26T06:00:00"/>
    <n v="1458018000"/>
    <d v="2016-03-15T05:00:00"/>
    <b v="0"/>
    <b v="1"/>
    <x v="1"/>
    <x v="3"/>
  </r>
  <r>
    <n v="723"/>
    <s v="Beck-Knight"/>
    <s v="Exclusive fresh-thinking model"/>
    <n v="4900"/>
    <n v="13250"/>
    <n v="270.40816326530609"/>
    <x v="0"/>
    <n v="144"/>
    <n v="92.013888888888886"/>
    <x v="2"/>
    <s v="AUD"/>
    <n v="1456898400"/>
    <d v="2016-03-02T06:00:00"/>
    <n v="1458709200"/>
    <d v="2016-03-23T05:00:00"/>
    <b v="0"/>
    <b v="0"/>
    <x v="3"/>
    <x v="5"/>
  </r>
  <r>
    <n v="299"/>
    <s v="Ramsey and Sons"/>
    <s v="Grass-roots contextually-based algorithm"/>
    <n v="3800"/>
    <n v="1954"/>
    <n v="51.421052631578945"/>
    <x v="1"/>
    <n v="49"/>
    <n v="39.877551020408163"/>
    <x v="0"/>
    <s v="USD"/>
    <n v="1456984800"/>
    <d v="2016-03-03T06:00:00"/>
    <n v="1461819600"/>
    <d v="2016-04-28T05:00:00"/>
    <b v="0"/>
    <b v="0"/>
    <x v="7"/>
    <x v="11"/>
  </r>
  <r>
    <n v="990"/>
    <s v="Ortiz-Roberts"/>
    <s v="Devolved foreground customer loyalty"/>
    <n v="7800"/>
    <n v="6839"/>
    <n v="87.679487179487182"/>
    <x v="1"/>
    <n v="64"/>
    <n v="106.859375"/>
    <x v="0"/>
    <s v="USD"/>
    <n v="1456984800"/>
    <d v="2016-03-03T06:00:00"/>
    <n v="1458882000"/>
    <d v="2016-03-25T05:00:00"/>
    <b v="0"/>
    <b v="1"/>
    <x v="5"/>
    <x v="12"/>
  </r>
  <r>
    <n v="189"/>
    <s v="Anthony-Shaw"/>
    <s v="Switchable contextually-based access"/>
    <n v="191300"/>
    <n v="45004"/>
    <n v="23.525352848928385"/>
    <x v="2"/>
    <n v="441"/>
    <n v="102.0498866213152"/>
    <x v="0"/>
    <s v="USD"/>
    <n v="1457071200"/>
    <d v="2016-03-04T06:00:00"/>
    <n v="1457071200"/>
    <d v="2016-03-04T06:00:00"/>
    <b v="0"/>
    <b v="0"/>
    <x v="3"/>
    <x v="5"/>
  </r>
  <r>
    <n v="596"/>
    <s v="Becker-Scott"/>
    <s v="Managed optimizing archive"/>
    <n v="7900"/>
    <n v="7875"/>
    <n v="99.683544303797461"/>
    <x v="1"/>
    <n v="183"/>
    <n v="43.032786885245905"/>
    <x v="0"/>
    <s v="USD"/>
    <n v="1457157600"/>
    <d v="2016-03-05T06:00:00"/>
    <n v="1457762400"/>
    <d v="2016-03-12T06:00:00"/>
    <b v="0"/>
    <b v="1"/>
    <x v="5"/>
    <x v="12"/>
  </r>
  <r>
    <n v="784"/>
    <s v="Byrd Group"/>
    <s v="Profound fault-tolerant model"/>
    <n v="88900"/>
    <n v="102535"/>
    <n v="115.33745781777279"/>
    <x v="0"/>
    <n v="3308"/>
    <n v="30.996070133010882"/>
    <x v="0"/>
    <s v="USD"/>
    <n v="1457244000"/>
    <d v="2016-03-06T06:00:00"/>
    <n v="1458190800"/>
    <d v="2016-03-17T05:00:00"/>
    <b v="0"/>
    <b v="0"/>
    <x v="2"/>
    <x v="15"/>
  </r>
  <r>
    <n v="606"/>
    <s v="Valencia PLC"/>
    <s v="Extended asynchronous initiative"/>
    <n v="3400"/>
    <n v="6405"/>
    <n v="188.38235294117646"/>
    <x v="0"/>
    <n v="160"/>
    <n v="40.03125"/>
    <x v="1"/>
    <s v="GBP"/>
    <n v="1457330400"/>
    <d v="2016-03-07T06:00:00"/>
    <n v="1458277200"/>
    <d v="2016-03-18T05:00:00"/>
    <b v="0"/>
    <b v="0"/>
    <x v="1"/>
    <x v="3"/>
  </r>
  <r>
    <n v="499"/>
    <s v="Hunt Group"/>
    <s v="Reverse-engineered executive emulation"/>
    <n v="163800"/>
    <n v="78743"/>
    <n v="48.072649572649574"/>
    <x v="1"/>
    <n v="2072"/>
    <n v="38.003378378378379"/>
    <x v="0"/>
    <s v="USD"/>
    <n v="1458018000"/>
    <d v="2016-03-15T05:00:00"/>
    <n v="1458450000"/>
    <d v="2016-03-20T05:00:00"/>
    <b v="0"/>
    <b v="1"/>
    <x v="5"/>
    <x v="17"/>
  </r>
  <r>
    <n v="223"/>
    <s v="Chavez, Garcia and Cantu"/>
    <s v="Synergistic explicit capability"/>
    <n v="87300"/>
    <n v="81897"/>
    <n v="93.81099656357388"/>
    <x v="1"/>
    <n v="931"/>
    <n v="87.966702470461868"/>
    <x v="0"/>
    <s v="USD"/>
    <n v="1458104400"/>
    <d v="2016-03-16T05:00:00"/>
    <n v="1459314000"/>
    <d v="2016-03-30T05:00:00"/>
    <b v="0"/>
    <b v="0"/>
    <x v="3"/>
    <x v="5"/>
  </r>
  <r>
    <n v="751"/>
    <s v="Lane-Barber"/>
    <s v="Universal value-added moderator"/>
    <n v="3600"/>
    <n v="8363"/>
    <n v="232.30555555555554"/>
    <x v="0"/>
    <n v="270"/>
    <n v="30.974074074074075"/>
    <x v="0"/>
    <s v="USD"/>
    <n v="1458190800"/>
    <d v="2016-03-17T05:00:00"/>
    <n v="1459486800"/>
    <d v="2016-04-01T05:00:00"/>
    <b v="1"/>
    <b v="1"/>
    <x v="4"/>
    <x v="13"/>
  </r>
  <r>
    <n v="305"/>
    <s v="Townsend Ltd"/>
    <s v="Grass-roots actuating policy"/>
    <n v="2800"/>
    <n v="8014"/>
    <n v="286.21428571428572"/>
    <x v="0"/>
    <n v="85"/>
    <n v="94.28235294117647"/>
    <x v="0"/>
    <s v="USD"/>
    <n v="1458363600"/>
    <d v="2016-03-19T05:00:00"/>
    <n v="1461906000"/>
    <d v="2016-04-29T05:00:00"/>
    <b v="0"/>
    <b v="0"/>
    <x v="3"/>
    <x v="5"/>
  </r>
  <r>
    <n v="74"/>
    <s v="Davis-Michael"/>
    <s v="Progressive tertiary framework"/>
    <n v="3900"/>
    <n v="4776"/>
    <n v="122.46153846153847"/>
    <x v="0"/>
    <n v="85"/>
    <n v="56.188235294117646"/>
    <x v="1"/>
    <s v="GBP"/>
    <n v="1459054800"/>
    <d v="2016-03-27T05:00:00"/>
    <n v="1459141200"/>
    <d v="2016-03-28T05:00:00"/>
    <b v="0"/>
    <b v="0"/>
    <x v="1"/>
    <x v="21"/>
  </r>
  <r>
    <n v="735"/>
    <s v="Caldwell PLC"/>
    <s v="Grass-roots zero administration alliance"/>
    <n v="37100"/>
    <n v="131404"/>
    <n v="354.18867924528303"/>
    <x v="0"/>
    <n v="1991"/>
    <n v="65.998995479658461"/>
    <x v="0"/>
    <s v="USD"/>
    <n v="1459314000"/>
    <d v="2016-03-30T05:00:00"/>
    <n v="1459918800"/>
    <d v="2016-04-06T05:00:00"/>
    <b v="0"/>
    <b v="0"/>
    <x v="0"/>
    <x v="0"/>
  </r>
  <r>
    <n v="548"/>
    <s v="York-Pitts"/>
    <s v="Monitored discrete toolset"/>
    <n v="66100"/>
    <n v="179074"/>
    <n v="270.91376701966715"/>
    <x v="0"/>
    <n v="2985"/>
    <n v="59.991289782244557"/>
    <x v="0"/>
    <s v="USD"/>
    <n v="1459486800"/>
    <d v="2016-04-01T05:00:00"/>
    <n v="1460610000"/>
    <d v="2016-04-14T05:00:00"/>
    <b v="0"/>
    <b v="0"/>
    <x v="3"/>
    <x v="5"/>
  </r>
  <r>
    <n v="653"/>
    <s v="Williams-Jones"/>
    <s v="Monitored incremental info-mediaries"/>
    <n v="600"/>
    <n v="14033"/>
    <n v="2338.833333333333"/>
    <x v="0"/>
    <n v="234"/>
    <n v="59.970085470085472"/>
    <x v="0"/>
    <s v="USD"/>
    <n v="1460091600"/>
    <d v="2016-04-08T05:00:00"/>
    <n v="1460264400"/>
    <d v="2016-04-10T05:00:00"/>
    <b v="0"/>
    <b v="0"/>
    <x v="2"/>
    <x v="15"/>
  </r>
  <r>
    <n v="673"/>
    <s v="Turner, Scott and Gentry"/>
    <s v="Assimilated regional groupware"/>
    <n v="5600"/>
    <n v="2445"/>
    <n v="43.660714285714285"/>
    <x v="1"/>
    <n v="58"/>
    <n v="42.155172413793103"/>
    <x v="4"/>
    <s v="EUR"/>
    <n v="1460696400"/>
    <d v="2016-04-15T05:00:00"/>
    <n v="1462510800"/>
    <d v="2016-05-06T05:00:00"/>
    <b v="0"/>
    <b v="0"/>
    <x v="1"/>
    <x v="4"/>
  </r>
  <r>
    <n v="615"/>
    <s v="Petersen-Rodriguez"/>
    <s v="Digitized clear-thinking installation"/>
    <n v="8500"/>
    <n v="14488"/>
    <n v="170.44705882352943"/>
    <x v="0"/>
    <n v="170"/>
    <n v="85.223529411764702"/>
    <x v="4"/>
    <s v="EUR"/>
    <n v="1461906000"/>
    <d v="2016-04-29T05:00:00"/>
    <n v="1462770000"/>
    <d v="2016-05-09T05:00:00"/>
    <b v="0"/>
    <b v="0"/>
    <x v="3"/>
    <x v="5"/>
  </r>
  <r>
    <n v="209"/>
    <s v="Warren Ltd"/>
    <s v="Distributed system-worthy application"/>
    <n v="194500"/>
    <n v="41212"/>
    <n v="21.188688946015425"/>
    <x v="3"/>
    <n v="808"/>
    <n v="51.004950495049506"/>
    <x v="2"/>
    <s v="AUD"/>
    <n v="1462510800"/>
    <d v="2016-05-06T05:00:00"/>
    <n v="1463115600"/>
    <d v="2016-05-13T05:00:00"/>
    <b v="0"/>
    <b v="0"/>
    <x v="5"/>
    <x v="17"/>
  </r>
  <r>
    <n v="154"/>
    <s v="Rodriguez-Brown"/>
    <s v="Devolved foreground benchmark"/>
    <n v="171300"/>
    <n v="100650"/>
    <n v="58.756567425569173"/>
    <x v="1"/>
    <n v="1059"/>
    <n v="95.042492917847028"/>
    <x v="0"/>
    <s v="USD"/>
    <n v="1463029200"/>
    <d v="2016-05-12T05:00:00"/>
    <n v="1465016400"/>
    <d v="2016-06-04T05:00:00"/>
    <b v="0"/>
    <b v="1"/>
    <x v="1"/>
    <x v="4"/>
  </r>
  <r>
    <n v="926"/>
    <s v="Brown-Oliver"/>
    <s v="Synchronized cohesive encoding"/>
    <n v="8700"/>
    <n v="1577"/>
    <n v="18.126436781609197"/>
    <x v="1"/>
    <n v="15"/>
    <n v="105.13333333333334"/>
    <x v="0"/>
    <s v="USD"/>
    <n v="1463029200"/>
    <d v="2016-05-12T05:00:00"/>
    <n v="1463374800"/>
    <d v="2016-05-16T05:00:00"/>
    <b v="0"/>
    <b v="0"/>
    <x v="7"/>
    <x v="11"/>
  </r>
  <r>
    <n v="808"/>
    <s v="Harris, Medina and Mitchell"/>
    <s v="Enhanced regional flexibility"/>
    <n v="5200"/>
    <n v="1583"/>
    <n v="30.44230769230769"/>
    <x v="1"/>
    <n v="19"/>
    <n v="83.315789473684205"/>
    <x v="0"/>
    <s v="USD"/>
    <n v="1463461200"/>
    <d v="2016-05-17T05:00:00"/>
    <n v="1464930000"/>
    <d v="2016-06-03T05:00:00"/>
    <b v="0"/>
    <b v="0"/>
    <x v="7"/>
    <x v="11"/>
  </r>
  <r>
    <n v="774"/>
    <s v="Gonzalez-Snow"/>
    <s v="Polarized user-facing interface"/>
    <n v="5000"/>
    <n v="6775"/>
    <n v="135.5"/>
    <x v="0"/>
    <n v="78"/>
    <n v="86.858974358974365"/>
    <x v="4"/>
    <s v="EUR"/>
    <n v="1463979600"/>
    <d v="2016-05-23T05:00:00"/>
    <n v="1467522000"/>
    <d v="2016-07-03T05:00:00"/>
    <b v="0"/>
    <b v="0"/>
    <x v="2"/>
    <x v="15"/>
  </r>
  <r>
    <n v="728"/>
    <s v="Stewart Inc"/>
    <s v="Versatile mission-critical knowledgebase"/>
    <n v="4200"/>
    <n v="735"/>
    <n v="17.5"/>
    <x v="1"/>
    <n v="10"/>
    <n v="73.5"/>
    <x v="0"/>
    <s v="USD"/>
    <n v="1464152400"/>
    <d v="2016-05-25T05:00:00"/>
    <n v="1465102800"/>
    <d v="2016-06-05T05:00:00"/>
    <b v="0"/>
    <b v="0"/>
    <x v="3"/>
    <x v="5"/>
  </r>
  <r>
    <n v="814"/>
    <s v="Vincent PLC"/>
    <s v="Visionary 24hour analyzer"/>
    <n v="3200"/>
    <n v="2950"/>
    <n v="92.1875"/>
    <x v="1"/>
    <n v="36"/>
    <n v="81.944444444444443"/>
    <x v="6"/>
    <s v="DKK"/>
    <n v="1464325200"/>
    <d v="2016-05-27T05:00:00"/>
    <n v="1464498000"/>
    <d v="2016-05-29T05:00:00"/>
    <b v="0"/>
    <b v="1"/>
    <x v="1"/>
    <x v="3"/>
  </r>
  <r>
    <n v="283"/>
    <s v="Lucas-Mullins"/>
    <s v="Business-focused dynamic instruction set"/>
    <n v="8100"/>
    <n v="1517"/>
    <n v="18.728395061728396"/>
    <x v="1"/>
    <n v="29"/>
    <n v="52.310344827586206"/>
    <x v="6"/>
    <s v="DKK"/>
    <n v="1464584400"/>
    <d v="2016-05-30T05:00:00"/>
    <n v="1465016400"/>
    <d v="2016-06-04T05:00:00"/>
    <b v="0"/>
    <b v="0"/>
    <x v="1"/>
    <x v="3"/>
  </r>
  <r>
    <n v="13"/>
    <s v="Walker, Taylor and Coleman"/>
    <s v="Multi-tiered directional open architecture"/>
    <n v="4200"/>
    <n v="10295"/>
    <n v="245.11904761904765"/>
    <x v="0"/>
    <n v="98"/>
    <n v="105.05102040816327"/>
    <x v="0"/>
    <s v="USD"/>
    <n v="1465621200"/>
    <d v="2016-06-11T05:00:00"/>
    <n v="1466658000"/>
    <d v="2016-06-23T05:00:00"/>
    <b v="0"/>
    <b v="0"/>
    <x v="1"/>
    <x v="4"/>
  </r>
  <r>
    <n v="147"/>
    <s v="Moss, Norman and Dunlap"/>
    <s v="Upgradable upward-trending workforce"/>
    <n v="8300"/>
    <n v="9337"/>
    <n v="112.49397590361446"/>
    <x v="0"/>
    <n v="199"/>
    <n v="46.91959798994975"/>
    <x v="0"/>
    <s v="USD"/>
    <n v="1465794000"/>
    <d v="2016-06-13T05:00:00"/>
    <n v="1466312400"/>
    <d v="2016-06-19T05:00:00"/>
    <b v="0"/>
    <b v="1"/>
    <x v="3"/>
    <x v="5"/>
  </r>
  <r>
    <n v="408"/>
    <s v="Mahoney, Adams and Lucas"/>
    <s v="Cloned leadingedge utilization"/>
    <n v="9200"/>
    <n v="12129"/>
    <n v="131.83695652173913"/>
    <x v="0"/>
    <n v="154"/>
    <n v="78.759740259740255"/>
    <x v="3"/>
    <s v="CAD"/>
    <n v="1466398800"/>
    <d v="2016-06-20T05:00:00"/>
    <n v="1468126800"/>
    <d v="2016-07-10T05:00:00"/>
    <b v="0"/>
    <b v="0"/>
    <x v="5"/>
    <x v="17"/>
  </r>
  <r>
    <n v="594"/>
    <s v="Mcbride PLC"/>
    <s v="Upgradable leadingedge Local Area Network"/>
    <n v="157300"/>
    <n v="11167"/>
    <n v="7.0991735537190088"/>
    <x v="1"/>
    <n v="157"/>
    <n v="71.127388535031841"/>
    <x v="0"/>
    <s v="USD"/>
    <n v="1467003600"/>
    <d v="2016-06-27T05:00:00"/>
    <n v="1467262800"/>
    <d v="2016-06-30T05:00:00"/>
    <b v="0"/>
    <b v="1"/>
    <x v="3"/>
    <x v="5"/>
  </r>
  <r>
    <n v="999"/>
    <s v="Hernandez, Norton and Kelley"/>
    <s v="Expanded eco-centric policy"/>
    <n v="111100"/>
    <n v="62819"/>
    <n v="56.542754275427541"/>
    <x v="2"/>
    <n v="1122"/>
    <n v="55.98841354723708"/>
    <x v="0"/>
    <s v="USD"/>
    <n v="1467176400"/>
    <d v="2016-06-29T05:00:00"/>
    <n v="1467781200"/>
    <d v="2016-07-06T05:00:00"/>
    <b v="0"/>
    <b v="0"/>
    <x v="7"/>
    <x v="11"/>
  </r>
  <r>
    <n v="704"/>
    <s v="Haynes-Williams"/>
    <s v="Seamless clear-thinking artificial intelligence"/>
    <n v="8700"/>
    <n v="10682"/>
    <n v="122.78160919540231"/>
    <x v="0"/>
    <n v="116"/>
    <n v="92.08620689655173"/>
    <x v="0"/>
    <s v="USD"/>
    <n v="1467608400"/>
    <d v="2016-07-04T05:00:00"/>
    <n v="1468904400"/>
    <d v="2016-07-19T05:00:00"/>
    <b v="0"/>
    <b v="0"/>
    <x v="5"/>
    <x v="7"/>
  </r>
  <r>
    <n v="629"/>
    <s v="Jackson, Martinez and Ray"/>
    <s v="Multi-tiered executive toolset"/>
    <n v="85900"/>
    <n v="55476"/>
    <n v="64.58207217694995"/>
    <x v="1"/>
    <n v="750"/>
    <n v="73.968000000000004"/>
    <x v="0"/>
    <s v="USD"/>
    <n v="1467781200"/>
    <d v="2016-07-06T05:00:00"/>
    <n v="1467954000"/>
    <d v="2016-07-08T05:00:00"/>
    <b v="0"/>
    <b v="1"/>
    <x v="3"/>
    <x v="5"/>
  </r>
  <r>
    <n v="620"/>
    <s v="Swanson, Wilson and Baker"/>
    <s v="Synergized well-modulated project"/>
    <n v="4300"/>
    <n v="11525"/>
    <n v="268.02325581395348"/>
    <x v="0"/>
    <n v="128"/>
    <n v="90.0390625"/>
    <x v="2"/>
    <s v="AUD"/>
    <n v="1467954000"/>
    <d v="2016-07-08T05:00:00"/>
    <n v="1468299600"/>
    <d v="2016-07-12T05:00:00"/>
    <b v="0"/>
    <b v="0"/>
    <x v="0"/>
    <x v="0"/>
  </r>
  <r>
    <n v="712"/>
    <s v="Garza-Bryant"/>
    <s v="Programmable leadingedge contingency"/>
    <n v="800"/>
    <n v="14725"/>
    <n v="1840.625"/>
    <x v="0"/>
    <n v="202"/>
    <n v="72.896039603960389"/>
    <x v="0"/>
    <s v="USD"/>
    <n v="1467954000"/>
    <d v="2016-07-08T05:00:00"/>
    <n v="1471496400"/>
    <d v="2016-08-18T05:00:00"/>
    <b v="0"/>
    <b v="0"/>
    <x v="3"/>
    <x v="5"/>
  </r>
  <r>
    <n v="677"/>
    <s v="Murphy-Fox"/>
    <s v="Organic system-worthy orchestration"/>
    <n v="5300"/>
    <n v="4432"/>
    <n v="83.622641509433961"/>
    <x v="1"/>
    <n v="111"/>
    <n v="39.927927927927925"/>
    <x v="0"/>
    <s v="USD"/>
    <n v="1468126800"/>
    <d v="2016-07-10T05:00:00"/>
    <n v="1472446800"/>
    <d v="2016-08-29T05:00:00"/>
    <b v="0"/>
    <b v="0"/>
    <x v="4"/>
    <x v="6"/>
  </r>
  <r>
    <n v="780"/>
    <s v="Brooks-Rodriguez"/>
    <s v="Implemented intangible instruction set"/>
    <n v="5100"/>
    <n v="5421"/>
    <n v="106.29411764705883"/>
    <x v="0"/>
    <n v="164"/>
    <n v="33.054878048780488"/>
    <x v="0"/>
    <s v="USD"/>
    <n v="1469163600"/>
    <d v="2016-07-22T05:00:00"/>
    <n v="1470805200"/>
    <d v="2016-08-10T05:00:00"/>
    <b v="0"/>
    <b v="1"/>
    <x v="5"/>
    <x v="12"/>
  </r>
  <r>
    <n v="232"/>
    <s v="Davis-Rodriguez"/>
    <s v="Progressive secondary portal"/>
    <n v="3400"/>
    <n v="5823"/>
    <n v="171.26470588235293"/>
    <x v="0"/>
    <n v="92"/>
    <n v="63.293478260869563"/>
    <x v="0"/>
    <s v="USD"/>
    <n v="1469422800"/>
    <d v="2016-07-25T05:00:00"/>
    <n v="1469509200"/>
    <d v="2016-07-26T05:00:00"/>
    <b v="0"/>
    <b v="0"/>
    <x v="3"/>
    <x v="5"/>
  </r>
  <r>
    <n v="877"/>
    <s v="Estrada Group"/>
    <s v="Multi-lateral uniform collaboration"/>
    <n v="163600"/>
    <n v="126628"/>
    <n v="77.400977995110026"/>
    <x v="1"/>
    <n v="1229"/>
    <n v="103.033360455655"/>
    <x v="0"/>
    <s v="USD"/>
    <n v="1469509200"/>
    <d v="2016-07-26T05:00:00"/>
    <n v="1469595600"/>
    <d v="2016-07-27T05:00:00"/>
    <b v="0"/>
    <b v="0"/>
    <x v="7"/>
    <x v="11"/>
  </r>
  <r>
    <n v="83"/>
    <s v="Fitzgerald PLC"/>
    <s v="Realigned user-facing concept"/>
    <n v="106400"/>
    <n v="39996"/>
    <n v="37.590225563909776"/>
    <x v="1"/>
    <n v="1000"/>
    <n v="39.996000000000002"/>
    <x v="0"/>
    <s v="USD"/>
    <n v="1469682000"/>
    <d v="2016-07-28T05:00:00"/>
    <n v="1471582800"/>
    <d v="2016-08-19T05:00:00"/>
    <b v="0"/>
    <b v="0"/>
    <x v="1"/>
    <x v="1"/>
  </r>
  <r>
    <n v="559"/>
    <s v="Brown, Estrada and Jensen"/>
    <s v="Exclusive systematic productivity"/>
    <n v="105300"/>
    <n v="106321"/>
    <n v="100.9696106362773"/>
    <x v="0"/>
    <n v="1022"/>
    <n v="104.03228962818004"/>
    <x v="0"/>
    <s v="USD"/>
    <n v="1470114000"/>
    <d v="2016-08-02T05:00:00"/>
    <n v="1470718800"/>
    <d v="2016-08-09T05:00:00"/>
    <b v="0"/>
    <b v="0"/>
    <x v="3"/>
    <x v="5"/>
  </r>
  <r>
    <n v="652"/>
    <s v="Cisneros Ltd"/>
    <s v="Vision-oriented regional hub"/>
    <n v="10000"/>
    <n v="12684"/>
    <n v="126.84"/>
    <x v="0"/>
    <n v="409"/>
    <n v="31.012224938875306"/>
    <x v="0"/>
    <s v="USD"/>
    <n v="1470373200"/>
    <d v="2016-08-05T05:00:00"/>
    <n v="1474088400"/>
    <d v="2016-09-17T05:00:00"/>
    <b v="0"/>
    <b v="0"/>
    <x v="2"/>
    <x v="15"/>
  </r>
  <r>
    <n v="91"/>
    <s v="Frazier, Patrick and Smith"/>
    <s v="Enhanced systemic analyzer"/>
    <n v="154300"/>
    <n v="74688"/>
    <n v="48.404406999351913"/>
    <x v="1"/>
    <n v="679"/>
    <n v="109.99705449189985"/>
    <x v="4"/>
    <s v="EUR"/>
    <n v="1470459600"/>
    <d v="2016-08-06T05:00:00"/>
    <n v="1472878800"/>
    <d v="2016-09-03T05:00:00"/>
    <b v="0"/>
    <b v="0"/>
    <x v="4"/>
    <x v="9"/>
  </r>
  <r>
    <n v="304"/>
    <s v="Peterson PLC"/>
    <s v="User-friendly discrete benchmark"/>
    <n v="2100"/>
    <n v="11469"/>
    <n v="546.14285714285722"/>
    <x v="0"/>
    <n v="142"/>
    <n v="80.767605633802816"/>
    <x v="0"/>
    <s v="USD"/>
    <n v="1470546000"/>
    <d v="2016-08-07T05:00:00"/>
    <n v="1474088400"/>
    <d v="2016-09-17T05:00:00"/>
    <b v="0"/>
    <b v="0"/>
    <x v="5"/>
    <x v="17"/>
  </r>
  <r>
    <n v="952"/>
    <s v="Cummings-Hayes"/>
    <s v="Virtual multi-tasking core"/>
    <n v="145500"/>
    <n v="101987"/>
    <n v="70.094158075601371"/>
    <x v="2"/>
    <n v="2266"/>
    <n v="45.007502206531335"/>
    <x v="0"/>
    <s v="USD"/>
    <n v="1470718800"/>
    <d v="2016-08-09T05:00:00"/>
    <n v="1471928400"/>
    <d v="2016-08-23T05:00:00"/>
    <b v="0"/>
    <b v="0"/>
    <x v="5"/>
    <x v="17"/>
  </r>
  <r>
    <n v="126"/>
    <s v="Gross PLC"/>
    <s v="Proactive methodical benchmark"/>
    <n v="180200"/>
    <n v="69617"/>
    <n v="38.633185349611544"/>
    <x v="1"/>
    <n v="774"/>
    <n v="89.944444444444443"/>
    <x v="0"/>
    <s v="USD"/>
    <n v="1471150800"/>
    <d v="2016-08-14T05:00:00"/>
    <n v="1473570000"/>
    <d v="2016-09-11T05:00:00"/>
    <b v="0"/>
    <b v="1"/>
    <x v="3"/>
    <x v="5"/>
  </r>
  <r>
    <n v="864"/>
    <s v="Stevenson-Thompson"/>
    <s v="Automated static workforce"/>
    <n v="4200"/>
    <n v="14577"/>
    <n v="347.07142857142856"/>
    <x v="0"/>
    <n v="150"/>
    <n v="97.18"/>
    <x v="0"/>
    <s v="USD"/>
    <n v="1471582800"/>
    <d v="2016-08-19T05:00:00"/>
    <n v="1472014800"/>
    <d v="2016-08-24T05:00:00"/>
    <b v="0"/>
    <b v="0"/>
    <x v="5"/>
    <x v="8"/>
  </r>
  <r>
    <n v="713"/>
    <s v="Mays LLC"/>
    <s v="Multi-layered global groupware"/>
    <n v="6900"/>
    <n v="11174"/>
    <n v="161.94202898550725"/>
    <x v="0"/>
    <n v="103"/>
    <n v="108.48543689320388"/>
    <x v="0"/>
    <s v="USD"/>
    <n v="1471842000"/>
    <d v="2016-08-22T05:00:00"/>
    <n v="1472878800"/>
    <d v="2016-09-03T05:00:00"/>
    <b v="0"/>
    <b v="0"/>
    <x v="4"/>
    <x v="22"/>
  </r>
  <r>
    <n v="521"/>
    <s v="Wilson Ltd"/>
    <s v="Function-based multi-state software"/>
    <n v="7600"/>
    <n v="11061"/>
    <n v="145.53947368421052"/>
    <x v="0"/>
    <n v="369"/>
    <n v="29.975609756097562"/>
    <x v="0"/>
    <s v="USD"/>
    <n v="1471928400"/>
    <d v="2016-08-23T05:00:00"/>
    <n v="1472446800"/>
    <d v="2016-08-29T05:00:00"/>
    <b v="0"/>
    <b v="1"/>
    <x v="5"/>
    <x v="12"/>
  </r>
  <r>
    <n v="175"/>
    <s v="Jones, Contreras and Burnett"/>
    <s v="Sharable intangible migration"/>
    <n v="181200"/>
    <n v="47459"/>
    <n v="26.191501103752756"/>
    <x v="1"/>
    <n v="1130"/>
    <n v="41.999115044247787"/>
    <x v="0"/>
    <s v="USD"/>
    <n v="1472619600"/>
    <d v="2016-08-31T05:00:00"/>
    <n v="1474261200"/>
    <d v="2016-09-19T05:00:00"/>
    <b v="0"/>
    <b v="0"/>
    <x v="3"/>
    <x v="5"/>
  </r>
  <r>
    <n v="228"/>
    <s v="Pineda Group"/>
    <s v="Exclusive real-time protocol"/>
    <n v="137900"/>
    <n v="165352"/>
    <n v="119.90717911530093"/>
    <x v="0"/>
    <n v="2468"/>
    <n v="66.998379254457049"/>
    <x v="0"/>
    <s v="USD"/>
    <n v="1472619600"/>
    <d v="2016-08-31T05:00:00"/>
    <n v="1474779600"/>
    <d v="2016-09-25T05:00:00"/>
    <b v="0"/>
    <b v="0"/>
    <x v="5"/>
    <x v="7"/>
  </r>
  <r>
    <n v="176"/>
    <s v="Stone-Orozco"/>
    <s v="Proactive scalable Graphical User Interface"/>
    <n v="115000"/>
    <n v="86060"/>
    <n v="74.834782608695647"/>
    <x v="1"/>
    <n v="782"/>
    <n v="110.05115089514067"/>
    <x v="0"/>
    <s v="USD"/>
    <n v="1472878800"/>
    <d v="2016-09-03T05:00:00"/>
    <n v="1473656400"/>
    <d v="2016-09-12T05:00:00"/>
    <b v="0"/>
    <b v="0"/>
    <x v="3"/>
    <x v="5"/>
  </r>
  <r>
    <n v="196"/>
    <s v="King Inc"/>
    <s v="Organic bandwidth-monitored frame"/>
    <n v="8200"/>
    <n v="5178"/>
    <n v="63.146341463414636"/>
    <x v="1"/>
    <n v="100"/>
    <n v="51.78"/>
    <x v="6"/>
    <s v="DKK"/>
    <n v="1472878800"/>
    <d v="2016-09-03T05:00:00"/>
    <n v="1474520400"/>
    <d v="2016-09-22T05:00:00"/>
    <b v="0"/>
    <b v="0"/>
    <x v="2"/>
    <x v="2"/>
  </r>
  <r>
    <n v="285"/>
    <s v="Dawson, Brady and Gilbert"/>
    <s v="Front-line optimizing emulation"/>
    <n v="900"/>
    <n v="6357"/>
    <n v="706.33333333333337"/>
    <x v="0"/>
    <n v="254"/>
    <n v="25.027559055118111"/>
    <x v="0"/>
    <s v="USD"/>
    <n v="1473483600"/>
    <d v="2016-09-10T05:00:00"/>
    <n v="1476766800"/>
    <d v="2016-10-18T05:00:00"/>
    <b v="0"/>
    <b v="0"/>
    <x v="3"/>
    <x v="5"/>
  </r>
  <r>
    <n v="621"/>
    <s v="Dean, Fox and Phillips"/>
    <s v="Extended context-sensitive forecast"/>
    <n v="25600"/>
    <n v="158669"/>
    <n v="619.80078125"/>
    <x v="0"/>
    <n v="2144"/>
    <n v="74.006063432835816"/>
    <x v="0"/>
    <s v="USD"/>
    <n v="1473742800"/>
    <d v="2016-09-13T05:00:00"/>
    <n v="1474174800"/>
    <d v="2016-09-18T05:00:00"/>
    <b v="0"/>
    <b v="0"/>
    <x v="3"/>
    <x v="5"/>
  </r>
  <r>
    <n v="457"/>
    <s v="Sheppard, Smith and Spence"/>
    <s v="Cloned asymmetric functionalities"/>
    <n v="5000"/>
    <n v="1332"/>
    <n v="26.640000000000004"/>
    <x v="1"/>
    <n v="46"/>
    <n v="28.956521739130434"/>
    <x v="0"/>
    <s v="USD"/>
    <n v="1476421200"/>
    <d v="2016-10-14T05:00:00"/>
    <n v="1476594000"/>
    <d v="2016-10-16T05:00:00"/>
    <b v="0"/>
    <b v="0"/>
    <x v="3"/>
    <x v="5"/>
  </r>
  <r>
    <n v="795"/>
    <s v="Vasquez Inc"/>
    <s v="Stand-alone asynchronous functionalities"/>
    <n v="7100"/>
    <n v="1022"/>
    <n v="14.394366197183098"/>
    <x v="1"/>
    <n v="31"/>
    <n v="32.967741935483872"/>
    <x v="0"/>
    <s v="USD"/>
    <n v="1477976400"/>
    <d v="2016-11-01T05:00:00"/>
    <n v="1478235600"/>
    <d v="2016-11-04T05:00:00"/>
    <b v="0"/>
    <b v="0"/>
    <x v="5"/>
    <x v="12"/>
  </r>
  <r>
    <n v="45"/>
    <s v="Woods-Clark"/>
    <s v="Networked tertiary Graphical User Interface"/>
    <n v="9500"/>
    <n v="4530"/>
    <n v="47.684210526315788"/>
    <x v="1"/>
    <n v="48"/>
    <n v="94.375"/>
    <x v="0"/>
    <s v="USD"/>
    <n v="1478062800"/>
    <d v="2016-11-02T05:00:00"/>
    <n v="1479362400"/>
    <d v="2016-11-17T06:00:00"/>
    <b v="0"/>
    <b v="1"/>
    <x v="3"/>
    <x v="5"/>
  </r>
  <r>
    <n v="439"/>
    <s v="Cummings Inc"/>
    <s v="Digitized transitional monitoring"/>
    <n v="28400"/>
    <n v="100900"/>
    <n v="355.28169014084506"/>
    <x v="0"/>
    <n v="2293"/>
    <n v="44.003488879197555"/>
    <x v="0"/>
    <s v="USD"/>
    <n v="1478408400"/>
    <d v="2016-11-06T05:00:00"/>
    <n v="1479016800"/>
    <d v="2016-11-13T06:00:00"/>
    <b v="0"/>
    <b v="0"/>
    <x v="5"/>
    <x v="19"/>
  </r>
  <r>
    <n v="737"/>
    <s v="Gardner Inc"/>
    <s v="Function-based systematic Graphical User Interface"/>
    <n v="3700"/>
    <n v="5028"/>
    <n v="135.8918918918919"/>
    <x v="0"/>
    <n v="180"/>
    <n v="27.933333333333334"/>
    <x v="0"/>
    <s v="USD"/>
    <n v="1478844000"/>
    <d v="2016-11-11T06:00:00"/>
    <n v="1479880800"/>
    <d v="2016-11-23T06:00:00"/>
    <b v="0"/>
    <b v="0"/>
    <x v="1"/>
    <x v="4"/>
  </r>
  <r>
    <n v="978"/>
    <s v="Bailey, Nguyen and Martinez"/>
    <s v="Fundamental user-facing productivity"/>
    <n v="1000"/>
    <n v="8641"/>
    <n v="864.1"/>
    <x v="0"/>
    <n v="92"/>
    <n v="93.923913043478265"/>
    <x v="0"/>
    <s v="USD"/>
    <n v="1478930400"/>
    <d v="2016-11-12T06:00:00"/>
    <n v="1480831200"/>
    <d v="2016-12-04T06:00:00"/>
    <b v="0"/>
    <b v="0"/>
    <x v="6"/>
    <x v="10"/>
  </r>
  <r>
    <n v="988"/>
    <s v="Gardner, Ryan and Gutierrez"/>
    <s v="Triple-buffered multi-tasking matrices"/>
    <n v="9400"/>
    <n v="4899"/>
    <n v="52.117021276595743"/>
    <x v="1"/>
    <n v="64"/>
    <n v="76.546875"/>
    <x v="0"/>
    <s v="USD"/>
    <n v="1478930400"/>
    <d v="2016-11-12T06:00:00"/>
    <n v="1480744800"/>
    <d v="2016-12-03T06:00:00"/>
    <b v="0"/>
    <b v="0"/>
    <x v="4"/>
    <x v="22"/>
  </r>
  <r>
    <n v="637"/>
    <s v="Williams-Ramirez"/>
    <s v="Open-architected 24/7 throughput"/>
    <n v="8500"/>
    <n v="6750"/>
    <n v="79.411764705882348"/>
    <x v="1"/>
    <n v="65"/>
    <n v="103.84615384615384"/>
    <x v="0"/>
    <s v="USD"/>
    <n v="1479103200"/>
    <d v="2016-11-14T06:00:00"/>
    <n v="1479794400"/>
    <d v="2016-11-22T06:00:00"/>
    <b v="0"/>
    <b v="0"/>
    <x v="3"/>
    <x v="5"/>
  </r>
  <r>
    <n v="286"/>
    <s v="Obrien-Aguirre"/>
    <s v="Devolved uniform complexity"/>
    <n v="112100"/>
    <n v="19557"/>
    <n v="17.446030330062445"/>
    <x v="2"/>
    <n v="184"/>
    <n v="106.28804347826087"/>
    <x v="0"/>
    <s v="USD"/>
    <n v="1479880800"/>
    <d v="2016-11-23T06:00:00"/>
    <n v="1480485600"/>
    <d v="2016-11-30T06:00:00"/>
    <b v="0"/>
    <b v="0"/>
    <x v="3"/>
    <x v="5"/>
  </r>
  <r>
    <n v="552"/>
    <s v="Mercer, Solomon and Singleton"/>
    <s v="Distributed human-resource policy"/>
    <n v="9000"/>
    <n v="8866"/>
    <n v="98.51111111111112"/>
    <x v="1"/>
    <n v="92"/>
    <n v="96.369565217391298"/>
    <x v="0"/>
    <s v="USD"/>
    <n v="1480140000"/>
    <d v="2016-11-26T06:00:00"/>
    <n v="1480312800"/>
    <d v="2016-11-28T06:00:00"/>
    <b v="0"/>
    <b v="0"/>
    <x v="3"/>
    <x v="5"/>
  </r>
  <r>
    <n v="73"/>
    <s v="Collins-Goodman"/>
    <s v="Cross-platform even-keeled initiative"/>
    <n v="1400"/>
    <n v="9253"/>
    <n v="660.92857142857144"/>
    <x v="0"/>
    <n v="88"/>
    <n v="105.14772727272727"/>
    <x v="0"/>
    <s v="USD"/>
    <n v="1480226400"/>
    <d v="2016-11-27T06:00:00"/>
    <n v="1480485600"/>
    <d v="2016-11-30T06:00:00"/>
    <b v="0"/>
    <b v="0"/>
    <x v="1"/>
    <x v="18"/>
  </r>
  <r>
    <n v="282"/>
    <s v="Ross, Kelly and Brown"/>
    <s v="Virtual contextually-based circuit"/>
    <n v="8400"/>
    <n v="9076"/>
    <n v="108.04761904761904"/>
    <x v="0"/>
    <n v="133"/>
    <n v="68.240601503759393"/>
    <x v="0"/>
    <s v="USD"/>
    <n v="1480226400"/>
    <d v="2016-11-27T06:00:00"/>
    <n v="1480744800"/>
    <d v="2016-12-03T06:00:00"/>
    <b v="0"/>
    <b v="1"/>
    <x v="5"/>
    <x v="16"/>
  </r>
  <r>
    <n v="434"/>
    <s v="Floyd-Sims"/>
    <s v="Cloned transitional hierarchy"/>
    <n v="5400"/>
    <n v="903"/>
    <n v="16.722222222222221"/>
    <x v="2"/>
    <n v="10"/>
    <n v="90.3"/>
    <x v="3"/>
    <s v="CAD"/>
    <n v="1480572000"/>
    <d v="2016-12-01T06:00:00"/>
    <n v="1481781600"/>
    <d v="2016-12-15T06:00:00"/>
    <b v="1"/>
    <b v="0"/>
    <x v="3"/>
    <x v="5"/>
  </r>
  <r>
    <n v="453"/>
    <s v="Saunders Ltd"/>
    <s v="Multi-layered multi-tasking secured line"/>
    <n v="182400"/>
    <n v="102749"/>
    <n v="56.331688596491226"/>
    <x v="1"/>
    <n v="1181"/>
    <n v="87.001693480101608"/>
    <x v="0"/>
    <s v="USD"/>
    <n v="1480572000"/>
    <d v="2016-12-01T06:00:00"/>
    <n v="1484114400"/>
    <d v="2017-01-11T06:00:00"/>
    <b v="0"/>
    <b v="0"/>
    <x v="5"/>
    <x v="19"/>
  </r>
  <r>
    <n v="258"/>
    <s v="Duncan, Mcdonald and Miller"/>
    <s v="Assimilated coherent hardware"/>
    <n v="5000"/>
    <n v="13424"/>
    <n v="268.48"/>
    <x v="0"/>
    <n v="186"/>
    <n v="72.172043010752688"/>
    <x v="0"/>
    <s v="USD"/>
    <n v="1481176800"/>
    <d v="2016-12-08T06:00:00"/>
    <n v="1482904800"/>
    <d v="2016-12-28T06:00:00"/>
    <b v="0"/>
    <b v="1"/>
    <x v="3"/>
    <x v="5"/>
  </r>
  <r>
    <n v="791"/>
    <s v="Stafford, Hess and Raymond"/>
    <s v="Optional web-enabled extranet"/>
    <n v="2100"/>
    <n v="540"/>
    <n v="25.714285714285712"/>
    <x v="1"/>
    <n v="6"/>
    <n v="90"/>
    <x v="0"/>
    <s v="USD"/>
    <n v="1481436000"/>
    <d v="2016-12-11T06:00:00"/>
    <n v="1482818400"/>
    <d v="2016-12-27T06:00:00"/>
    <b v="0"/>
    <b v="0"/>
    <x v="7"/>
    <x v="11"/>
  </r>
  <r>
    <n v="329"/>
    <s v="Willis and Sons"/>
    <s v="Fundamental incremental database"/>
    <n v="93800"/>
    <n v="21477"/>
    <n v="22.896588486140725"/>
    <x v="3"/>
    <n v="211"/>
    <n v="101.78672985781991"/>
    <x v="0"/>
    <s v="USD"/>
    <n v="1481522400"/>
    <d v="2016-12-12T06:00:00"/>
    <n v="1482472800"/>
    <d v="2016-12-23T06:00:00"/>
    <b v="0"/>
    <b v="0"/>
    <x v="6"/>
    <x v="10"/>
  </r>
  <r>
    <n v="470"/>
    <s v="Grimes, Holland and Sloan"/>
    <s v="Extended dedicated archive"/>
    <n v="3600"/>
    <n v="10289"/>
    <n v="285.80555555555554"/>
    <x v="0"/>
    <n v="381"/>
    <n v="27.00524934383202"/>
    <x v="0"/>
    <s v="USD"/>
    <n v="1481522400"/>
    <d v="2016-12-12T06:00:00"/>
    <n v="1482127200"/>
    <d v="2016-12-19T06:00:00"/>
    <b v="0"/>
    <b v="0"/>
    <x v="2"/>
    <x v="2"/>
  </r>
  <r>
    <n v="554"/>
    <s v="Ritter PLC"/>
    <s v="Multi-channeled upward-trending application"/>
    <n v="9500"/>
    <n v="14408"/>
    <n v="151.66315789473683"/>
    <x v="0"/>
    <n v="554"/>
    <n v="26.007220216606498"/>
    <x v="3"/>
    <s v="CAD"/>
    <n v="1482127200"/>
    <d v="2016-12-19T06:00:00"/>
    <n v="1482645600"/>
    <d v="2016-12-25T06:00:00"/>
    <b v="0"/>
    <b v="0"/>
    <x v="1"/>
    <x v="4"/>
  </r>
  <r>
    <n v="497"/>
    <s v="Lucero Group"/>
    <s v="Intuitive actuating benchmark"/>
    <n v="9800"/>
    <n v="3349"/>
    <n v="34.173469387755098"/>
    <x v="1"/>
    <n v="120"/>
    <n v="27.908333333333335"/>
    <x v="0"/>
    <s v="USD"/>
    <n v="1482213600"/>
    <d v="2016-12-20T06:00:00"/>
    <n v="1482213600"/>
    <d v="2016-12-20T06:00:00"/>
    <b v="0"/>
    <b v="1"/>
    <x v="2"/>
    <x v="2"/>
  </r>
  <r>
    <n v="247"/>
    <s v="Johnson, Patterson and Montoya"/>
    <s v="Triple-buffered fresh-thinking frame"/>
    <n v="19800"/>
    <n v="184658"/>
    <n v="932.61616161616166"/>
    <x v="0"/>
    <n v="1884"/>
    <n v="98.013800424628457"/>
    <x v="0"/>
    <s v="USD"/>
    <n v="1482386400"/>
    <d v="2016-12-22T06:00:00"/>
    <n v="1483682400"/>
    <d v="2017-01-06T06:00:00"/>
    <b v="0"/>
    <b v="1"/>
    <x v="4"/>
    <x v="6"/>
  </r>
  <r>
    <n v="951"/>
    <s v="Peterson Ltd"/>
    <s v="Re-engineered 24hour matrix"/>
    <n v="14500"/>
    <n v="159056"/>
    <n v="1096.9379310344827"/>
    <x v="0"/>
    <n v="1559"/>
    <n v="102.02437459910199"/>
    <x v="0"/>
    <s v="USD"/>
    <n v="1482732000"/>
    <d v="2016-12-26T06:00:00"/>
    <n v="1482818400"/>
    <d v="2016-12-27T06:00:00"/>
    <b v="0"/>
    <b v="1"/>
    <x v="1"/>
    <x v="3"/>
  </r>
  <r>
    <n v="365"/>
    <s v="Lucas, Hall and Bonilla"/>
    <s v="Networked bottom-line initiative"/>
    <n v="1600"/>
    <n v="11735"/>
    <n v="733.4375"/>
    <x v="0"/>
    <n v="112"/>
    <n v="104.77678571428571"/>
    <x v="2"/>
    <s v="AUD"/>
    <n v="1482991200"/>
    <d v="2016-12-29T06:00:00"/>
    <n v="1485324000"/>
    <d v="2017-01-25T06:00:00"/>
    <b v="0"/>
    <b v="0"/>
    <x v="3"/>
    <x v="5"/>
  </r>
  <r>
    <n v="614"/>
    <s v="Barnett and Sons"/>
    <s v="Business-focused dynamic info-mediaries"/>
    <n v="26500"/>
    <n v="41205"/>
    <n v="155.49056603773585"/>
    <x v="0"/>
    <n v="723"/>
    <n v="56.991701244813278"/>
    <x v="0"/>
    <s v="USD"/>
    <n v="1484114400"/>
    <d v="2017-01-11T06:00:00"/>
    <n v="1485669600"/>
    <d v="2017-01-29T06:00:00"/>
    <b v="0"/>
    <b v="0"/>
    <x v="3"/>
    <x v="5"/>
  </r>
  <r>
    <n v="203"/>
    <s v="Hayden, Shannon and Stein"/>
    <s v="Customer-focused client-server service-desk"/>
    <n v="143900"/>
    <n v="193413"/>
    <n v="134.40792216817235"/>
    <x v="0"/>
    <n v="4498"/>
    <n v="42.999777678968428"/>
    <x v="2"/>
    <s v="AUD"/>
    <n v="1484632800"/>
    <d v="2017-01-17T06:00:00"/>
    <n v="1484805600"/>
    <d v="2017-01-19T06:00:00"/>
    <b v="0"/>
    <b v="0"/>
    <x v="3"/>
    <x v="5"/>
  </r>
  <r>
    <n v="355"/>
    <s v="Burns-Burnett"/>
    <s v="Front-line scalable definition"/>
    <n v="3800"/>
    <n v="2241"/>
    <n v="58.973684210526315"/>
    <x v="3"/>
    <n v="86"/>
    <n v="26.058139534883722"/>
    <x v="0"/>
    <s v="USD"/>
    <n v="1485064800"/>
    <d v="2017-01-22T06:00:00"/>
    <n v="1488520800"/>
    <d v="2017-03-03T06:00:00"/>
    <b v="0"/>
    <b v="0"/>
    <x v="2"/>
    <x v="2"/>
  </r>
  <r>
    <n v="734"/>
    <s v="Stone PLC"/>
    <s v="Exclusive 5thgeneration leverage"/>
    <n v="4200"/>
    <n v="13404"/>
    <n v="319.14285714285711"/>
    <x v="0"/>
    <n v="536"/>
    <n v="25.007462686567163"/>
    <x v="0"/>
    <s v="USD"/>
    <n v="1485583200"/>
    <d v="2017-01-28T06:00:00"/>
    <n v="1486620000"/>
    <d v="2017-02-09T06:00:00"/>
    <b v="0"/>
    <b v="1"/>
    <x v="3"/>
    <x v="5"/>
  </r>
  <r>
    <n v="740"/>
    <s v="Nelson, Smith and Graham"/>
    <s v="Phased system-worthy conglomeration"/>
    <n v="5300"/>
    <n v="1592"/>
    <n v="30.037735849056602"/>
    <x v="1"/>
    <n v="16"/>
    <n v="99.5"/>
    <x v="0"/>
    <s v="USD"/>
    <n v="1486101600"/>
    <d v="2017-02-03T06:00:00"/>
    <n v="1486360800"/>
    <d v="2017-02-06T06:00:00"/>
    <b v="0"/>
    <b v="0"/>
    <x v="3"/>
    <x v="5"/>
  </r>
  <r>
    <n v="384"/>
    <s v="Baker, Collins and Smith"/>
    <s v="Reactive real-time software"/>
    <n v="114400"/>
    <n v="196779"/>
    <n v="172.00961538461539"/>
    <x v="0"/>
    <n v="4799"/>
    <n v="41.004167534903104"/>
    <x v="0"/>
    <s v="USD"/>
    <n v="1486706400"/>
    <d v="2017-02-10T06:00:00"/>
    <n v="1489039200"/>
    <d v="2017-03-09T06:00:00"/>
    <b v="1"/>
    <b v="1"/>
    <x v="5"/>
    <x v="17"/>
  </r>
  <r>
    <n v="944"/>
    <s v="Walter Inc"/>
    <s v="Streamlined 5thgeneration intranet"/>
    <n v="10000"/>
    <n v="8142"/>
    <n v="81.42"/>
    <x v="1"/>
    <n v="263"/>
    <n v="30.958174904942965"/>
    <x v="2"/>
    <s v="AUD"/>
    <n v="1486706400"/>
    <d v="2017-02-10T06:00:00"/>
    <n v="1488348000"/>
    <d v="2017-03-01T06:00:00"/>
    <b v="0"/>
    <b v="0"/>
    <x v="0"/>
    <x v="0"/>
  </r>
  <r>
    <n v="235"/>
    <s v="Lee, Ali and Guzman"/>
    <s v="Polarized upward-trending Local Area Network"/>
    <n v="8600"/>
    <n v="3589"/>
    <n v="41.732558139534881"/>
    <x v="1"/>
    <n v="92"/>
    <n v="39.010869565217391"/>
    <x v="0"/>
    <s v="USD"/>
    <n v="1486965600"/>
    <d v="2017-02-13T06:00:00"/>
    <n v="1487397600"/>
    <d v="2017-02-18T06:00:00"/>
    <b v="0"/>
    <b v="0"/>
    <x v="5"/>
    <x v="7"/>
  </r>
  <r>
    <n v="348"/>
    <s v="Hensley Ltd"/>
    <s v="Versatile cohesive open system"/>
    <n v="199000"/>
    <n v="142823"/>
    <n v="71.770351758793964"/>
    <x v="1"/>
    <n v="3483"/>
    <n v="41.005742176284812"/>
    <x v="0"/>
    <s v="USD"/>
    <n v="1487224800"/>
    <d v="2017-02-16T06:00:00"/>
    <n v="1488348000"/>
    <d v="2017-03-01T06:00:00"/>
    <b v="0"/>
    <b v="0"/>
    <x v="7"/>
    <x v="11"/>
  </r>
  <r>
    <n v="152"/>
    <s v="Bowen, Mcdonald and Hall"/>
    <s v="User-centric fault-tolerant task-force"/>
    <n v="41500"/>
    <n v="175573"/>
    <n v="423.06746987951806"/>
    <x v="0"/>
    <n v="3376"/>
    <n v="52.006220379146917"/>
    <x v="0"/>
    <s v="USD"/>
    <n v="1487311200"/>
    <d v="2017-02-17T06:00:00"/>
    <n v="1487916000"/>
    <d v="2017-02-24T06:00:00"/>
    <b v="0"/>
    <b v="0"/>
    <x v="1"/>
    <x v="4"/>
  </r>
  <r>
    <n v="641"/>
    <s v="Hunt, Barker and Baker"/>
    <s v="Business-focused leadingedge instruction set"/>
    <n v="9400"/>
    <n v="11277"/>
    <n v="119.96808510638297"/>
    <x v="0"/>
    <n v="194"/>
    <n v="58.128865979381445"/>
    <x v="5"/>
    <s v="CHF"/>
    <n v="1487570400"/>
    <d v="2017-02-20T06:00:00"/>
    <n v="1489986000"/>
    <d v="2017-03-20T05:00:00"/>
    <b v="0"/>
    <b v="0"/>
    <x v="3"/>
    <x v="5"/>
  </r>
  <r>
    <n v="254"/>
    <s v="Barry Group"/>
    <s v="De-engineered static Local Area Network"/>
    <n v="4600"/>
    <n v="8505"/>
    <n v="184.89130434782609"/>
    <x v="0"/>
    <n v="88"/>
    <n v="96.647727272727266"/>
    <x v="0"/>
    <s v="USD"/>
    <n v="1487656800"/>
    <d v="2017-02-21T06:00:00"/>
    <n v="1487829600"/>
    <d v="2017-02-23T06:00:00"/>
    <b v="0"/>
    <b v="0"/>
    <x v="4"/>
    <x v="13"/>
  </r>
  <r>
    <n v="879"/>
    <s v="Ortiz Inc"/>
    <s v="Stand-alone incremental parallelism"/>
    <n v="1000"/>
    <n v="5438"/>
    <n v="543.79999999999995"/>
    <x v="0"/>
    <n v="53"/>
    <n v="102.60377358490567"/>
    <x v="0"/>
    <s v="USD"/>
    <n v="1487743200"/>
    <d v="2017-02-22T06:00:00"/>
    <n v="1488520800"/>
    <d v="2017-03-03T06:00:00"/>
    <b v="0"/>
    <b v="0"/>
    <x v="4"/>
    <x v="13"/>
  </r>
  <r>
    <n v="821"/>
    <s v="Alvarez-Andrews"/>
    <s v="Extended impactful secured line"/>
    <n v="4900"/>
    <n v="14273"/>
    <n v="291.28571428571428"/>
    <x v="0"/>
    <n v="210"/>
    <n v="67.966666666666669"/>
    <x v="0"/>
    <s v="USD"/>
    <n v="1488261600"/>
    <d v="2017-02-28T06:00:00"/>
    <n v="1489381200"/>
    <d v="2017-03-13T05:00:00"/>
    <b v="0"/>
    <b v="0"/>
    <x v="5"/>
    <x v="17"/>
  </r>
  <r>
    <n v="643"/>
    <s v="Harris Inc"/>
    <s v="Future-proofed modular groupware"/>
    <n v="14900"/>
    <n v="32986"/>
    <n v="221.38255033557047"/>
    <x v="0"/>
    <n v="375"/>
    <n v="87.962666666666664"/>
    <x v="0"/>
    <s v="USD"/>
    <n v="1488348000"/>
    <d v="2017-03-01T06:00:00"/>
    <n v="1489899600"/>
    <d v="2017-03-19T05:00:00"/>
    <b v="0"/>
    <b v="0"/>
    <x v="3"/>
    <x v="5"/>
  </r>
  <r>
    <n v="655"/>
    <s v="Gonzalez, Williams and Benson"/>
    <s v="Multi-layered bottom-line encryption"/>
    <n v="6900"/>
    <n v="13212"/>
    <n v="191.47826086956522"/>
    <x v="0"/>
    <n v="264"/>
    <n v="50.045454545454547"/>
    <x v="0"/>
    <s v="USD"/>
    <n v="1488434400"/>
    <d v="2017-03-02T06:00:00"/>
    <n v="1489554000"/>
    <d v="2017-03-15T05:00:00"/>
    <b v="1"/>
    <b v="0"/>
    <x v="0"/>
    <x v="0"/>
  </r>
  <r>
    <n v="210"/>
    <s v="Schultz Inc"/>
    <s v="Synergistic tertiary time-frame"/>
    <n v="9400"/>
    <n v="6338"/>
    <n v="67.425531914893625"/>
    <x v="1"/>
    <n v="226"/>
    <n v="28.044247787610619"/>
    <x v="6"/>
    <s v="DKK"/>
    <n v="1488520800"/>
    <d v="2017-03-03T06:00:00"/>
    <n v="1490850000"/>
    <d v="2017-03-30T05:00:00"/>
    <b v="0"/>
    <b v="0"/>
    <x v="5"/>
    <x v="19"/>
  </r>
  <r>
    <n v="687"/>
    <s v="Martin, Gates and Holt"/>
    <s v="Distributed holistic neural-net"/>
    <n v="1500"/>
    <n v="13980"/>
    <n v="932"/>
    <x v="0"/>
    <n v="269"/>
    <n v="51.970260223048328"/>
    <x v="0"/>
    <s v="USD"/>
    <n v="1489298400"/>
    <d v="2017-03-12T06:00:00"/>
    <n v="1489554000"/>
    <d v="2017-03-15T05:00:00"/>
    <b v="0"/>
    <b v="0"/>
    <x v="3"/>
    <x v="5"/>
  </r>
  <r>
    <n v="732"/>
    <s v="Glass, Baker and Jones"/>
    <s v="Business-focused 24hour access"/>
    <n v="117000"/>
    <n v="107622"/>
    <n v="91.984615384615381"/>
    <x v="1"/>
    <n v="1121"/>
    <n v="96.005352363960753"/>
    <x v="0"/>
    <s v="USD"/>
    <n v="1490158800"/>
    <d v="2017-03-22T05:00:00"/>
    <n v="1492146000"/>
    <d v="2017-04-14T05:00:00"/>
    <b v="0"/>
    <b v="1"/>
    <x v="1"/>
    <x v="3"/>
  </r>
  <r>
    <n v="34"/>
    <s v="Maldonado and Sons"/>
    <s v="Reverse-engineered asynchronous archive"/>
    <n v="9300"/>
    <n v="14025"/>
    <n v="150.80645161290323"/>
    <x v="0"/>
    <n v="165"/>
    <n v="85"/>
    <x v="0"/>
    <s v="USD"/>
    <n v="1490245200"/>
    <d v="2017-03-23T05:00:00"/>
    <n v="1490677200"/>
    <d v="2017-03-28T05:00:00"/>
    <b v="0"/>
    <b v="0"/>
    <x v="5"/>
    <x v="17"/>
  </r>
  <r>
    <n v="634"/>
    <s v="Taylor, Johnson and Hernandez"/>
    <s v="Polarized incremental portal"/>
    <n v="118200"/>
    <n v="92824"/>
    <n v="78.531302876480552"/>
    <x v="2"/>
    <n v="1658"/>
    <n v="55.985524728588658"/>
    <x v="0"/>
    <s v="USD"/>
    <n v="1490418000"/>
    <d v="2017-03-25T05:00:00"/>
    <n v="1491627600"/>
    <d v="2017-04-08T05:00:00"/>
    <b v="0"/>
    <b v="0"/>
    <x v="5"/>
    <x v="16"/>
  </r>
  <r>
    <n v="888"/>
    <s v="Palmer Ltd"/>
    <s v="Reverse-engineered uniform knowledge user"/>
    <n v="5800"/>
    <n v="12174"/>
    <n v="209.89655172413794"/>
    <x v="0"/>
    <n v="290"/>
    <n v="41.979310344827589"/>
    <x v="0"/>
    <s v="USD"/>
    <n v="1491886800"/>
    <d v="2017-04-11T05:00:00"/>
    <n v="1493528400"/>
    <d v="2017-04-30T05:00:00"/>
    <b v="0"/>
    <b v="0"/>
    <x v="3"/>
    <x v="5"/>
  </r>
  <r>
    <n v="773"/>
    <s v="Meza, Kirby and Patel"/>
    <s v="Cross-platform empowering project"/>
    <n v="53100"/>
    <n v="101185"/>
    <n v="190.55555555555554"/>
    <x v="0"/>
    <n v="2353"/>
    <n v="43.00254993625159"/>
    <x v="0"/>
    <s v="USD"/>
    <n v="1492059600"/>
    <d v="2017-04-13T05:00:00"/>
    <n v="1492923600"/>
    <d v="2017-04-23T05:00:00"/>
    <b v="0"/>
    <b v="0"/>
    <x v="3"/>
    <x v="5"/>
  </r>
  <r>
    <n v="765"/>
    <s v="Matthews LLC"/>
    <s v="Advanced transitional help-desk"/>
    <n v="3900"/>
    <n v="8125"/>
    <n v="208.33333333333334"/>
    <x v="0"/>
    <n v="198"/>
    <n v="41.035353535353536"/>
    <x v="0"/>
    <s v="USD"/>
    <n v="1492232400"/>
    <d v="2017-04-15T05:00:00"/>
    <n v="1494392400"/>
    <d v="2017-05-10T05:00:00"/>
    <b v="1"/>
    <b v="1"/>
    <x v="1"/>
    <x v="4"/>
  </r>
  <r>
    <n v="409"/>
    <s v="Stewart LLC"/>
    <s v="Secured asymmetric projection"/>
    <n v="135600"/>
    <n v="62804"/>
    <n v="46.315634218289084"/>
    <x v="1"/>
    <n v="714"/>
    <n v="87.960784313725483"/>
    <x v="0"/>
    <s v="USD"/>
    <n v="1492491600"/>
    <d v="2017-04-18T05:00:00"/>
    <n v="1492837200"/>
    <d v="2017-04-22T05:00:00"/>
    <b v="0"/>
    <b v="0"/>
    <x v="1"/>
    <x v="3"/>
  </r>
  <r>
    <n v="487"/>
    <s v="Smith-Wallace"/>
    <s v="Monitored 24/7 time-frame"/>
    <n v="110300"/>
    <n v="197024"/>
    <n v="178.62556663644605"/>
    <x v="0"/>
    <n v="2346"/>
    <n v="83.982949701619773"/>
    <x v="0"/>
    <s v="USD"/>
    <n v="1492664400"/>
    <d v="2017-04-20T05:00:00"/>
    <n v="1495515600"/>
    <d v="2017-05-23T05:00:00"/>
    <b v="0"/>
    <b v="0"/>
    <x v="3"/>
    <x v="5"/>
  </r>
  <r>
    <n v="987"/>
    <s v="Wilson Group"/>
    <s v="Ameliorated foreground focus group"/>
    <n v="6200"/>
    <n v="13441"/>
    <n v="216.79032258064518"/>
    <x v="0"/>
    <n v="480"/>
    <n v="28.002083333333335"/>
    <x v="0"/>
    <s v="USD"/>
    <n v="1493269200"/>
    <d v="2017-04-27T05:00:00"/>
    <n v="1494478800"/>
    <d v="2017-05-11T05:00:00"/>
    <b v="0"/>
    <b v="0"/>
    <x v="5"/>
    <x v="17"/>
  </r>
  <r>
    <n v="63"/>
    <s v="Baker, Morgan and Brown"/>
    <s v="Assimilated didactic open system"/>
    <n v="4700"/>
    <n v="557"/>
    <n v="11.851063829787234"/>
    <x v="1"/>
    <n v="5"/>
    <n v="111.4"/>
    <x v="0"/>
    <s v="USD"/>
    <n v="1493355600"/>
    <d v="2017-04-28T05:00:00"/>
    <n v="1493874000"/>
    <d v="2017-05-04T05:00:00"/>
    <b v="0"/>
    <b v="0"/>
    <x v="3"/>
    <x v="5"/>
  </r>
  <r>
    <n v="929"/>
    <s v="Turner-Terrell"/>
    <s v="Polarized tertiary function"/>
    <n v="5500"/>
    <n v="11952"/>
    <n v="217.30909090909088"/>
    <x v="0"/>
    <n v="184"/>
    <n v="64.956521739130437"/>
    <x v="1"/>
    <s v="GBP"/>
    <n v="1493787600"/>
    <d v="2017-05-03T05:00:00"/>
    <n v="1494997200"/>
    <d v="2017-05-17T05:00:00"/>
    <b v="0"/>
    <b v="0"/>
    <x v="3"/>
    <x v="5"/>
  </r>
  <r>
    <n v="517"/>
    <s v="Ramirez LLC"/>
    <s v="Multi-tiered maximized orchestration"/>
    <n v="5900"/>
    <n v="6608"/>
    <n v="112.00000000000001"/>
    <x v="0"/>
    <n v="78"/>
    <n v="84.717948717948715"/>
    <x v="0"/>
    <s v="USD"/>
    <n v="1493960400"/>
    <d v="2017-05-05T05:00:00"/>
    <n v="1494392400"/>
    <d v="2017-05-10T05:00:00"/>
    <b v="0"/>
    <b v="0"/>
    <x v="7"/>
    <x v="11"/>
  </r>
  <r>
    <n v="242"/>
    <s v="Hill, Martin and Garcia"/>
    <s v="Sharable scalable core"/>
    <n v="8400"/>
    <n v="10729"/>
    <n v="127.72619047619047"/>
    <x v="0"/>
    <n v="250"/>
    <n v="42.915999999999997"/>
    <x v="0"/>
    <s v="USD"/>
    <n v="1494392400"/>
    <d v="2017-05-10T05:00:00"/>
    <n v="1495256400"/>
    <d v="2017-05-20T05:00:00"/>
    <b v="0"/>
    <b v="1"/>
    <x v="1"/>
    <x v="3"/>
  </r>
  <r>
    <n v="906"/>
    <s v="Hayes Group"/>
    <s v="Implemented even-keeled standardization"/>
    <n v="5500"/>
    <n v="8964"/>
    <n v="162.98181818181817"/>
    <x v="0"/>
    <n v="191"/>
    <n v="46.931937172774866"/>
    <x v="0"/>
    <s v="USD"/>
    <n v="1494651600"/>
    <d v="2017-05-13T05:00:00"/>
    <n v="1497762000"/>
    <d v="2017-06-18T05:00:00"/>
    <b v="1"/>
    <b v="1"/>
    <x v="5"/>
    <x v="17"/>
  </r>
  <r>
    <n v="317"/>
    <s v="Summers PLC"/>
    <s v="Cross-group coherent hierarchy"/>
    <n v="6600"/>
    <n v="1269"/>
    <n v="19.227272727272727"/>
    <x v="1"/>
    <n v="30"/>
    <n v="42.3"/>
    <x v="0"/>
    <s v="USD"/>
    <n v="1494738000"/>
    <d v="2017-05-14T05:00:00"/>
    <n v="1495861200"/>
    <d v="2017-05-27T05:00:00"/>
    <b v="0"/>
    <b v="0"/>
    <x v="3"/>
    <x v="5"/>
  </r>
  <r>
    <n v="496"/>
    <s v="Morales Group"/>
    <s v="Optimized bi-directional extranet"/>
    <n v="183800"/>
    <n v="1667"/>
    <n v="0.90696409140369971"/>
    <x v="1"/>
    <n v="54"/>
    <n v="30.87037037037037"/>
    <x v="0"/>
    <s v="USD"/>
    <n v="1495342800"/>
    <d v="2017-05-21T05:00:00"/>
    <n v="1496811600"/>
    <d v="2017-06-07T05:00:00"/>
    <b v="0"/>
    <b v="0"/>
    <x v="5"/>
    <x v="7"/>
  </r>
  <r>
    <n v="708"/>
    <s v="Ortega LLC"/>
    <s v="Secured bifurcated intranet"/>
    <n v="1700"/>
    <n v="12020"/>
    <n v="707.05882352941171"/>
    <x v="0"/>
    <n v="137"/>
    <n v="87.737226277372258"/>
    <x v="5"/>
    <s v="CHF"/>
    <n v="1495429200"/>
    <d v="2017-05-22T05:00:00"/>
    <n v="1496293200"/>
    <d v="2017-06-01T05:00:00"/>
    <b v="0"/>
    <b v="0"/>
    <x v="3"/>
    <x v="5"/>
  </r>
  <r>
    <n v="104"/>
    <s v="Smith, Wells and Nguyen"/>
    <s v="Self-enabling grid-enabled initiative"/>
    <n v="119200"/>
    <n v="170623"/>
    <n v="143.14010067114094"/>
    <x v="0"/>
    <n v="1917"/>
    <n v="89.005216484089729"/>
    <x v="0"/>
    <s v="USD"/>
    <n v="1495515600"/>
    <d v="2017-05-23T05:00:00"/>
    <n v="1495602000"/>
    <d v="2017-05-24T05:00:00"/>
    <b v="0"/>
    <b v="0"/>
    <x v="1"/>
    <x v="4"/>
  </r>
  <r>
    <n v="411"/>
    <s v="Beck, Thompson and Martinez"/>
    <s v="Down-sized maximized function"/>
    <n v="7800"/>
    <n v="8161"/>
    <n v="104.62820512820512"/>
    <x v="0"/>
    <n v="82"/>
    <n v="99.524390243902445"/>
    <x v="0"/>
    <s v="USD"/>
    <n v="1496034000"/>
    <d v="2017-05-29T05:00:00"/>
    <n v="1496206800"/>
    <d v="2017-05-31T05:00:00"/>
    <b v="0"/>
    <b v="0"/>
    <x v="3"/>
    <x v="5"/>
  </r>
  <r>
    <n v="229"/>
    <s v="Hoffman-Howard"/>
    <s v="Extended encompassing application"/>
    <n v="85600"/>
    <n v="165798"/>
    <n v="193.68925233644859"/>
    <x v="0"/>
    <n v="2551"/>
    <n v="64.99333594668758"/>
    <x v="0"/>
    <s v="USD"/>
    <n v="1496293200"/>
    <d v="2017-06-01T05:00:00"/>
    <n v="1500440400"/>
    <d v="2017-07-19T05:00:00"/>
    <b v="0"/>
    <b v="1"/>
    <x v="6"/>
    <x v="14"/>
  </r>
  <r>
    <n v="59"/>
    <s v="Wright, Fox and Marks"/>
    <s v="Assimilated real-time support"/>
    <n v="1400"/>
    <n v="3851"/>
    <n v="275.07142857142861"/>
    <x v="0"/>
    <n v="128"/>
    <n v="30.0859375"/>
    <x v="0"/>
    <s v="USD"/>
    <n v="1497243600"/>
    <d v="2017-06-12T05:00:00"/>
    <n v="1498539600"/>
    <d v="2017-06-27T05:00:00"/>
    <b v="0"/>
    <b v="1"/>
    <x v="3"/>
    <x v="5"/>
  </r>
  <r>
    <n v="966"/>
    <s v="Davis and Sons"/>
    <s v="Seamless solution-oriented capacity"/>
    <n v="1700"/>
    <n v="13468"/>
    <n v="792.23529411764707"/>
    <x v="0"/>
    <n v="245"/>
    <n v="54.971428571428568"/>
    <x v="0"/>
    <s v="USD"/>
    <n v="1497502800"/>
    <d v="2017-06-15T05:00:00"/>
    <n v="1497675600"/>
    <d v="2017-06-17T05:00:00"/>
    <b v="0"/>
    <b v="0"/>
    <x v="3"/>
    <x v="5"/>
  </r>
  <r>
    <n v="197"/>
    <s v="Perry and Sons"/>
    <s v="Business-focused logistical framework"/>
    <n v="54700"/>
    <n v="163118"/>
    <n v="298.20475319926874"/>
    <x v="0"/>
    <n v="1989"/>
    <n v="82.010055304172951"/>
    <x v="0"/>
    <s v="USD"/>
    <n v="1498194000"/>
    <d v="2017-06-23T05:00:00"/>
    <n v="1499403600"/>
    <d v="2017-07-07T05:00:00"/>
    <b v="0"/>
    <b v="0"/>
    <x v="5"/>
    <x v="12"/>
  </r>
  <r>
    <n v="420"/>
    <s v="Blair, Reyes and Woods"/>
    <s v="Cross-platform interactive synergy"/>
    <n v="5000"/>
    <n v="6423"/>
    <n v="128.46"/>
    <x v="0"/>
    <n v="94"/>
    <n v="68.329787234042556"/>
    <x v="0"/>
    <s v="USD"/>
    <n v="1498366800"/>
    <d v="2017-06-25T05:00:00"/>
    <n v="1499576400"/>
    <d v="2017-07-09T05:00:00"/>
    <b v="0"/>
    <b v="0"/>
    <x v="3"/>
    <x v="5"/>
  </r>
  <r>
    <n v="669"/>
    <s v="Payne, Garrett and Thomas"/>
    <s v="Upgradable bi-directional concept"/>
    <n v="48800"/>
    <n v="175020"/>
    <n v="358.64754098360658"/>
    <x v="0"/>
    <n v="1621"/>
    <n v="107.97038864898211"/>
    <x v="4"/>
    <s v="EUR"/>
    <n v="1498453200"/>
    <d v="2017-06-26T05:00:00"/>
    <n v="1499230800"/>
    <d v="2017-07-05T05:00:00"/>
    <b v="0"/>
    <b v="0"/>
    <x v="3"/>
    <x v="5"/>
  </r>
  <r>
    <n v="421"/>
    <s v="Thomas-Lopez"/>
    <s v="User-centric fault-tolerant archive"/>
    <n v="9400"/>
    <n v="6015"/>
    <n v="63.989361702127653"/>
    <x v="1"/>
    <n v="118"/>
    <n v="50.974576271186443"/>
    <x v="0"/>
    <s v="USD"/>
    <n v="1498712400"/>
    <d v="2017-06-29T05:00:00"/>
    <n v="1501304400"/>
    <d v="2017-07-29T05:00:00"/>
    <b v="0"/>
    <b v="1"/>
    <x v="2"/>
    <x v="2"/>
  </r>
  <r>
    <n v="440"/>
    <s v="Miller-Poole"/>
    <s v="Networked optimal adapter"/>
    <n v="102500"/>
    <n v="165954"/>
    <n v="161.90634146341463"/>
    <x v="0"/>
    <n v="3131"/>
    <n v="53.003513254551258"/>
    <x v="0"/>
    <s v="USD"/>
    <n v="1498798800"/>
    <d v="2017-06-30T05:00:00"/>
    <n v="1499662800"/>
    <d v="2017-07-10T05:00:00"/>
    <b v="0"/>
    <b v="0"/>
    <x v="5"/>
    <x v="16"/>
  </r>
  <r>
    <n v="648"/>
    <s v="Vargas-Cox"/>
    <s v="Vision-oriented local contingency"/>
    <n v="98600"/>
    <n v="62174"/>
    <n v="63.056795131845846"/>
    <x v="2"/>
    <n v="723"/>
    <n v="85.994467496542185"/>
    <x v="0"/>
    <s v="USD"/>
    <n v="1499317200"/>
    <d v="2017-07-06T05:00:00"/>
    <n v="1500872400"/>
    <d v="2017-07-24T05:00:00"/>
    <b v="1"/>
    <b v="0"/>
    <x v="7"/>
    <x v="11"/>
  </r>
  <r>
    <n v="306"/>
    <s v="Rush, Reed and Hall"/>
    <s v="Enterprise-wide 3rdgeneration knowledge user"/>
    <n v="6500"/>
    <n v="514"/>
    <n v="7.9076923076923071"/>
    <x v="1"/>
    <n v="7"/>
    <n v="73.428571428571431"/>
    <x v="0"/>
    <s v="USD"/>
    <n v="1500008400"/>
    <d v="2017-07-14T05:00:00"/>
    <n v="1500267600"/>
    <d v="2017-07-17T05:00:00"/>
    <b v="0"/>
    <b v="1"/>
    <x v="3"/>
    <x v="5"/>
  </r>
  <r>
    <n v="349"/>
    <s v="Navarro and Sons"/>
    <s v="Multi-layered bottom-line frame"/>
    <n v="180800"/>
    <n v="95958"/>
    <n v="53.074115044247783"/>
    <x v="1"/>
    <n v="923"/>
    <n v="103.96316359696641"/>
    <x v="0"/>
    <s v="USD"/>
    <n v="1500008400"/>
    <d v="2017-07-14T05:00:00"/>
    <n v="1502600400"/>
    <d v="2017-08-13T05:00:00"/>
    <b v="0"/>
    <b v="0"/>
    <x v="3"/>
    <x v="5"/>
  </r>
  <r>
    <n v="393"/>
    <s v="Owens, Hall and Gonzalez"/>
    <s v="De-engineered static orchestration"/>
    <n v="62800"/>
    <n v="143788"/>
    <n v="228.96178343949046"/>
    <x v="0"/>
    <n v="3059"/>
    <n v="47.004903563255965"/>
    <x v="3"/>
    <s v="CAD"/>
    <n v="1500267600"/>
    <d v="2017-07-17T05:00:00"/>
    <n v="1500354000"/>
    <d v="2017-07-18T05:00:00"/>
    <b v="0"/>
    <b v="0"/>
    <x v="1"/>
    <x v="18"/>
  </r>
  <r>
    <n v="451"/>
    <s v="Padilla-Porter"/>
    <s v="Innovative exuding matrix"/>
    <n v="148400"/>
    <n v="182302"/>
    <n v="122.84501347708894"/>
    <x v="0"/>
    <n v="6286"/>
    <n v="29.001272669424118"/>
    <x v="0"/>
    <s v="USD"/>
    <n v="1500440400"/>
    <d v="2017-07-19T05:00:00"/>
    <n v="1503118800"/>
    <d v="2017-08-19T05:00:00"/>
    <b v="0"/>
    <b v="0"/>
    <x v="1"/>
    <x v="3"/>
  </r>
  <r>
    <n v="761"/>
    <s v="Mitchell-Lee"/>
    <s v="Customizable leadingedge model"/>
    <n v="2200"/>
    <n v="14420"/>
    <n v="655.4545454545455"/>
    <x v="0"/>
    <n v="166"/>
    <n v="86.867469879518069"/>
    <x v="0"/>
    <s v="USD"/>
    <n v="1500699600"/>
    <d v="2017-07-22T05:00:00"/>
    <n v="1501131600"/>
    <d v="2017-07-27T05:00:00"/>
    <b v="0"/>
    <b v="0"/>
    <x v="1"/>
    <x v="3"/>
  </r>
  <r>
    <n v="731"/>
    <s v="Cruz, Hall and Mason"/>
    <s v="Synergized content-based hierarchy"/>
    <n v="8000"/>
    <n v="7220"/>
    <n v="90.25"/>
    <x v="2"/>
    <n v="219"/>
    <n v="32.968036529680369"/>
    <x v="0"/>
    <s v="USD"/>
    <n v="1500786000"/>
    <d v="2017-07-23T05:00:00"/>
    <n v="1500872400"/>
    <d v="2017-07-24T05:00:00"/>
    <b v="0"/>
    <b v="0"/>
    <x v="2"/>
    <x v="15"/>
  </r>
  <r>
    <n v="148"/>
    <s v="White, Larson and Wright"/>
    <s v="Upgradable hybrid capability"/>
    <n v="9300"/>
    <n v="11255"/>
    <n v="121.02150537634408"/>
    <x v="0"/>
    <n v="107"/>
    <n v="105.18691588785046"/>
    <x v="0"/>
    <s v="USD"/>
    <n v="1500958800"/>
    <d v="2017-07-25T05:00:00"/>
    <n v="1501736400"/>
    <d v="2017-08-03T05:00:00"/>
    <b v="0"/>
    <b v="0"/>
    <x v="2"/>
    <x v="2"/>
  </r>
  <r>
    <n v="825"/>
    <s v="Solomon PLC"/>
    <s v="Open-architected 24/7 infrastructure"/>
    <n v="3600"/>
    <n v="13950"/>
    <n v="387.5"/>
    <x v="0"/>
    <n v="157"/>
    <n v="88.853503184713375"/>
    <x v="1"/>
    <s v="GBP"/>
    <n v="1500958800"/>
    <d v="2017-07-25T05:00:00"/>
    <n v="1501995600"/>
    <d v="2017-08-06T05:00:00"/>
    <b v="0"/>
    <b v="0"/>
    <x v="5"/>
    <x v="8"/>
  </r>
  <r>
    <n v="68"/>
    <s v="Moreno-Turner"/>
    <s v="Inverse multi-tasking installation"/>
    <n v="5700"/>
    <n v="14508"/>
    <n v="254.52631578947367"/>
    <x v="0"/>
    <n v="246"/>
    <n v="58.975609756097562"/>
    <x v="4"/>
    <s v="EUR"/>
    <n v="1501131600"/>
    <d v="2017-07-27T05:00:00"/>
    <n v="1505192400"/>
    <d v="2017-09-12T05:00:00"/>
    <b v="0"/>
    <b v="1"/>
    <x v="3"/>
    <x v="5"/>
  </r>
  <r>
    <n v="479"/>
    <s v="Long-Greene"/>
    <s v="Future-proofed heuristic encryption"/>
    <n v="2400"/>
    <n v="12310"/>
    <n v="512.91666666666663"/>
    <x v="0"/>
    <n v="173"/>
    <n v="71.156069364161851"/>
    <x v="1"/>
    <s v="GBP"/>
    <n v="1501304400"/>
    <d v="2017-07-29T05:00:00"/>
    <n v="1501477200"/>
    <d v="2017-07-31T05:00:00"/>
    <b v="0"/>
    <b v="0"/>
    <x v="7"/>
    <x v="11"/>
  </r>
  <r>
    <n v="165"/>
    <s v="Cordova Ltd"/>
    <s v="Synergized radical product"/>
    <n v="90400"/>
    <n v="110279"/>
    <n v="121.99004424778761"/>
    <x v="0"/>
    <n v="2506"/>
    <n v="44.005985634477256"/>
    <x v="0"/>
    <s v="USD"/>
    <n v="1501563600"/>
    <d v="2017-08-01T05:00:00"/>
    <n v="1504328400"/>
    <d v="2017-09-02T05:00:00"/>
    <b v="0"/>
    <b v="0"/>
    <x v="2"/>
    <x v="15"/>
  </r>
  <r>
    <n v="339"/>
    <s v="Lewis, Taylor and Rivers"/>
    <s v="Front-line transitional algorithm"/>
    <n v="136300"/>
    <n v="108974"/>
    <n v="79.951577402787962"/>
    <x v="2"/>
    <n v="1297"/>
    <n v="84.02004626060139"/>
    <x v="3"/>
    <s v="CAD"/>
    <n v="1501650000"/>
    <d v="2017-08-02T05:00:00"/>
    <n v="1502859600"/>
    <d v="2017-08-16T05:00:00"/>
    <b v="0"/>
    <b v="0"/>
    <x v="3"/>
    <x v="5"/>
  </r>
  <r>
    <n v="170"/>
    <s v="Summers, Gallegos and Stein"/>
    <s v="Mandatory mobile product"/>
    <n v="188100"/>
    <n v="5528"/>
    <n v="2.93886230728336"/>
    <x v="1"/>
    <n v="67"/>
    <n v="82.507462686567166"/>
    <x v="0"/>
    <s v="USD"/>
    <n v="1501736400"/>
    <d v="2017-08-03T05:00:00"/>
    <n v="1502341200"/>
    <d v="2017-08-10T05:00:00"/>
    <b v="0"/>
    <b v="0"/>
    <x v="1"/>
    <x v="4"/>
  </r>
  <r>
    <n v="373"/>
    <s v="Brown-Parker"/>
    <s v="Down-sized coherent toolset"/>
    <n v="22500"/>
    <n v="164291"/>
    <n v="730.18222222222221"/>
    <x v="0"/>
    <n v="2106"/>
    <n v="78.010921177587846"/>
    <x v="0"/>
    <s v="USD"/>
    <n v="1502946000"/>
    <d v="2017-08-17T05:00:00"/>
    <n v="1503637200"/>
    <d v="2017-08-25T05:00:00"/>
    <b v="0"/>
    <b v="0"/>
    <x v="3"/>
    <x v="5"/>
  </r>
  <r>
    <n v="234"/>
    <s v="Mendoza-Parker"/>
    <s v="Enterprise-wide motivating matrices"/>
    <n v="7500"/>
    <n v="8181"/>
    <n v="109.08"/>
    <x v="0"/>
    <n v="149"/>
    <n v="54.906040268456373"/>
    <x v="4"/>
    <s v="EUR"/>
    <n v="1503378000"/>
    <d v="2017-08-22T05:00:00"/>
    <n v="1503982800"/>
    <d v="2017-08-29T05:00:00"/>
    <b v="0"/>
    <b v="1"/>
    <x v="6"/>
    <x v="10"/>
  </r>
  <r>
    <n v="346"/>
    <s v="Little-Marsh"/>
    <s v="Virtual attitude-oriented migration"/>
    <n v="8000"/>
    <n v="2758"/>
    <n v="34.475000000000001"/>
    <x v="1"/>
    <n v="25"/>
    <n v="110.32"/>
    <x v="0"/>
    <s v="USD"/>
    <n v="1503550800"/>
    <d v="2017-08-24T05:00:00"/>
    <n v="1508302800"/>
    <d v="2017-10-18T05:00:00"/>
    <b v="0"/>
    <b v="1"/>
    <x v="1"/>
    <x v="4"/>
  </r>
  <r>
    <n v="613"/>
    <s v="Santos, Williams and Brown"/>
    <s v="Reverse-engineered 24/7 methodology"/>
    <n v="1100"/>
    <n v="1914"/>
    <n v="174"/>
    <x v="0"/>
    <n v="26"/>
    <n v="73.615384615384613"/>
    <x v="3"/>
    <s v="CAD"/>
    <n v="1503723600"/>
    <d v="2017-08-26T05:00:00"/>
    <n v="1504501200"/>
    <d v="2017-09-04T05:00:00"/>
    <b v="0"/>
    <b v="0"/>
    <x v="3"/>
    <x v="5"/>
  </r>
  <r>
    <n v="80"/>
    <s v="Sutton, Barrett and Tucker"/>
    <s v="Cross-platform needs-based approach"/>
    <n v="1100"/>
    <n v="7012"/>
    <n v="637.4545454545455"/>
    <x v="0"/>
    <n v="127"/>
    <n v="55.212598425196852"/>
    <x v="0"/>
    <s v="USD"/>
    <n v="1503982800"/>
    <d v="2017-08-29T05:00:00"/>
    <n v="1506574800"/>
    <d v="2017-09-28T05:00:00"/>
    <b v="0"/>
    <b v="0"/>
    <x v="6"/>
    <x v="10"/>
  </r>
  <r>
    <n v="915"/>
    <s v="Riggs Group"/>
    <s v="Configurable upward-trending solution"/>
    <n v="125900"/>
    <n v="195936"/>
    <n v="155.62827640984909"/>
    <x v="0"/>
    <n v="1866"/>
    <n v="105.0032154340836"/>
    <x v="1"/>
    <s v="GBP"/>
    <n v="1503982800"/>
    <d v="2017-08-29T05:00:00"/>
    <n v="1504760400"/>
    <d v="2017-09-07T05:00:00"/>
    <b v="0"/>
    <b v="0"/>
    <x v="5"/>
    <x v="16"/>
  </r>
  <r>
    <n v="300"/>
    <s v="Cooke PLC"/>
    <s v="Focused executive core"/>
    <n v="100"/>
    <n v="5"/>
    <n v="5"/>
    <x v="1"/>
    <n v="1"/>
    <n v="5"/>
    <x v="6"/>
    <s v="DKK"/>
    <n v="1504069200"/>
    <d v="2017-08-30T05:00:00"/>
    <n v="1504155600"/>
    <d v="2017-08-31T05:00:00"/>
    <b v="0"/>
    <b v="1"/>
    <x v="4"/>
    <x v="13"/>
  </r>
  <r>
    <n v="57"/>
    <s v="Bridges, Freeman and Kim"/>
    <s v="Cross-group multi-state task-force"/>
    <n v="2900"/>
    <n v="6243"/>
    <n v="215.27586206896552"/>
    <x v="0"/>
    <n v="201"/>
    <n v="31.059701492537314"/>
    <x v="0"/>
    <s v="USD"/>
    <n v="1504242000"/>
    <d v="2017-09-01T05:00:00"/>
    <n v="1505278800"/>
    <d v="2017-09-13T05:00:00"/>
    <b v="0"/>
    <b v="0"/>
    <x v="6"/>
    <x v="10"/>
  </r>
  <r>
    <n v="442"/>
    <s v="Calderon, Bradford and Dean"/>
    <s v="Devolved system-worthy framework"/>
    <n v="5400"/>
    <n v="10731"/>
    <n v="198.72222222222223"/>
    <x v="0"/>
    <n v="143"/>
    <n v="75.04195804195804"/>
    <x v="4"/>
    <s v="EUR"/>
    <n v="1504328400"/>
    <d v="2017-09-02T05:00:00"/>
    <n v="1505710800"/>
    <d v="2017-09-18T05:00:00"/>
    <b v="0"/>
    <b v="0"/>
    <x v="3"/>
    <x v="5"/>
  </r>
  <r>
    <n v="113"/>
    <s v="Wright, Hartman and Yu"/>
    <s v="User-friendly tertiary array"/>
    <n v="3300"/>
    <n v="12437"/>
    <n v="376.87878787878788"/>
    <x v="0"/>
    <n v="131"/>
    <n v="94.938931297709928"/>
    <x v="0"/>
    <s v="USD"/>
    <n v="1505192400"/>
    <d v="2017-09-12T05:00:00"/>
    <n v="1505797200"/>
    <d v="2017-09-19T05:00:00"/>
    <b v="0"/>
    <b v="0"/>
    <x v="7"/>
    <x v="11"/>
  </r>
  <r>
    <n v="6"/>
    <s v="Ortiz, Coleman and Mitchell"/>
    <s v="Operative upward-trending algorithm"/>
    <n v="5200"/>
    <n v="1090"/>
    <n v="20.961538461538463"/>
    <x v="1"/>
    <n v="18"/>
    <n v="60.555555555555557"/>
    <x v="1"/>
    <s v="GBP"/>
    <n v="1505278800"/>
    <d v="2017-09-13T05:00:00"/>
    <n v="1505365200"/>
    <d v="2017-09-14T05:00:00"/>
    <b v="0"/>
    <b v="0"/>
    <x v="5"/>
    <x v="17"/>
  </r>
  <r>
    <n v="273"/>
    <s v="Thomas and Sons"/>
    <s v="Re-engineered heuristic forecast"/>
    <n v="7800"/>
    <n v="10704"/>
    <n v="137.23076923076923"/>
    <x v="0"/>
    <n v="282"/>
    <n v="37.957446808510639"/>
    <x v="3"/>
    <s v="CAD"/>
    <n v="1505624400"/>
    <d v="2017-09-17T05:00:00"/>
    <n v="1505883600"/>
    <d v="2017-09-20T05:00:00"/>
    <b v="0"/>
    <b v="0"/>
    <x v="3"/>
    <x v="5"/>
  </r>
  <r>
    <n v="178"/>
    <s v="Alexander-Williams"/>
    <s v="Triple-buffered cohesive structure"/>
    <n v="7200"/>
    <n v="6927"/>
    <n v="96.208333333333329"/>
    <x v="1"/>
    <n v="210"/>
    <n v="32.985714285714288"/>
    <x v="0"/>
    <s v="USD"/>
    <n v="1505970000"/>
    <d v="2017-09-21T05:00:00"/>
    <n v="1506747600"/>
    <d v="2017-09-30T05:00:00"/>
    <b v="0"/>
    <b v="0"/>
    <x v="7"/>
    <x v="11"/>
  </r>
  <r>
    <n v="925"/>
    <s v="Wilson, Jefferson and Anderson"/>
    <s v="Profit-focused empowering system engine"/>
    <n v="3000"/>
    <n v="6722"/>
    <n v="224.06666666666669"/>
    <x v="0"/>
    <n v="65"/>
    <n v="103.41538461538461"/>
    <x v="0"/>
    <s v="USD"/>
    <n v="1506056400"/>
    <d v="2017-09-22T05:00:00"/>
    <n v="1507093200"/>
    <d v="2017-10-04T05:00:00"/>
    <b v="0"/>
    <b v="0"/>
    <x v="3"/>
    <x v="5"/>
  </r>
  <r>
    <n v="181"/>
    <s v="Daniels, Rose and Tyler"/>
    <s v="Centralized global approach"/>
    <n v="8600"/>
    <n v="5315"/>
    <n v="61.802325581395344"/>
    <x v="1"/>
    <n v="136"/>
    <n v="39.080882352941174"/>
    <x v="0"/>
    <s v="USD"/>
    <n v="1507093200"/>
    <d v="2017-10-04T05:00:00"/>
    <n v="1508648400"/>
    <d v="2017-10-22T05:00:00"/>
    <b v="0"/>
    <b v="0"/>
    <x v="2"/>
    <x v="15"/>
  </r>
  <r>
    <n v="361"/>
    <s v="Anderson and Sons"/>
    <s v="Quality-focused reciprocal structure"/>
    <n v="5500"/>
    <n v="9546"/>
    <n v="173.56363636363636"/>
    <x v="0"/>
    <n v="88"/>
    <n v="108.47727272727273"/>
    <x v="0"/>
    <s v="USD"/>
    <n v="1507352400"/>
    <d v="2017-10-07T05:00:00"/>
    <n v="1509426000"/>
    <d v="2017-10-31T05:00:00"/>
    <b v="0"/>
    <b v="0"/>
    <x v="3"/>
    <x v="5"/>
  </r>
  <r>
    <n v="164"/>
    <s v="Lopez and Sons"/>
    <s v="Polarized human-resource protocol"/>
    <n v="150500"/>
    <n v="150755"/>
    <n v="100.16943521594683"/>
    <x v="0"/>
    <n v="1396"/>
    <n v="107.99068767908309"/>
    <x v="0"/>
    <s v="USD"/>
    <n v="1507438800"/>
    <d v="2017-10-08T05:00:00"/>
    <n v="1507525200"/>
    <d v="2017-10-09T05:00:00"/>
    <b v="0"/>
    <b v="0"/>
    <x v="3"/>
    <x v="5"/>
  </r>
  <r>
    <n v="919"/>
    <s v="Fox Ltd"/>
    <s v="Extended multimedia firmware"/>
    <n v="35600"/>
    <n v="20915"/>
    <n v="58.75"/>
    <x v="1"/>
    <n v="225"/>
    <n v="92.955555555555549"/>
    <x v="2"/>
    <s v="AUD"/>
    <n v="1507957200"/>
    <d v="2017-10-14T05:00:00"/>
    <n v="1510725600"/>
    <d v="2017-11-15T06:00:00"/>
    <b v="0"/>
    <b v="1"/>
    <x v="3"/>
    <x v="5"/>
  </r>
  <r>
    <n v="382"/>
    <s v="King Ltd"/>
    <s v="Visionary systemic process improvement"/>
    <n v="9100"/>
    <n v="5803"/>
    <n v="63.769230769230766"/>
    <x v="1"/>
    <n v="67"/>
    <n v="86.611940298507463"/>
    <x v="0"/>
    <s v="USD"/>
    <n v="1508130000"/>
    <d v="2017-10-16T05:00:00"/>
    <n v="1509771600"/>
    <d v="2017-11-04T05:00:00"/>
    <b v="0"/>
    <b v="0"/>
    <x v="0"/>
    <x v="0"/>
  </r>
  <r>
    <n v="693"/>
    <s v="Bradford-Silva"/>
    <s v="Reverse-engineered composite hierarchy"/>
    <n v="180400"/>
    <n v="115396"/>
    <n v="63.966740576496676"/>
    <x v="1"/>
    <n v="1748"/>
    <n v="66.016018306636155"/>
    <x v="0"/>
    <s v="USD"/>
    <n v="1508216400"/>
    <d v="2017-10-17T05:00:00"/>
    <n v="1509685200"/>
    <d v="2017-11-03T05:00:00"/>
    <b v="0"/>
    <b v="0"/>
    <x v="3"/>
    <x v="5"/>
  </r>
  <r>
    <n v="163"/>
    <s v="Burton-Watkins"/>
    <s v="Extended reciprocal circuit"/>
    <n v="3500"/>
    <n v="8864"/>
    <n v="253.25714285714284"/>
    <x v="0"/>
    <n v="246"/>
    <n v="36.032520325203251"/>
    <x v="0"/>
    <s v="USD"/>
    <n v="1508475600"/>
    <d v="2017-10-20T05:00:00"/>
    <n v="1512712800"/>
    <d v="2017-12-08T06:00:00"/>
    <b v="0"/>
    <b v="1"/>
    <x v="0"/>
    <x v="0"/>
  </r>
  <r>
    <n v="576"/>
    <s v="Moran and Sons"/>
    <s v="Object-based bottom-line superstructure"/>
    <n v="9700"/>
    <n v="6298"/>
    <n v="64.927835051546396"/>
    <x v="1"/>
    <n v="64"/>
    <n v="98.40625"/>
    <x v="0"/>
    <s v="USD"/>
    <n v="1509512400"/>
    <d v="2017-11-01T05:00:00"/>
    <n v="1510984800"/>
    <d v="2017-11-18T06:00:00"/>
    <b v="0"/>
    <b v="0"/>
    <x v="3"/>
    <x v="5"/>
  </r>
  <r>
    <n v="871"/>
    <s v="Santana-George"/>
    <s v="Re-engineered client-driven knowledge user"/>
    <n v="71500"/>
    <n v="194912"/>
    <n v="272.6041958041958"/>
    <x v="0"/>
    <n v="2320"/>
    <n v="84.013793103448279"/>
    <x v="0"/>
    <s v="USD"/>
    <n v="1509512400"/>
    <d v="2017-11-01T05:00:00"/>
    <n v="1511071200"/>
    <d v="2017-11-19T06:00:00"/>
    <b v="0"/>
    <b v="1"/>
    <x v="3"/>
    <x v="5"/>
  </r>
  <r>
    <n v="274"/>
    <s v="Morgan-Jenkins"/>
    <s v="Fully-configurable background algorithm"/>
    <n v="2400"/>
    <n v="773"/>
    <n v="32.208333333333336"/>
    <x v="1"/>
    <n v="15"/>
    <n v="51.533333333333331"/>
    <x v="0"/>
    <s v="USD"/>
    <n v="1509948000"/>
    <d v="2017-11-06T06:00:00"/>
    <n v="1510380000"/>
    <d v="2017-11-11T06:00:00"/>
    <b v="0"/>
    <b v="0"/>
    <x v="3"/>
    <x v="5"/>
  </r>
  <r>
    <n v="722"/>
    <s v="Thomas-Simmons"/>
    <s v="Proactive 24hour frame"/>
    <n v="48500"/>
    <n v="75906"/>
    <n v="156.50721649484535"/>
    <x v="0"/>
    <n v="3036"/>
    <n v="25.00197628458498"/>
    <x v="0"/>
    <s v="USD"/>
    <n v="1509948000"/>
    <d v="2017-11-06T06:00:00"/>
    <n v="1512280800"/>
    <d v="2017-12-03T06:00:00"/>
    <b v="0"/>
    <b v="0"/>
    <x v="5"/>
    <x v="17"/>
  </r>
  <r>
    <n v="208"/>
    <s v="Jackson Inc"/>
    <s v="Mandatory multi-tasking encryption"/>
    <n v="196900"/>
    <n v="199110"/>
    <n v="101.12239715591672"/>
    <x v="0"/>
    <n v="2053"/>
    <n v="96.984900146127615"/>
    <x v="0"/>
    <s v="USD"/>
    <n v="1510207200"/>
    <d v="2017-11-09T06:00:00"/>
    <n v="1512280800"/>
    <d v="2017-12-03T06:00:00"/>
    <b v="0"/>
    <b v="0"/>
    <x v="5"/>
    <x v="17"/>
  </r>
  <r>
    <n v="404"/>
    <s v="Bailey-Boyer"/>
    <s v="Visionary exuding Internet solution"/>
    <n v="48900"/>
    <n v="154321"/>
    <n v="315.58486707566465"/>
    <x v="0"/>
    <n v="2237"/>
    <n v="68.985695127402778"/>
    <x v="0"/>
    <s v="USD"/>
    <n v="1510639200"/>
    <d v="2017-11-14T06:00:00"/>
    <n v="1510898400"/>
    <d v="2017-11-17T06:00:00"/>
    <b v="0"/>
    <b v="0"/>
    <x v="3"/>
    <x v="5"/>
  </r>
  <r>
    <n v="115"/>
    <s v="Barrett PLC"/>
    <s v="Team-oriented clear-thinking capacity"/>
    <n v="166700"/>
    <n v="145382"/>
    <n v="87.211757648470297"/>
    <x v="1"/>
    <n v="3304"/>
    <n v="44.001815980629537"/>
    <x v="4"/>
    <s v="EUR"/>
    <n v="1510898400"/>
    <d v="2017-11-17T06:00:00"/>
    <n v="1513922400"/>
    <d v="2017-12-22T06:00:00"/>
    <b v="0"/>
    <b v="0"/>
    <x v="4"/>
    <x v="6"/>
  </r>
  <r>
    <n v="280"/>
    <s v="Braun PLC"/>
    <s v="Function-based high-level infrastructure"/>
    <n v="2500"/>
    <n v="14536"/>
    <n v="581.44000000000005"/>
    <x v="0"/>
    <n v="393"/>
    <n v="36.987277353689571"/>
    <x v="0"/>
    <s v="USD"/>
    <n v="1511244000"/>
    <d v="2017-11-21T06:00:00"/>
    <n v="1511762400"/>
    <d v="2017-11-27T06:00:00"/>
    <b v="0"/>
    <b v="0"/>
    <x v="5"/>
    <x v="7"/>
  </r>
  <r>
    <n v="81"/>
    <s v="Gomez, Bailey and Flores"/>
    <s v="User-friendly static contingency"/>
    <n v="16800"/>
    <n v="37857"/>
    <n v="225.33928571428569"/>
    <x v="0"/>
    <n v="411"/>
    <n v="92.109489051094897"/>
    <x v="0"/>
    <s v="USD"/>
    <n v="1511416800"/>
    <d v="2017-11-23T06:00:00"/>
    <n v="1513576800"/>
    <d v="2017-12-18T06:00:00"/>
    <b v="0"/>
    <b v="0"/>
    <x v="1"/>
    <x v="3"/>
  </r>
  <r>
    <n v="506"/>
    <s v="Robles, Bell and Gonzalez"/>
    <s v="Customizable background monitoring"/>
    <n v="18000"/>
    <n v="166874"/>
    <n v="927.07777777777767"/>
    <x v="0"/>
    <n v="2528"/>
    <n v="66.010284810126578"/>
    <x v="0"/>
    <s v="USD"/>
    <n v="1511416800"/>
    <d v="2017-11-23T06:00:00"/>
    <n v="1512885600"/>
    <d v="2017-12-10T06:00:00"/>
    <b v="0"/>
    <b v="1"/>
    <x v="3"/>
    <x v="5"/>
  </r>
  <r>
    <n v="694"/>
    <s v="Mora-Bradley"/>
    <s v="Programmable tangible ability"/>
    <n v="9100"/>
    <n v="7656"/>
    <n v="84.131868131868131"/>
    <x v="1"/>
    <n v="79"/>
    <n v="96.911392405063296"/>
    <x v="0"/>
    <s v="USD"/>
    <n v="1511762400"/>
    <d v="2017-11-27T06:00:00"/>
    <n v="1514959200"/>
    <d v="2018-01-03T06:00:00"/>
    <b v="0"/>
    <b v="0"/>
    <x v="3"/>
    <x v="5"/>
  </r>
  <r>
    <n v="810"/>
    <s v="Ball-Fisher"/>
    <s v="Multi-layered intangible instruction set"/>
    <n v="6400"/>
    <n v="12360"/>
    <n v="193.125"/>
    <x v="0"/>
    <n v="221"/>
    <n v="55.927601809954751"/>
    <x v="0"/>
    <s v="USD"/>
    <n v="1511848800"/>
    <d v="2017-11-28T06:00:00"/>
    <n v="1512712800"/>
    <d v="2017-12-08T06:00:00"/>
    <b v="0"/>
    <b v="1"/>
    <x v="3"/>
    <x v="5"/>
  </r>
  <r>
    <n v="815"/>
    <s v="Watson-Douglas"/>
    <s v="Centralized bandwidth-monitored leverage"/>
    <n v="9000"/>
    <n v="11721"/>
    <n v="130.23333333333335"/>
    <x v="0"/>
    <n v="183"/>
    <n v="64.049180327868854"/>
    <x v="3"/>
    <s v="CAD"/>
    <n v="1511935200"/>
    <d v="2017-11-29T06:00:00"/>
    <n v="1514181600"/>
    <d v="2017-12-25T06:00:00"/>
    <b v="0"/>
    <b v="0"/>
    <x v="1"/>
    <x v="3"/>
  </r>
  <r>
    <n v="330"/>
    <s v="Thompson-Bates"/>
    <s v="Expanded encompassing open architecture"/>
    <n v="33700"/>
    <n v="62330"/>
    <n v="184.95548961424333"/>
    <x v="0"/>
    <n v="1385"/>
    <n v="45.003610108303249"/>
    <x v="1"/>
    <s v="GBP"/>
    <n v="1512712800"/>
    <d v="2017-12-08T06:00:00"/>
    <n v="1512799200"/>
    <d v="2017-12-09T06:00:00"/>
    <b v="0"/>
    <b v="0"/>
    <x v="5"/>
    <x v="17"/>
  </r>
  <r>
    <n v="238"/>
    <s v="Bolton, Sanchez and Carrillo"/>
    <s v="Distributed systemic adapter"/>
    <n v="2400"/>
    <n v="10138"/>
    <n v="422.41666666666669"/>
    <x v="0"/>
    <n v="97"/>
    <n v="104.51546391752578"/>
    <x v="6"/>
    <s v="DKK"/>
    <n v="1513231200"/>
    <d v="2017-12-14T06:00:00"/>
    <n v="1515391200"/>
    <d v="2018-01-08T06:00:00"/>
    <b v="0"/>
    <b v="1"/>
    <x v="3"/>
    <x v="5"/>
  </r>
  <r>
    <n v="447"/>
    <s v="Harrington-Harper"/>
    <s v="Self-enabling next generation algorithm"/>
    <n v="155200"/>
    <n v="37754"/>
    <n v="24.326030927835053"/>
    <x v="2"/>
    <n v="439"/>
    <n v="86"/>
    <x v="1"/>
    <s v="GBP"/>
    <n v="1513663200"/>
    <d v="2017-12-19T06:00:00"/>
    <n v="1515045600"/>
    <d v="2018-01-04T06:00:00"/>
    <b v="0"/>
    <b v="0"/>
    <x v="5"/>
    <x v="16"/>
  </r>
  <r>
    <n v="794"/>
    <s v="Welch Inc"/>
    <s v="Optional optimal website"/>
    <n v="6600"/>
    <n v="8276"/>
    <n v="125.39393939393939"/>
    <x v="0"/>
    <n v="110"/>
    <n v="75.236363636363635"/>
    <x v="0"/>
    <s v="USD"/>
    <n v="1513922400"/>
    <d v="2017-12-22T06:00:00"/>
    <n v="1514959200"/>
    <d v="2018-01-03T06:00:00"/>
    <b v="0"/>
    <b v="0"/>
    <x v="1"/>
    <x v="3"/>
  </r>
  <r>
    <n v="981"/>
    <s v="Diaz-Little"/>
    <s v="Grass-roots executive synergy"/>
    <n v="6700"/>
    <n v="11941"/>
    <n v="178.22388059701493"/>
    <x v="0"/>
    <n v="323"/>
    <n v="36.969040247678016"/>
    <x v="0"/>
    <s v="USD"/>
    <n v="1514181600"/>
    <d v="2017-12-25T06:00:00"/>
    <n v="1517032800"/>
    <d v="2018-01-27T06:00:00"/>
    <b v="0"/>
    <b v="0"/>
    <x v="2"/>
    <x v="15"/>
  </r>
  <r>
    <n v="657"/>
    <s v="Russo, Kim and Mccoy"/>
    <s v="Balanced optimal hardware"/>
    <n v="10000"/>
    <n v="824"/>
    <n v="8.24"/>
    <x v="1"/>
    <n v="14"/>
    <n v="58.857142857142854"/>
    <x v="0"/>
    <s v="USD"/>
    <n v="1514354400"/>
    <d v="2017-12-27T06:00:00"/>
    <n v="1515736800"/>
    <d v="2018-01-12T06:00:00"/>
    <b v="0"/>
    <b v="0"/>
    <x v="5"/>
    <x v="19"/>
  </r>
  <r>
    <n v="755"/>
    <s v="Chen, Pollard and Clarke"/>
    <s v="Stand-alone multi-state project"/>
    <n v="4500"/>
    <n v="7496"/>
    <n v="166.57777777777778"/>
    <x v="0"/>
    <n v="288"/>
    <n v="26.027777777777779"/>
    <x v="6"/>
    <s v="DKK"/>
    <n v="1514354400"/>
    <d v="2017-12-27T06:00:00"/>
    <n v="1515391200"/>
    <d v="2018-01-08T06:00:00"/>
    <b v="0"/>
    <b v="1"/>
    <x v="3"/>
    <x v="5"/>
  </r>
  <r>
    <n v="656"/>
    <s v="Hobbs, Brown and Lee"/>
    <s v="Vision-oriented systematic Graphical User Interface"/>
    <n v="118400"/>
    <n v="49879"/>
    <n v="42.127533783783782"/>
    <x v="1"/>
    <n v="504"/>
    <n v="98.966269841269835"/>
    <x v="2"/>
    <s v="AUD"/>
    <n v="1514440800"/>
    <d v="2017-12-28T06:00:00"/>
    <n v="1514872800"/>
    <d v="2018-01-02T06:00:00"/>
    <b v="0"/>
    <b v="0"/>
    <x v="7"/>
    <x v="11"/>
  </r>
  <r>
    <n v="804"/>
    <s v="English-Mccullough"/>
    <s v="Business-focused discrete software"/>
    <n v="2600"/>
    <n v="6987"/>
    <n v="268.73076923076923"/>
    <x v="0"/>
    <n v="218"/>
    <n v="32.050458715596328"/>
    <x v="0"/>
    <s v="USD"/>
    <n v="1514872800"/>
    <d v="2018-01-02T06:00:00"/>
    <n v="1516600800"/>
    <d v="2018-01-22T06:00:00"/>
    <b v="0"/>
    <b v="0"/>
    <x v="1"/>
    <x v="3"/>
  </r>
  <r>
    <n v="830"/>
    <s v="Johnson, Turner and Carroll"/>
    <s v="Persevering zero administration knowledge user"/>
    <n v="121600"/>
    <n v="1424"/>
    <n v="1.1710526315789473"/>
    <x v="1"/>
    <n v="22"/>
    <n v="64.727272727272734"/>
    <x v="0"/>
    <s v="USD"/>
    <n v="1514959200"/>
    <d v="2018-01-03T06:00:00"/>
    <n v="1520056800"/>
    <d v="2018-03-03T06:00:00"/>
    <b v="0"/>
    <b v="0"/>
    <x v="3"/>
    <x v="5"/>
  </r>
  <r>
    <n v="847"/>
    <s v="Miller, Glenn and Adams"/>
    <s v="Distributed actuating project"/>
    <n v="4700"/>
    <n v="11174"/>
    <n v="237.74468085106383"/>
    <x v="0"/>
    <n v="110"/>
    <n v="101.58181818181818"/>
    <x v="0"/>
    <s v="USD"/>
    <n v="1515304800"/>
    <d v="2018-01-07T06:00:00"/>
    <n v="1515564000"/>
    <d v="2018-01-10T06:00:00"/>
    <b v="0"/>
    <b v="0"/>
    <x v="7"/>
    <x v="11"/>
  </r>
  <r>
    <n v="32"/>
    <s v="Jackson PLC"/>
    <s v="Ergonomic 6thgeneration success"/>
    <n v="101000"/>
    <n v="87676"/>
    <n v="86.807920792079202"/>
    <x v="1"/>
    <n v="2307"/>
    <n v="38.004334633723452"/>
    <x v="4"/>
    <s v="EUR"/>
    <n v="1515564000"/>
    <d v="2018-01-10T06:00:00"/>
    <n v="1517896800"/>
    <d v="2018-02-06T06:00:00"/>
    <b v="0"/>
    <b v="0"/>
    <x v="5"/>
    <x v="17"/>
  </r>
  <r>
    <n v="334"/>
    <s v="Mcgee Group"/>
    <s v="Assimilated discrete algorithm"/>
    <n v="66200"/>
    <n v="123538"/>
    <n v="186.61329305135951"/>
    <x v="0"/>
    <n v="1113"/>
    <n v="110.99550763701707"/>
    <x v="0"/>
    <s v="USD"/>
    <n v="1515564000"/>
    <d v="2018-01-10T06:00:00"/>
    <n v="1516168800"/>
    <d v="2018-01-17T06:00:00"/>
    <b v="0"/>
    <b v="0"/>
    <x v="1"/>
    <x v="3"/>
  </r>
  <r>
    <n v="132"/>
    <s v="Flowers and Sons"/>
    <s v="Virtual static core"/>
    <n v="3300"/>
    <n v="3834"/>
    <n v="116.18181818181819"/>
    <x v="0"/>
    <n v="89"/>
    <n v="43.078651685393261"/>
    <x v="0"/>
    <s v="USD"/>
    <n v="1515736800"/>
    <d v="2018-01-12T06:00:00"/>
    <n v="1517119200"/>
    <d v="2018-01-28T06:00:00"/>
    <b v="0"/>
    <b v="1"/>
    <x v="3"/>
    <x v="5"/>
  </r>
  <r>
    <n v="344"/>
    <s v="Berger, Johnson and Marshall"/>
    <s v="Devolved exuding emulation"/>
    <n v="197600"/>
    <n v="82959"/>
    <n v="41.983299595141702"/>
    <x v="1"/>
    <n v="830"/>
    <n v="99.950602409638549"/>
    <x v="0"/>
    <s v="USD"/>
    <n v="1516600800"/>
    <d v="2018-01-22T06:00:00"/>
    <n v="1520056800"/>
    <d v="2018-03-03T06:00:00"/>
    <b v="0"/>
    <b v="0"/>
    <x v="6"/>
    <x v="10"/>
  </r>
  <r>
    <n v="532"/>
    <s v="Cordova-Torres"/>
    <s v="Pre-emptive grid-enabled contingency"/>
    <n v="1600"/>
    <n v="8046"/>
    <n v="502.87499999999994"/>
    <x v="0"/>
    <n v="126"/>
    <n v="63.857142857142854"/>
    <x v="3"/>
    <s v="CAD"/>
    <n v="1516860000"/>
    <d v="2018-01-25T06:00:00"/>
    <n v="1516946400"/>
    <d v="2018-01-26T06:00:00"/>
    <b v="0"/>
    <b v="0"/>
    <x v="3"/>
    <x v="5"/>
  </r>
  <r>
    <n v="465"/>
    <s v="Gonzalez-Robbins"/>
    <s v="Up-sized responsive protocol"/>
    <n v="4700"/>
    <n v="8829"/>
    <n v="187.85106382978722"/>
    <x v="0"/>
    <n v="80"/>
    <n v="110.3625"/>
    <x v="0"/>
    <s v="USD"/>
    <n v="1517032800"/>
    <d v="2018-01-27T06:00:00"/>
    <n v="1517810400"/>
    <d v="2018-02-05T06:00:00"/>
    <b v="0"/>
    <b v="0"/>
    <x v="4"/>
    <x v="9"/>
  </r>
  <r>
    <n v="895"/>
    <s v="Adams-Rollins"/>
    <s v="Integrated demand-driven info-mediaries"/>
    <n v="159800"/>
    <n v="11108"/>
    <n v="6.9511889862327907"/>
    <x v="1"/>
    <n v="107"/>
    <n v="103.81308411214954"/>
    <x v="0"/>
    <s v="USD"/>
    <n v="1517637600"/>
    <d v="2018-02-03T06:00:00"/>
    <n v="1518415200"/>
    <d v="2018-02-12T06:00:00"/>
    <b v="0"/>
    <b v="0"/>
    <x v="3"/>
    <x v="5"/>
  </r>
  <r>
    <n v="759"/>
    <s v="Rodriguez PLC"/>
    <s v="Grass-roots upward-trending installation"/>
    <n v="167500"/>
    <n v="114615"/>
    <n v="68.426865671641792"/>
    <x v="1"/>
    <n v="1274"/>
    <n v="89.964678178963894"/>
    <x v="0"/>
    <s v="USD"/>
    <n v="1517810400"/>
    <d v="2018-02-05T06:00:00"/>
    <n v="1520402400"/>
    <d v="2018-03-07T06:00:00"/>
    <b v="0"/>
    <b v="0"/>
    <x v="1"/>
    <x v="1"/>
  </r>
  <r>
    <n v="977"/>
    <s v="Johnson Group"/>
    <s v="Vision-oriented interactive solution"/>
    <n v="7000"/>
    <n v="5177"/>
    <n v="73.957142857142856"/>
    <x v="1"/>
    <n v="67"/>
    <n v="77.268656716417908"/>
    <x v="0"/>
    <s v="USD"/>
    <n v="1517983200"/>
    <d v="2018-02-07T06:00:00"/>
    <n v="1520748000"/>
    <d v="2018-03-11T06:00:00"/>
    <b v="0"/>
    <b v="0"/>
    <x v="7"/>
    <x v="11"/>
  </r>
  <r>
    <n v="456"/>
    <s v="Wilson, Brooks and Clark"/>
    <s v="Operative well-modulated data-warehouse"/>
    <n v="146400"/>
    <n v="152438"/>
    <n v="104.1243169398907"/>
    <x v="0"/>
    <n v="1605"/>
    <n v="94.976947040498445"/>
    <x v="0"/>
    <s v="USD"/>
    <n v="1518242400"/>
    <d v="2018-02-10T06:00:00"/>
    <n v="1518242400"/>
    <d v="2018-02-10T06:00:00"/>
    <b v="0"/>
    <b v="1"/>
    <x v="1"/>
    <x v="4"/>
  </r>
  <r>
    <n v="464"/>
    <s v="Gomez LLC"/>
    <s v="Pre-emptive mission-critical hardware"/>
    <n v="71200"/>
    <n v="95020"/>
    <n v="133.45505617977528"/>
    <x v="0"/>
    <n v="2436"/>
    <n v="39.006568144499177"/>
    <x v="0"/>
    <s v="USD"/>
    <n v="1518328800"/>
    <d v="2018-02-11T06:00:00"/>
    <n v="1519538400"/>
    <d v="2018-02-25T06:00:00"/>
    <b v="0"/>
    <b v="0"/>
    <x v="3"/>
    <x v="5"/>
  </r>
  <r>
    <n v="720"/>
    <s v="Valenzuela, Davidson and Castro"/>
    <s v="Multi-layered upward-trending conglomeration"/>
    <n v="8700"/>
    <n v="3227"/>
    <n v="37.091954022988503"/>
    <x v="2"/>
    <n v="38"/>
    <n v="84.921052631578945"/>
    <x v="6"/>
    <s v="DKK"/>
    <n v="1519192800"/>
    <d v="2018-02-21T06:00:00"/>
    <n v="1520402400"/>
    <d v="2018-03-07T06:00:00"/>
    <b v="0"/>
    <b v="1"/>
    <x v="3"/>
    <x v="5"/>
  </r>
  <r>
    <n v="518"/>
    <s v="Ramirez Group"/>
    <s v="Open-architected uniform instruction set"/>
    <n v="8800"/>
    <n v="622"/>
    <n v="7.0681818181818183"/>
    <x v="1"/>
    <n v="10"/>
    <n v="62.2"/>
    <x v="0"/>
    <s v="USD"/>
    <n v="1519365600"/>
    <d v="2018-02-23T06:00:00"/>
    <n v="1519538400"/>
    <d v="2018-02-25T06:00:00"/>
    <b v="0"/>
    <b v="1"/>
    <x v="5"/>
    <x v="7"/>
  </r>
  <r>
    <n v="140"/>
    <s v="Bautista-Cross"/>
    <s v="Fully-configurable coherent Internet solution"/>
    <n v="5500"/>
    <n v="12274"/>
    <n v="223.16363636363636"/>
    <x v="0"/>
    <n v="186"/>
    <n v="65.989247311827953"/>
    <x v="0"/>
    <s v="USD"/>
    <n v="1519538400"/>
    <d v="2018-02-25T06:00:00"/>
    <n v="1519970400"/>
    <d v="2018-03-02T06:00:00"/>
    <b v="0"/>
    <b v="0"/>
    <x v="5"/>
    <x v="17"/>
  </r>
  <r>
    <n v="243"/>
    <s v="Garcia PLC"/>
    <s v="Customer-focused attitude-oriented function"/>
    <n v="2300"/>
    <n v="10240"/>
    <n v="445.21739130434781"/>
    <x v="0"/>
    <n v="238"/>
    <n v="43.025210084033617"/>
    <x v="0"/>
    <s v="USD"/>
    <n v="1520143200"/>
    <d v="2018-03-04T06:00:00"/>
    <n v="1520402400"/>
    <d v="2018-03-07T06:00:00"/>
    <b v="0"/>
    <b v="0"/>
    <x v="3"/>
    <x v="5"/>
  </r>
  <r>
    <n v="364"/>
    <s v="Ramirez-Myers"/>
    <s v="Switchable intangible definition"/>
    <n v="900"/>
    <n v="14547"/>
    <n v="1616.3333333333335"/>
    <x v="0"/>
    <n v="186"/>
    <n v="78.209677419354833"/>
    <x v="0"/>
    <s v="USD"/>
    <n v="1520229600"/>
    <d v="2018-03-05T06:00:00"/>
    <n v="1522818000"/>
    <d v="2018-04-04T05:00:00"/>
    <b v="0"/>
    <b v="0"/>
    <x v="1"/>
    <x v="4"/>
  </r>
  <r>
    <n v="486"/>
    <s v="Davis, Cox and Fox"/>
    <s v="Compatible exuding Graphical User Interface"/>
    <n v="5200"/>
    <n v="702"/>
    <n v="13.5"/>
    <x v="1"/>
    <n v="21"/>
    <n v="33.428571428571431"/>
    <x v="1"/>
    <s v="GBP"/>
    <n v="1520575200"/>
    <d v="2018-03-09T06:00:00"/>
    <n v="1521867600"/>
    <d v="2018-03-24T05:00:00"/>
    <b v="0"/>
    <b v="1"/>
    <x v="4"/>
    <x v="9"/>
  </r>
  <r>
    <n v="54"/>
    <s v="Roy PLC"/>
    <s v="Multi-channeled neutral customer loyalty"/>
    <n v="6000"/>
    <n v="5392"/>
    <n v="89.86666666666666"/>
    <x v="1"/>
    <n v="120"/>
    <n v="44.93333333333333"/>
    <x v="0"/>
    <s v="USD"/>
    <n v="1520748000"/>
    <d v="2018-03-11T06:00:00"/>
    <n v="1521262800"/>
    <d v="2018-03-17T05:00:00"/>
    <b v="0"/>
    <b v="0"/>
    <x v="2"/>
    <x v="2"/>
  </r>
  <r>
    <n v="672"/>
    <s v="Kelly-Colon"/>
    <s v="Stand-alone grid-enabled leverage"/>
    <n v="197900"/>
    <n v="110689"/>
    <n v="55.931783729156137"/>
    <x v="1"/>
    <n v="4428"/>
    <n v="24.997515808491418"/>
    <x v="2"/>
    <s v="AUD"/>
    <n v="1521608400"/>
    <d v="2018-03-21T05:00:00"/>
    <n v="1522472400"/>
    <d v="2018-03-31T05:00:00"/>
    <b v="0"/>
    <b v="0"/>
    <x v="3"/>
    <x v="5"/>
  </r>
  <r>
    <n v="686"/>
    <s v="Jones, Wiley and Robbins"/>
    <s v="Front-line cohesive extranet"/>
    <n v="7500"/>
    <n v="14381"/>
    <n v="191.74666666666667"/>
    <x v="0"/>
    <n v="134"/>
    <n v="107.32089552238806"/>
    <x v="0"/>
    <s v="USD"/>
    <n v="1522126800"/>
    <d v="2018-03-27T05:00:00"/>
    <n v="1523077200"/>
    <d v="2018-04-07T05:00:00"/>
    <b v="0"/>
    <b v="0"/>
    <x v="2"/>
    <x v="2"/>
  </r>
  <r>
    <n v="786"/>
    <s v="Smith-Brown"/>
    <s v="Object-based content-based ability"/>
    <n v="1500"/>
    <n v="10946"/>
    <n v="729.73333333333335"/>
    <x v="0"/>
    <n v="207"/>
    <n v="52.879227053140099"/>
    <x v="4"/>
    <s v="EUR"/>
    <n v="1522126800"/>
    <d v="2018-03-27T05:00:00"/>
    <n v="1522731600"/>
    <d v="2018-04-03T05:00:00"/>
    <b v="0"/>
    <b v="1"/>
    <x v="1"/>
    <x v="18"/>
  </r>
  <r>
    <n v="697"/>
    <s v="Fox-Williams"/>
    <s v="Profound system-worthy functionalities"/>
    <n v="128900"/>
    <n v="196960"/>
    <n v="152.80062063615205"/>
    <x v="0"/>
    <n v="7295"/>
    <n v="26.999314599040439"/>
    <x v="0"/>
    <s v="USD"/>
    <n v="1522472400"/>
    <d v="2018-03-31T05:00:00"/>
    <n v="1522645200"/>
    <d v="2018-04-02T05:00:00"/>
    <b v="0"/>
    <b v="0"/>
    <x v="1"/>
    <x v="1"/>
  </r>
  <r>
    <n v="22"/>
    <s v="Collier Inc"/>
    <s v="Enhanced dynamic definition"/>
    <n v="59100"/>
    <n v="75690"/>
    <n v="128.07106598984771"/>
    <x v="0"/>
    <n v="890"/>
    <n v="85.044943820224717"/>
    <x v="0"/>
    <s v="USD"/>
    <n v="1522731600"/>
    <d v="2018-04-03T05:00:00"/>
    <n v="1524027600"/>
    <d v="2018-04-18T05:00:00"/>
    <b v="0"/>
    <b v="0"/>
    <x v="3"/>
    <x v="5"/>
  </r>
  <r>
    <n v="721"/>
    <s v="Dominguez-Owens"/>
    <s v="Open-architected systematic intranet"/>
    <n v="123600"/>
    <n v="5429"/>
    <n v="4.392394822006473"/>
    <x v="2"/>
    <n v="60"/>
    <n v="90.483333333333334"/>
    <x v="0"/>
    <s v="USD"/>
    <n v="1522818000"/>
    <d v="2018-04-04T05:00:00"/>
    <n v="1523336400"/>
    <d v="2018-04-10T05:00:00"/>
    <b v="0"/>
    <b v="0"/>
    <x v="1"/>
    <x v="3"/>
  </r>
  <r>
    <n v="193"/>
    <s v="Calhoun, Rogers and Long"/>
    <s v="Progressive discrete hub"/>
    <n v="6600"/>
    <n v="3012"/>
    <n v="45.636363636363633"/>
    <x v="1"/>
    <n v="65"/>
    <n v="46.338461538461537"/>
    <x v="0"/>
    <s v="USD"/>
    <n v="1523163600"/>
    <d v="2018-04-08T05:00:00"/>
    <n v="1523509200"/>
    <d v="2018-04-12T05:00:00"/>
    <b v="1"/>
    <b v="0"/>
    <x v="1"/>
    <x v="4"/>
  </r>
  <r>
    <n v="647"/>
    <s v="Jordan-Wolfe"/>
    <s v="Inverse multimedia Graphic Interface"/>
    <n v="4500"/>
    <n v="1863"/>
    <n v="41.4"/>
    <x v="1"/>
    <n v="18"/>
    <n v="103.5"/>
    <x v="0"/>
    <s v="USD"/>
    <n v="1523250000"/>
    <d v="2018-04-09T05:00:00"/>
    <n v="1525323600"/>
    <d v="2018-05-03T05:00:00"/>
    <b v="0"/>
    <b v="0"/>
    <x v="4"/>
    <x v="9"/>
  </r>
  <r>
    <n v="622"/>
    <s v="Smith-Smith"/>
    <s v="Total leadingedge neural-net"/>
    <n v="189000"/>
    <n v="5916"/>
    <n v="3.1301587301587301"/>
    <x v="1"/>
    <n v="64"/>
    <n v="92.4375"/>
    <x v="0"/>
    <s v="USD"/>
    <n v="1523768400"/>
    <d v="2018-04-15T05:00:00"/>
    <n v="1526014800"/>
    <d v="2018-05-11T05:00:00"/>
    <b v="0"/>
    <b v="0"/>
    <x v="1"/>
    <x v="4"/>
  </r>
  <r>
    <n v="78"/>
    <s v="Montgomery, Larson and Spencer"/>
    <s v="User-centric bifurcated knowledge user"/>
    <n v="4500"/>
    <n v="13536"/>
    <n v="300.8"/>
    <x v="0"/>
    <n v="330"/>
    <n v="41.018181818181816"/>
    <x v="0"/>
    <s v="USD"/>
    <n v="1523854800"/>
    <d v="2018-04-16T05:00:00"/>
    <n v="1523941200"/>
    <d v="2018-04-17T05:00:00"/>
    <b v="0"/>
    <b v="0"/>
    <x v="4"/>
    <x v="9"/>
  </r>
  <r>
    <n v="812"/>
    <s v="Landry Group"/>
    <s v="Expanded value-added hardware"/>
    <n v="59700"/>
    <n v="134640"/>
    <n v="225.52763819095478"/>
    <x v="0"/>
    <n v="2805"/>
    <n v="48"/>
    <x v="3"/>
    <s v="CAD"/>
    <n v="1523854800"/>
    <d v="2018-04-16T05:00:00"/>
    <n v="1524286800"/>
    <d v="2018-04-21T05:00:00"/>
    <b v="0"/>
    <b v="0"/>
    <x v="4"/>
    <x v="13"/>
  </r>
  <r>
    <n v="424"/>
    <s v="Schmidt-Gomez"/>
    <s v="User-centric impactful projection"/>
    <n v="5100"/>
    <n v="2064"/>
    <n v="40.470588235294116"/>
    <x v="1"/>
    <n v="83"/>
    <n v="24.867469879518072"/>
    <x v="0"/>
    <s v="USD"/>
    <n v="1524027600"/>
    <d v="2018-04-18T05:00:00"/>
    <n v="1524546000"/>
    <d v="2018-04-24T05:00:00"/>
    <b v="0"/>
    <b v="0"/>
    <x v="1"/>
    <x v="4"/>
  </r>
  <r>
    <n v="858"/>
    <s v="Ayala, Crawford and Taylor"/>
    <s v="Realigned 5thgeneration knowledge user"/>
    <n v="4000"/>
    <n v="2778"/>
    <n v="69.45"/>
    <x v="1"/>
    <n v="35"/>
    <n v="79.371428571428567"/>
    <x v="0"/>
    <s v="USD"/>
    <n v="1524286800"/>
    <d v="2018-04-21T05:00:00"/>
    <n v="1524891600"/>
    <d v="2018-04-28T05:00:00"/>
    <b v="1"/>
    <b v="0"/>
    <x v="7"/>
    <x v="11"/>
  </r>
  <r>
    <n v="107"/>
    <s v="Tucker, Schmidt and Reid"/>
    <s v="Multi-layered encompassing installation"/>
    <n v="3500"/>
    <n v="6527"/>
    <n v="186.48571428571427"/>
    <x v="0"/>
    <n v="86"/>
    <n v="75.895348837209298"/>
    <x v="0"/>
    <s v="USD"/>
    <n v="1524459600"/>
    <d v="2018-04-23T05:00:00"/>
    <n v="1525928400"/>
    <d v="2018-05-10T05:00:00"/>
    <b v="0"/>
    <b v="1"/>
    <x v="3"/>
    <x v="5"/>
  </r>
  <r>
    <n v="540"/>
    <s v="Brown-Pena"/>
    <s v="Front-line client-server secured line"/>
    <n v="5300"/>
    <n v="14097"/>
    <n v="265.98113207547169"/>
    <x v="0"/>
    <n v="247"/>
    <n v="57.072874493927124"/>
    <x v="0"/>
    <s v="USD"/>
    <n v="1525496400"/>
    <d v="2018-05-05T05:00:00"/>
    <n v="1527397200"/>
    <d v="2018-05-27T05:00:00"/>
    <b v="0"/>
    <b v="0"/>
    <x v="0"/>
    <x v="0"/>
  </r>
  <r>
    <n v="992"/>
    <s v="Morrow Inc"/>
    <s v="Networked global migration"/>
    <n v="3100"/>
    <n v="13223"/>
    <n v="426.54838709677421"/>
    <x v="0"/>
    <n v="132"/>
    <n v="100.17424242424242"/>
    <x v="0"/>
    <s v="USD"/>
    <n v="1525669200"/>
    <d v="2018-05-07T05:00:00"/>
    <n v="1526878800"/>
    <d v="2018-05-21T05:00:00"/>
    <b v="0"/>
    <b v="1"/>
    <x v="5"/>
    <x v="12"/>
  </r>
  <r>
    <n v="398"/>
    <s v="Myers LLC"/>
    <s v="Reactive bottom-line open architecture"/>
    <n v="1700"/>
    <n v="12202"/>
    <n v="717.76470588235293"/>
    <x v="0"/>
    <n v="123"/>
    <n v="99.203252032520325"/>
    <x v="4"/>
    <s v="EUR"/>
    <n v="1525755600"/>
    <d v="2018-05-08T05:00:00"/>
    <n v="1525928400"/>
    <d v="2018-05-10T05:00:00"/>
    <b v="0"/>
    <b v="1"/>
    <x v="5"/>
    <x v="7"/>
  </r>
  <r>
    <n v="185"/>
    <s v="Bailey PLC"/>
    <s v="Innovative actuating conglomeration"/>
    <n v="1000"/>
    <n v="718"/>
    <n v="71.8"/>
    <x v="1"/>
    <n v="19"/>
    <n v="37.789473684210527"/>
    <x v="0"/>
    <s v="USD"/>
    <n v="1526187600"/>
    <d v="2018-05-13T05:00:00"/>
    <n v="1527138000"/>
    <d v="2018-05-24T05:00:00"/>
    <b v="0"/>
    <b v="0"/>
    <x v="5"/>
    <x v="16"/>
  </r>
  <r>
    <n v="102"/>
    <s v="Garcia Inc"/>
    <s v="Front-line web-enabled model"/>
    <n v="3700"/>
    <n v="10422"/>
    <n v="281.67567567567568"/>
    <x v="0"/>
    <n v="336"/>
    <n v="31.017857142857142"/>
    <x v="0"/>
    <s v="USD"/>
    <n v="1526274000"/>
    <d v="2018-05-14T05:00:00"/>
    <n v="1526878800"/>
    <d v="2018-05-21T05:00:00"/>
    <b v="0"/>
    <b v="1"/>
    <x v="2"/>
    <x v="2"/>
  </r>
  <r>
    <n v="845"/>
    <s v="Williams LLC"/>
    <s v="Up-sized high-level access"/>
    <n v="69900"/>
    <n v="138087"/>
    <n v="197.54935622317598"/>
    <x v="0"/>
    <n v="1354"/>
    <n v="101.98449039881831"/>
    <x v="1"/>
    <s v="GBP"/>
    <n v="1526360400"/>
    <d v="2018-05-15T05:00:00"/>
    <n v="1529557200"/>
    <d v="2018-06-21T05:00:00"/>
    <b v="0"/>
    <b v="0"/>
    <x v="2"/>
    <x v="15"/>
  </r>
  <r>
    <n v="378"/>
    <s v="Fleming-Oliver"/>
    <s v="Managed stable function"/>
    <n v="178200"/>
    <n v="24882"/>
    <n v="13.962962962962964"/>
    <x v="1"/>
    <n v="355"/>
    <n v="70.090140845070422"/>
    <x v="0"/>
    <s v="USD"/>
    <n v="1526878800"/>
    <d v="2018-05-21T05:00:00"/>
    <n v="1530162000"/>
    <d v="2018-06-28T05:00:00"/>
    <b v="0"/>
    <b v="0"/>
    <x v="5"/>
    <x v="17"/>
  </r>
  <r>
    <n v="510"/>
    <s v="Best, Miller and Thomas"/>
    <s v="Re-engineered mobile task-force"/>
    <n v="7800"/>
    <n v="9289"/>
    <n v="119.08974358974358"/>
    <x v="0"/>
    <n v="131"/>
    <n v="70.908396946564892"/>
    <x v="2"/>
    <s v="AUD"/>
    <n v="1527742800"/>
    <d v="2018-05-31T05:00:00"/>
    <n v="1529816400"/>
    <d v="2018-06-24T05:00:00"/>
    <b v="0"/>
    <b v="0"/>
    <x v="5"/>
    <x v="12"/>
  </r>
  <r>
    <n v="405"/>
    <s v="Lee LLC"/>
    <s v="Synchronized secondary analyzer"/>
    <n v="29600"/>
    <n v="26527"/>
    <n v="89.618243243243242"/>
    <x v="1"/>
    <n v="435"/>
    <n v="60.981609195402299"/>
    <x v="0"/>
    <s v="USD"/>
    <n v="1528088400"/>
    <d v="2018-06-04T05:00:00"/>
    <n v="1532408400"/>
    <d v="2018-07-24T05:00:00"/>
    <b v="0"/>
    <b v="0"/>
    <x v="3"/>
    <x v="5"/>
  </r>
  <r>
    <n v="909"/>
    <s v="Gates, Li and Thompson"/>
    <s v="Synchronized attitude-oriented frame"/>
    <n v="1800"/>
    <n v="8621"/>
    <n v="478.94444444444446"/>
    <x v="0"/>
    <n v="80"/>
    <n v="107.7625"/>
    <x v="3"/>
    <s v="CAD"/>
    <n v="1528088400"/>
    <d v="2018-06-04T05:00:00"/>
    <n v="1530421200"/>
    <d v="2018-07-01T05:00:00"/>
    <b v="0"/>
    <b v="1"/>
    <x v="3"/>
    <x v="5"/>
  </r>
  <r>
    <n v="535"/>
    <s v="Garrison LLC"/>
    <s v="Profit-focused 24/7 data-warehouse"/>
    <n v="2600"/>
    <n v="12533"/>
    <n v="482.03846153846149"/>
    <x v="0"/>
    <n v="202"/>
    <n v="62.044554455445542"/>
    <x v="4"/>
    <s v="EUR"/>
    <n v="1528434000"/>
    <d v="2018-06-08T05:00:00"/>
    <n v="1528606800"/>
    <d v="2018-06-10T05:00:00"/>
    <b v="0"/>
    <b v="1"/>
    <x v="3"/>
    <x v="5"/>
  </r>
  <r>
    <n v="938"/>
    <s v="Allen Inc"/>
    <s v="Total dedicated benchmark"/>
    <n v="9200"/>
    <n v="10093"/>
    <n v="109.70652173913042"/>
    <x v="0"/>
    <n v="96"/>
    <n v="105.13541666666667"/>
    <x v="0"/>
    <s v="USD"/>
    <n v="1528779600"/>
    <d v="2018-06-12T05:00:00"/>
    <n v="1531890000"/>
    <d v="2018-07-18T05:00:00"/>
    <b v="0"/>
    <b v="1"/>
    <x v="4"/>
    <x v="6"/>
  </r>
  <r>
    <n v="842"/>
    <s v="Lawson and Sons"/>
    <s v="Reverse-engineered multi-tasking product"/>
    <n v="1500"/>
    <n v="8447"/>
    <n v="563.13333333333333"/>
    <x v="0"/>
    <n v="132"/>
    <n v="63.992424242424242"/>
    <x v="4"/>
    <s v="EUR"/>
    <n v="1529038800"/>
    <d v="2018-06-15T05:00:00"/>
    <n v="1529298000"/>
    <d v="2018-06-18T05:00:00"/>
    <b v="0"/>
    <b v="0"/>
    <x v="2"/>
    <x v="2"/>
  </r>
  <r>
    <n v="79"/>
    <s v="Soto LLC"/>
    <s v="Triple-buffered reciprocal project"/>
    <n v="57800"/>
    <n v="40228"/>
    <n v="69.598615916955026"/>
    <x v="1"/>
    <n v="838"/>
    <n v="48.004773269689736"/>
    <x v="0"/>
    <s v="USD"/>
    <n v="1529125200"/>
    <d v="2018-06-16T05:00:00"/>
    <n v="1529557200"/>
    <d v="2018-06-21T05:00:00"/>
    <b v="0"/>
    <b v="0"/>
    <x v="3"/>
    <x v="5"/>
  </r>
  <r>
    <n v="325"/>
    <s v="Saunders Group"/>
    <s v="Programmable systemic implementation"/>
    <n v="6500"/>
    <n v="5897"/>
    <n v="90.723076923076931"/>
    <x v="1"/>
    <n v="73"/>
    <n v="80.780821917808225"/>
    <x v="0"/>
    <s v="USD"/>
    <n v="1529125200"/>
    <d v="2018-06-16T05:00:00"/>
    <n v="1531112400"/>
    <d v="2018-07-09T05:00:00"/>
    <b v="0"/>
    <b v="1"/>
    <x v="3"/>
    <x v="5"/>
  </r>
  <r>
    <n v="431"/>
    <s v="Rosales LLC"/>
    <s v="Compatible multimedia utilization"/>
    <n v="5100"/>
    <n v="9817"/>
    <n v="192.49019607843135"/>
    <x v="0"/>
    <n v="94"/>
    <n v="104.43617021276596"/>
    <x v="0"/>
    <s v="USD"/>
    <n v="1529643600"/>
    <d v="2018-06-22T05:00:00"/>
    <n v="1531112400"/>
    <d v="2018-07-09T05:00:00"/>
    <b v="1"/>
    <b v="0"/>
    <x v="3"/>
    <x v="5"/>
  </r>
  <r>
    <n v="473"/>
    <s v="Richardson Inc"/>
    <s v="Assimilated fault-tolerant capacity"/>
    <n v="5000"/>
    <n v="8907"/>
    <n v="178.14000000000001"/>
    <x v="0"/>
    <n v="106"/>
    <n v="84.028301886792448"/>
    <x v="0"/>
    <s v="USD"/>
    <n v="1529989200"/>
    <d v="2018-06-26T05:00:00"/>
    <n v="1530075600"/>
    <d v="2018-06-27T05:00:00"/>
    <b v="0"/>
    <b v="0"/>
    <x v="1"/>
    <x v="1"/>
  </r>
  <r>
    <n v="64"/>
    <s v="Mosley-Gilbert"/>
    <s v="Vision-oriented logistical intranet"/>
    <n v="2800"/>
    <n v="2734"/>
    <n v="97.642857142857139"/>
    <x v="1"/>
    <n v="38"/>
    <n v="71.94736842105263"/>
    <x v="0"/>
    <s v="USD"/>
    <n v="1530507600"/>
    <d v="2018-07-02T05:00:00"/>
    <n v="1531803600"/>
    <d v="2018-07-17T05:00:00"/>
    <b v="0"/>
    <b v="1"/>
    <x v="2"/>
    <x v="15"/>
  </r>
  <r>
    <n v="710"/>
    <s v="Huynh, Gallegos and Mills"/>
    <s v="Reduced next generation info-mediaries"/>
    <n v="4300"/>
    <n v="6358"/>
    <n v="147.86046511627907"/>
    <x v="0"/>
    <n v="125"/>
    <n v="50.863999999999997"/>
    <x v="0"/>
    <s v="USD"/>
    <n v="1531544400"/>
    <d v="2018-07-14T05:00:00"/>
    <n v="1532149200"/>
    <d v="2018-07-21T05:00:00"/>
    <b v="0"/>
    <b v="1"/>
    <x v="3"/>
    <x v="5"/>
  </r>
  <r>
    <n v="75"/>
    <s v="White, Torres and Bishop"/>
    <s v="Multi-layered dynamic protocol"/>
    <n v="9700"/>
    <n v="14606"/>
    <n v="150.57731958762886"/>
    <x v="0"/>
    <n v="170"/>
    <n v="85.917647058823533"/>
    <x v="0"/>
    <s v="USD"/>
    <n v="1531630800"/>
    <d v="2018-07-15T05:00:00"/>
    <n v="1532322000"/>
    <d v="2018-07-23T05:00:00"/>
    <b v="0"/>
    <b v="0"/>
    <x v="0"/>
    <x v="0"/>
  </r>
  <r>
    <n v="901"/>
    <s v="Hogan Group"/>
    <s v="Versatile bottom-line definition"/>
    <n v="5600"/>
    <n v="8746"/>
    <n v="156.17857142857144"/>
    <x v="0"/>
    <n v="159"/>
    <n v="55.0062893081761"/>
    <x v="0"/>
    <s v="USD"/>
    <n v="1531803600"/>
    <d v="2018-07-17T05:00:00"/>
    <n v="1534654800"/>
    <d v="2018-08-19T05:00:00"/>
    <b v="0"/>
    <b v="1"/>
    <x v="1"/>
    <x v="3"/>
  </r>
  <r>
    <n v="29"/>
    <s v="Johnson, Parker and Haynes"/>
    <s v="Focused 6thgeneration forecast"/>
    <n v="45900"/>
    <n v="150965"/>
    <n v="328.89978213507629"/>
    <x v="0"/>
    <n v="1606"/>
    <n v="94.000622665006233"/>
    <x v="5"/>
    <s v="CHF"/>
    <n v="1532062800"/>
    <d v="2018-07-20T05:00:00"/>
    <n v="1535518800"/>
    <d v="2018-08-29T05:00:00"/>
    <b v="0"/>
    <b v="0"/>
    <x v="5"/>
    <x v="8"/>
  </r>
  <r>
    <n v="846"/>
    <s v="Cooper, Stanley and Bryant"/>
    <s v="Phased empowering success"/>
    <n v="1000"/>
    <n v="5085"/>
    <n v="508.5"/>
    <x v="0"/>
    <n v="48"/>
    <n v="105.9375"/>
    <x v="0"/>
    <s v="USD"/>
    <n v="1532149200"/>
    <d v="2018-07-21T05:00:00"/>
    <n v="1535259600"/>
    <d v="2018-08-26T05:00:00"/>
    <b v="1"/>
    <b v="1"/>
    <x v="2"/>
    <x v="15"/>
  </r>
  <r>
    <n v="639"/>
    <s v="Barnes-Williams"/>
    <s v="Upgradable explicit forecast"/>
    <n v="8600"/>
    <n v="4832"/>
    <n v="56.186046511627907"/>
    <x v="3"/>
    <n v="45"/>
    <n v="107.37777777777778"/>
    <x v="0"/>
    <s v="USD"/>
    <n v="1532754000"/>
    <d v="2018-07-28T05:00:00"/>
    <n v="1532754000"/>
    <d v="2018-07-28T05:00:00"/>
    <b v="0"/>
    <b v="1"/>
    <x v="5"/>
    <x v="12"/>
  </r>
  <r>
    <n v="195"/>
    <s v="Smith and Sons"/>
    <s v="Upgradable high-level solution"/>
    <n v="15800"/>
    <n v="57157"/>
    <n v="361.75316455696202"/>
    <x v="0"/>
    <n v="524"/>
    <n v="109.07824427480917"/>
    <x v="0"/>
    <s v="USD"/>
    <n v="1532840400"/>
    <d v="2018-07-29T05:00:00"/>
    <n v="1533445200"/>
    <d v="2018-08-05T05:00:00"/>
    <b v="0"/>
    <b v="0"/>
    <x v="1"/>
    <x v="1"/>
  </r>
  <r>
    <n v="508"/>
    <s v="Roberts Group"/>
    <s v="Up-sized radical pricing structure"/>
    <n v="172700"/>
    <n v="193820"/>
    <n v="112.22929936305732"/>
    <x v="0"/>
    <n v="3657"/>
    <n v="52.999726551818434"/>
    <x v="0"/>
    <s v="USD"/>
    <n v="1532840400"/>
    <d v="2018-07-29T05:00:00"/>
    <n v="1534654800"/>
    <d v="2018-08-19T05:00:00"/>
    <b v="0"/>
    <b v="0"/>
    <x v="3"/>
    <x v="5"/>
  </r>
  <r>
    <n v="820"/>
    <s v="Valdez, Williams and Meyer"/>
    <s v="Cross-group heuristic forecast"/>
    <n v="1500"/>
    <n v="12009"/>
    <n v="800.6"/>
    <x v="0"/>
    <n v="279"/>
    <n v="43.043010752688176"/>
    <x v="1"/>
    <s v="GBP"/>
    <n v="1532840400"/>
    <d v="2018-07-29T05:00:00"/>
    <n v="1533963600"/>
    <d v="2018-08-11T05:00:00"/>
    <b v="0"/>
    <b v="1"/>
    <x v="1"/>
    <x v="3"/>
  </r>
  <r>
    <n v="55"/>
    <s v="Wright, Brooks and Villarreal"/>
    <s v="Reverse-engineered bifurcated strategy"/>
    <n v="6600"/>
    <n v="11746"/>
    <n v="177.96969696969697"/>
    <x v="0"/>
    <n v="131"/>
    <n v="89.664122137404576"/>
    <x v="0"/>
    <s v="USD"/>
    <n v="1532926800"/>
    <d v="2018-07-30T05:00:00"/>
    <n v="1533358800"/>
    <d v="2018-08-04T05:00:00"/>
    <b v="0"/>
    <b v="0"/>
    <x v="1"/>
    <x v="18"/>
  </r>
  <r>
    <n v="26"/>
    <s v="Spencer-Bates"/>
    <s v="Optional responsive customer loyalty"/>
    <n v="107500"/>
    <n v="51814"/>
    <n v="48.199069767441863"/>
    <x v="2"/>
    <n v="1480"/>
    <n v="35.009459459459457"/>
    <x v="0"/>
    <s v="USD"/>
    <n v="1533013200"/>
    <d v="2018-07-31T05:00:00"/>
    <n v="1535346000"/>
    <d v="2018-08-27T05:00:00"/>
    <b v="0"/>
    <b v="0"/>
    <x v="3"/>
    <x v="5"/>
  </r>
  <r>
    <n v="358"/>
    <s v="Diaz-Garcia"/>
    <s v="Profit-focused 3rdgeneration circuit"/>
    <n v="9700"/>
    <n v="1146"/>
    <n v="11.814432989690722"/>
    <x v="1"/>
    <n v="23"/>
    <n v="49.826086956521742"/>
    <x v="3"/>
    <s v="CAD"/>
    <n v="1533877200"/>
    <d v="2018-08-10T05:00:00"/>
    <n v="1534136400"/>
    <d v="2018-08-13T05:00:00"/>
    <b v="1"/>
    <b v="0"/>
    <x v="0"/>
    <x v="0"/>
  </r>
  <r>
    <n v="476"/>
    <s v="Murphy PLC"/>
    <s v="Optional solution-oriented instruction set"/>
    <n v="191500"/>
    <n v="57122"/>
    <n v="29.828720626631856"/>
    <x v="1"/>
    <n v="1120"/>
    <n v="51.001785714285717"/>
    <x v="0"/>
    <s v="USD"/>
    <n v="1533877200"/>
    <d v="2018-08-10T05:00:00"/>
    <n v="1534395600"/>
    <d v="2018-08-16T05:00:00"/>
    <b v="0"/>
    <b v="0"/>
    <x v="4"/>
    <x v="6"/>
  </r>
  <r>
    <n v="744"/>
    <s v="Fitzgerald Group"/>
    <s v="Intuitive exuding initiative"/>
    <n v="2000"/>
    <n v="14240"/>
    <n v="712"/>
    <x v="0"/>
    <n v="140"/>
    <n v="101.71428571428571"/>
    <x v="0"/>
    <s v="USD"/>
    <n v="1533877200"/>
    <d v="2018-08-10T05:00:00"/>
    <n v="1534050000"/>
    <d v="2018-08-12T05:00:00"/>
    <b v="0"/>
    <b v="1"/>
    <x v="3"/>
    <x v="5"/>
  </r>
  <r>
    <n v="534"/>
    <s v="Clark, Mccormick and Mendoza"/>
    <s v="Self-enabling didactic orchestration"/>
    <n v="89100"/>
    <n v="13385"/>
    <n v="15.022446689113355"/>
    <x v="1"/>
    <n v="243"/>
    <n v="55.08230452674897"/>
    <x v="0"/>
    <s v="USD"/>
    <n v="1534482000"/>
    <d v="2018-08-17T05:00:00"/>
    <n v="1534568400"/>
    <d v="2018-08-18T05:00:00"/>
    <b v="0"/>
    <b v="1"/>
    <x v="5"/>
    <x v="12"/>
  </r>
  <r>
    <n v="843"/>
    <s v="Porter-Hicks"/>
    <s v="De-engineered next generation parallelism"/>
    <n v="8800"/>
    <n v="2703"/>
    <n v="30.715909090909086"/>
    <x v="1"/>
    <n v="33"/>
    <n v="81.909090909090907"/>
    <x v="0"/>
    <s v="USD"/>
    <n v="1535259600"/>
    <d v="2018-08-26T05:00:00"/>
    <n v="1535778000"/>
    <d v="2018-09-01T05:00:00"/>
    <b v="0"/>
    <b v="0"/>
    <x v="0"/>
    <x v="0"/>
  </r>
  <r>
    <n v="207"/>
    <s v="Carney-Anderson"/>
    <s v="Digitized 5thgeneration knowledgebase"/>
    <n v="1000"/>
    <n v="4257"/>
    <n v="425.7"/>
    <x v="0"/>
    <n v="43"/>
    <n v="99"/>
    <x v="0"/>
    <s v="USD"/>
    <n v="1535432400"/>
    <d v="2018-08-28T05:00:00"/>
    <n v="1537160400"/>
    <d v="2018-09-17T05:00:00"/>
    <b v="0"/>
    <b v="1"/>
    <x v="1"/>
    <x v="3"/>
  </r>
  <r>
    <n v="828"/>
    <s v="Munoz, Cherry and Bell"/>
    <s v="Cross-platform reciprocal budgetary management"/>
    <n v="7100"/>
    <n v="4899"/>
    <n v="69"/>
    <x v="1"/>
    <n v="70"/>
    <n v="69.98571428571428"/>
    <x v="0"/>
    <s v="USD"/>
    <n v="1535432400"/>
    <d v="2018-08-28T05:00:00"/>
    <n v="1537592400"/>
    <d v="2018-09-22T05:00:00"/>
    <b v="0"/>
    <b v="0"/>
    <x v="3"/>
    <x v="5"/>
  </r>
  <r>
    <n v="537"/>
    <s v="Murillo-Mcfarland"/>
    <s v="Synchronized client-driven projection"/>
    <n v="84400"/>
    <n v="98935"/>
    <n v="117.22156398104266"/>
    <x v="0"/>
    <n v="1052"/>
    <n v="94.044676806083643"/>
    <x v="6"/>
    <s v="DKK"/>
    <n v="1535605200"/>
    <d v="2018-08-30T05:00:00"/>
    <n v="1537592400"/>
    <d v="2018-09-22T05:00:00"/>
    <b v="1"/>
    <b v="1"/>
    <x v="5"/>
    <x v="17"/>
  </r>
  <r>
    <n v="302"/>
    <s v="Ferguson, Collins and Mata"/>
    <s v="Customizable bi-directional hardware"/>
    <n v="76100"/>
    <n v="24234"/>
    <n v="31.844940867279899"/>
    <x v="1"/>
    <n v="245"/>
    <n v="98.914285714285711"/>
    <x v="0"/>
    <s v="USD"/>
    <n v="1535864400"/>
    <d v="2018-09-02T05:00:00"/>
    <n v="1537074000"/>
    <d v="2018-09-16T05:00:00"/>
    <b v="0"/>
    <b v="0"/>
    <x v="3"/>
    <x v="5"/>
  </r>
  <r>
    <n v="279"/>
    <s v="Smith-Jenkins"/>
    <s v="Vision-oriented methodical application"/>
    <n v="8000"/>
    <n v="13656"/>
    <n v="170.70000000000002"/>
    <x v="0"/>
    <n v="546"/>
    <n v="25.010989010989011"/>
    <x v="0"/>
    <s v="USD"/>
    <n v="1535950800"/>
    <d v="2018-09-03T05:00:00"/>
    <n v="1536210000"/>
    <d v="2018-09-06T05:00:00"/>
    <b v="0"/>
    <b v="0"/>
    <x v="3"/>
    <x v="5"/>
  </r>
  <r>
    <n v="872"/>
    <s v="Davis LLC"/>
    <s v="Compatible logistical paradigm"/>
    <n v="4700"/>
    <n v="7992"/>
    <n v="170.04255319148936"/>
    <x v="0"/>
    <n v="81"/>
    <n v="98.666666666666671"/>
    <x v="2"/>
    <s v="AUD"/>
    <n v="1535950800"/>
    <d v="2018-09-03T05:00:00"/>
    <n v="1536382800"/>
    <d v="2018-09-08T05:00:00"/>
    <b v="0"/>
    <b v="0"/>
    <x v="5"/>
    <x v="19"/>
  </r>
  <r>
    <n v="18"/>
    <s v="Johnson-Gould"/>
    <s v="Exclusive needs-based adapter"/>
    <n v="9100"/>
    <n v="6089"/>
    <n v="66.912087912087912"/>
    <x v="2"/>
    <n v="135"/>
    <n v="45.103703703703701"/>
    <x v="0"/>
    <s v="USD"/>
    <n v="1536382800"/>
    <d v="2018-09-08T05:00:00"/>
    <n v="1537074000"/>
    <d v="2018-09-16T05:00:00"/>
    <b v="0"/>
    <b v="0"/>
    <x v="3"/>
    <x v="5"/>
  </r>
  <r>
    <n v="110"/>
    <s v="Castillo-Carey"/>
    <s v="Cross-platform solution-oriented process improvement"/>
    <n v="142400"/>
    <n v="21307"/>
    <n v="14.962780898876405"/>
    <x v="1"/>
    <n v="296"/>
    <n v="71.983108108108112"/>
    <x v="0"/>
    <s v="USD"/>
    <n v="1536642000"/>
    <d v="2018-09-11T05:00:00"/>
    <n v="1538283600"/>
    <d v="2018-09-30T05:00:00"/>
    <b v="0"/>
    <b v="0"/>
    <x v="7"/>
    <x v="11"/>
  </r>
  <r>
    <n v="683"/>
    <s v="Jones PLC"/>
    <s v="Virtual systemic intranet"/>
    <n v="2300"/>
    <n v="8244"/>
    <n v="358.43478260869563"/>
    <x v="0"/>
    <n v="147"/>
    <n v="56.081632653061227"/>
    <x v="0"/>
    <s v="USD"/>
    <n v="1537074000"/>
    <d v="2018-09-16T05:00:00"/>
    <n v="1537246800"/>
    <d v="2018-09-18T05:00:00"/>
    <b v="0"/>
    <b v="0"/>
    <x v="3"/>
    <x v="5"/>
  </r>
  <r>
    <n v="546"/>
    <s v="Benjamin, Paul and Ferguson"/>
    <s v="Cloned global Graphical User Interface"/>
    <n v="4200"/>
    <n v="6870"/>
    <n v="163.57142857142856"/>
    <x v="0"/>
    <n v="88"/>
    <n v="78.068181818181813"/>
    <x v="0"/>
    <s v="USD"/>
    <n v="1537160400"/>
    <d v="2018-09-17T05:00:00"/>
    <n v="1537419600"/>
    <d v="2018-09-20T05:00:00"/>
    <b v="0"/>
    <b v="1"/>
    <x v="3"/>
    <x v="5"/>
  </r>
  <r>
    <n v="125"/>
    <s v="Pratt LLC"/>
    <s v="Stand-alone web-enabled moderator"/>
    <n v="5300"/>
    <n v="8475"/>
    <n v="159.90566037735849"/>
    <x v="0"/>
    <n v="180"/>
    <n v="47.083333333333336"/>
    <x v="0"/>
    <s v="USD"/>
    <n v="1537333200"/>
    <d v="2018-09-19T05:00:00"/>
    <n v="1537678800"/>
    <d v="2018-09-23T05:00:00"/>
    <b v="0"/>
    <b v="0"/>
    <x v="3"/>
    <x v="5"/>
  </r>
  <r>
    <n v="766"/>
    <s v="Montgomery-Castro"/>
    <s v="De-engineered disintermediate encryption"/>
    <n v="43800"/>
    <n v="13653"/>
    <n v="31.171232876712331"/>
    <x v="1"/>
    <n v="248"/>
    <n v="55.052419354838712"/>
    <x v="2"/>
    <s v="AUD"/>
    <n v="1537333200"/>
    <d v="2018-09-19T05:00:00"/>
    <n v="1537419600"/>
    <d v="2018-09-20T05:00:00"/>
    <b v="0"/>
    <b v="0"/>
    <x v="5"/>
    <x v="19"/>
  </r>
  <r>
    <n v="645"/>
    <s v="Ferguson, Murphy and Bright"/>
    <s v="Multi-lateral heuristic throughput"/>
    <n v="192100"/>
    <n v="178483"/>
    <n v="92.911504424778755"/>
    <x v="1"/>
    <n v="4697"/>
    <n v="37.999361294443261"/>
    <x v="0"/>
    <s v="USD"/>
    <n v="1537938000"/>
    <d v="2018-09-26T05:00:00"/>
    <n v="1539752400"/>
    <d v="2018-10-17T05:00:00"/>
    <b v="0"/>
    <b v="1"/>
    <x v="1"/>
    <x v="3"/>
  </r>
  <r>
    <n v="838"/>
    <s v="Jordan-Fischer"/>
    <s v="Vision-oriented high-level extranet"/>
    <n v="6400"/>
    <n v="8890"/>
    <n v="138.90625"/>
    <x v="0"/>
    <n v="261"/>
    <n v="34.061302681992338"/>
    <x v="0"/>
    <s v="USD"/>
    <n v="1538024400"/>
    <d v="2018-09-27T05:00:00"/>
    <n v="1538802000"/>
    <d v="2018-10-06T05:00:00"/>
    <b v="0"/>
    <b v="0"/>
    <x v="3"/>
    <x v="5"/>
  </r>
  <r>
    <n v="396"/>
    <s v="Holmes PLC"/>
    <s v="Digitized local info-mediaries"/>
    <n v="46100"/>
    <n v="77012"/>
    <n v="167.05422993492408"/>
    <x v="0"/>
    <n v="1604"/>
    <n v="48.012468827930178"/>
    <x v="2"/>
    <s v="AUD"/>
    <n v="1538715600"/>
    <d v="2018-10-05T05:00:00"/>
    <n v="1539406800"/>
    <d v="2018-10-13T05:00:00"/>
    <b v="0"/>
    <b v="0"/>
    <x v="5"/>
    <x v="12"/>
  </r>
  <r>
    <n v="867"/>
    <s v="Kane, Pruitt and Rivera"/>
    <s v="Cross-platform next generation service-desk"/>
    <n v="4800"/>
    <n v="7797"/>
    <n v="162.4375"/>
    <x v="0"/>
    <n v="300"/>
    <n v="25.99"/>
    <x v="0"/>
    <s v="USD"/>
    <n v="1539061200"/>
    <d v="2018-10-09T05:00:00"/>
    <n v="1539579600"/>
    <d v="2018-10-15T05:00:00"/>
    <b v="0"/>
    <b v="0"/>
    <x v="7"/>
    <x v="11"/>
  </r>
  <r>
    <n v="205"/>
    <s v="Weaver-Marquez"/>
    <s v="Focused analyzing circuit"/>
    <n v="1300"/>
    <n v="5614"/>
    <n v="431.84615384615387"/>
    <x v="0"/>
    <n v="80"/>
    <n v="70.174999999999997"/>
    <x v="0"/>
    <s v="USD"/>
    <n v="1539752400"/>
    <d v="2018-10-17T05:00:00"/>
    <n v="1540789200"/>
    <d v="2018-10-29T05:00:00"/>
    <b v="1"/>
    <b v="0"/>
    <x v="3"/>
    <x v="5"/>
  </r>
  <r>
    <n v="450"/>
    <s v="Delgado-Hatfield"/>
    <s v="Up-sized composite success"/>
    <n v="100"/>
    <n v="4"/>
    <n v="4"/>
    <x v="1"/>
    <n v="1"/>
    <n v="4"/>
    <x v="3"/>
    <s v="CAD"/>
    <n v="1540098000"/>
    <d v="2018-10-21T05:00:00"/>
    <n v="1542088800"/>
    <d v="2018-11-13T06:00:00"/>
    <b v="0"/>
    <b v="0"/>
    <x v="5"/>
    <x v="7"/>
  </r>
  <r>
    <n v="294"/>
    <s v="Turner-Davis"/>
    <s v="Automated local emulation"/>
    <n v="600"/>
    <n v="8038"/>
    <n v="1339.6666666666667"/>
    <x v="0"/>
    <n v="183"/>
    <n v="43.923497267759565"/>
    <x v="0"/>
    <s v="USD"/>
    <n v="1540530000"/>
    <d v="2018-10-26T05:00:00"/>
    <n v="1541570400"/>
    <d v="2018-11-07T06:00:00"/>
    <b v="0"/>
    <b v="0"/>
    <x v="3"/>
    <x v="5"/>
  </r>
  <r>
    <n v="417"/>
    <s v="Bradshaw, Smith and Ryan"/>
    <s v="Upgradable 24/7 emulation"/>
    <n v="1700"/>
    <n v="943"/>
    <n v="55.470588235294116"/>
    <x v="1"/>
    <n v="15"/>
    <n v="62.866666666666667"/>
    <x v="0"/>
    <s v="USD"/>
    <n v="1541221200"/>
    <d v="2018-11-03T05:00:00"/>
    <n v="1543298400"/>
    <d v="2018-11-27T06:00:00"/>
    <b v="0"/>
    <b v="0"/>
    <x v="3"/>
    <x v="5"/>
  </r>
  <r>
    <n v="995"/>
    <s v="Manning-Hamilton"/>
    <s v="Vision-oriented scalable definition"/>
    <n v="97300"/>
    <n v="153216"/>
    <n v="157.46762589928059"/>
    <x v="0"/>
    <n v="2043"/>
    <n v="74.995594713656388"/>
    <x v="0"/>
    <s v="USD"/>
    <n v="1541307600"/>
    <d v="2018-11-04T05:00:00"/>
    <n v="1543816800"/>
    <d v="2018-12-03T06:00:00"/>
    <b v="0"/>
    <b v="1"/>
    <x v="7"/>
    <x v="11"/>
  </r>
  <r>
    <n v="563"/>
    <s v="Kelley, Stanton and Sanchez"/>
    <s v="Optional tangible pricing structure"/>
    <n v="3700"/>
    <n v="5107"/>
    <n v="138.02702702702703"/>
    <x v="0"/>
    <n v="85"/>
    <n v="60.082352941176474"/>
    <x v="2"/>
    <s v="AUD"/>
    <n v="1542088800"/>
    <d v="2018-11-13T06:00:00"/>
    <n v="1543816800"/>
    <d v="2018-12-03T06:00:00"/>
    <b v="0"/>
    <b v="0"/>
    <x v="5"/>
    <x v="17"/>
  </r>
  <r>
    <n v="333"/>
    <s v="Carlson, Dixon and Jones"/>
    <s v="Persistent well-modulated synergy"/>
    <n v="9600"/>
    <n v="11900"/>
    <n v="123.95833333333333"/>
    <x v="0"/>
    <n v="253"/>
    <n v="47.035573122529641"/>
    <x v="0"/>
    <s v="USD"/>
    <n v="1542693600"/>
    <d v="2018-11-20T06:00:00"/>
    <n v="1545112800"/>
    <d v="2018-12-18T06:00:00"/>
    <b v="0"/>
    <b v="0"/>
    <x v="3"/>
    <x v="5"/>
  </r>
  <r>
    <n v="413"/>
    <s v="Rush-Bowers"/>
    <s v="Persevering analyzing extranet"/>
    <n v="189500"/>
    <n v="117628"/>
    <n v="62.072823218997364"/>
    <x v="3"/>
    <n v="1089"/>
    <n v="108.01469237832875"/>
    <x v="0"/>
    <s v="USD"/>
    <n v="1543298400"/>
    <d v="2018-11-27T06:00:00"/>
    <n v="1545631200"/>
    <d v="2018-12-24T06:00:00"/>
    <b v="0"/>
    <b v="0"/>
    <x v="5"/>
    <x v="7"/>
  </r>
  <r>
    <n v="328"/>
    <s v="Young PLC"/>
    <s v="Innovative well-modulated functionalities"/>
    <n v="98700"/>
    <n v="131826"/>
    <n v="133.56231003039514"/>
    <x v="0"/>
    <n v="2441"/>
    <n v="54.004916018025398"/>
    <x v="0"/>
    <s v="USD"/>
    <n v="1543557600"/>
    <d v="2018-11-30T06:00:00"/>
    <n v="1544508000"/>
    <d v="2018-12-11T06:00:00"/>
    <b v="0"/>
    <b v="0"/>
    <x v="1"/>
    <x v="3"/>
  </r>
  <r>
    <n v="162"/>
    <s v="Keith, Alvarez and Potter"/>
    <s v="Extended bottom-line open architecture"/>
    <n v="6100"/>
    <n v="9134"/>
    <n v="149.73770491803279"/>
    <x v="0"/>
    <n v="157"/>
    <n v="58.178343949044589"/>
    <x v="5"/>
    <s v="CHF"/>
    <n v="1544248800"/>
    <d v="2018-12-08T06:00:00"/>
    <n v="1546840800"/>
    <d v="2019-01-07T06:00:00"/>
    <b v="0"/>
    <b v="0"/>
    <x v="1"/>
    <x v="3"/>
  </r>
  <r>
    <n v="707"/>
    <s v="Moore, Cook and Wright"/>
    <s v="Visionary maximized Local Area Network"/>
    <n v="7300"/>
    <n v="11579"/>
    <n v="158.61643835616439"/>
    <x v="0"/>
    <n v="168"/>
    <n v="68.922619047619051"/>
    <x v="0"/>
    <s v="USD"/>
    <n v="1544248800"/>
    <d v="2018-12-08T06:00:00"/>
    <n v="1547359200"/>
    <d v="2019-01-13T06:00:00"/>
    <b v="0"/>
    <b v="0"/>
    <x v="5"/>
    <x v="12"/>
  </r>
  <r>
    <n v="662"/>
    <s v="Murphy-Farrell"/>
    <s v="Implemented exuding software"/>
    <n v="9100"/>
    <n v="8906"/>
    <n v="97.868131868131869"/>
    <x v="1"/>
    <n v="131"/>
    <n v="67.984732824427482"/>
    <x v="0"/>
    <s v="USD"/>
    <n v="1544335200"/>
    <d v="2018-12-09T06:00:00"/>
    <n v="1544680800"/>
    <d v="2018-12-13T06:00:00"/>
    <b v="0"/>
    <b v="0"/>
    <x v="3"/>
    <x v="5"/>
  </r>
  <r>
    <n v="922"/>
    <s v="Soto-Anthony"/>
    <s v="Ameliorated logistical capability"/>
    <n v="51400"/>
    <n v="90440"/>
    <n v="175.95330739299609"/>
    <x v="0"/>
    <n v="2261"/>
    <n v="40"/>
    <x v="0"/>
    <s v="USD"/>
    <n v="1544335200"/>
    <d v="2018-12-09T06:00:00"/>
    <n v="1545112800"/>
    <d v="2018-12-18T06:00:00"/>
    <b v="0"/>
    <b v="1"/>
    <x v="1"/>
    <x v="20"/>
  </r>
  <r>
    <n v="150"/>
    <s v="Brown, Palmer and Pace"/>
    <s v="Networked stable workforce"/>
    <n v="100"/>
    <n v="1"/>
    <n v="1"/>
    <x v="1"/>
    <n v="1"/>
    <n v="1"/>
    <x v="0"/>
    <s v="USD"/>
    <n v="1544940000"/>
    <d v="2018-12-16T06:00:00"/>
    <n v="1545026400"/>
    <d v="2018-12-17T06:00:00"/>
    <b v="0"/>
    <b v="0"/>
    <x v="1"/>
    <x v="3"/>
  </r>
  <r>
    <n v="642"/>
    <s v="Ramos, Moreno and Lewis"/>
    <s v="Extended multi-state knowledge user"/>
    <n v="9200"/>
    <n v="13382"/>
    <n v="145.45652173913044"/>
    <x v="0"/>
    <n v="129"/>
    <n v="103.73643410852713"/>
    <x v="3"/>
    <s v="CAD"/>
    <n v="1545026400"/>
    <d v="2018-12-17T06:00:00"/>
    <n v="1545804000"/>
    <d v="2018-12-26T06:00:00"/>
    <b v="0"/>
    <b v="0"/>
    <x v="2"/>
    <x v="2"/>
  </r>
  <r>
    <n v="644"/>
    <s v="Peters-Nelson"/>
    <s v="Distributed real-time algorithm"/>
    <n v="169400"/>
    <n v="81984"/>
    <n v="48.396694214876035"/>
    <x v="1"/>
    <n v="2928"/>
    <n v="28"/>
    <x v="3"/>
    <s v="CAD"/>
    <n v="1545112800"/>
    <d v="2018-12-18T06:00:00"/>
    <n v="1546495200"/>
    <d v="2019-01-03T06:00:00"/>
    <b v="0"/>
    <b v="0"/>
    <x v="3"/>
    <x v="5"/>
  </r>
  <r>
    <n v="797"/>
    <s v="Houston, Moore and Rogers"/>
    <s v="Optional tangible utilization"/>
    <n v="7600"/>
    <n v="8332"/>
    <n v="109.63157894736841"/>
    <x v="0"/>
    <n v="185"/>
    <n v="45.037837837837834"/>
    <x v="0"/>
    <s v="USD"/>
    <n v="1546149600"/>
    <d v="2018-12-30T06:00:00"/>
    <n v="1548136800"/>
    <d v="2019-01-22T06:00:00"/>
    <b v="0"/>
    <b v="0"/>
    <x v="2"/>
    <x v="15"/>
  </r>
  <r>
    <n v="706"/>
    <s v="Moreno Ltd"/>
    <s v="Customer-focused multimedia methodology"/>
    <n v="108400"/>
    <n v="138586"/>
    <n v="127.84686346863469"/>
    <x v="0"/>
    <n v="1345"/>
    <n v="103.03791821561339"/>
    <x v="2"/>
    <s v="AUD"/>
    <n v="1546754400"/>
    <d v="2019-01-06T06:00:00"/>
    <n v="1547445600"/>
    <d v="2019-01-14T06:00:00"/>
    <b v="0"/>
    <b v="1"/>
    <x v="2"/>
    <x v="15"/>
  </r>
  <r>
    <n v="688"/>
    <s v="Bowen, Davies and Burns"/>
    <s v="Devolved client-server monitoring"/>
    <n v="2900"/>
    <n v="12449"/>
    <n v="429.27586206896552"/>
    <x v="0"/>
    <n v="175"/>
    <n v="71.137142857142862"/>
    <x v="0"/>
    <s v="USD"/>
    <n v="1547100000"/>
    <d v="2019-01-10T06:00:00"/>
    <n v="1548482400"/>
    <d v="2019-01-26T06:00:00"/>
    <b v="0"/>
    <b v="1"/>
    <x v="5"/>
    <x v="16"/>
  </r>
  <r>
    <n v="374"/>
    <s v="Marshall Inc"/>
    <s v="Open-source multi-tasking data-warehouse"/>
    <n v="167400"/>
    <n v="22073"/>
    <n v="13.185782556750297"/>
    <x v="1"/>
    <n v="441"/>
    <n v="50.05215419501134"/>
    <x v="0"/>
    <s v="USD"/>
    <n v="1547186400"/>
    <d v="2019-01-11T06:00:00"/>
    <n v="1547618400"/>
    <d v="2019-01-16T06:00:00"/>
    <b v="0"/>
    <b v="1"/>
    <x v="5"/>
    <x v="17"/>
  </r>
  <r>
    <n v="609"/>
    <s v="Rose-Fuller"/>
    <s v="Upgradable holistic system engine"/>
    <n v="10000"/>
    <n v="12042"/>
    <n v="120.41999999999999"/>
    <x v="0"/>
    <n v="117"/>
    <n v="102.92307692307692"/>
    <x v="0"/>
    <s v="USD"/>
    <n v="1547618400"/>
    <d v="2019-01-16T06:00:00"/>
    <n v="1549087200"/>
    <d v="2019-02-02T06:00:00"/>
    <b v="0"/>
    <b v="0"/>
    <x v="5"/>
    <x v="19"/>
  </r>
  <r>
    <n v="82"/>
    <s v="Porter-George"/>
    <s v="Reactive content-based framework"/>
    <n v="1000"/>
    <n v="14973"/>
    <n v="1497.3000000000002"/>
    <x v="0"/>
    <n v="180"/>
    <n v="83.183333333333337"/>
    <x v="1"/>
    <s v="GBP"/>
    <n v="1547704800"/>
    <d v="2019-01-17T06:00:00"/>
    <n v="1548309600"/>
    <d v="2019-01-24T06:00:00"/>
    <b v="0"/>
    <b v="1"/>
    <x v="6"/>
    <x v="10"/>
  </r>
  <r>
    <n v="35"/>
    <s v="Mitchell and Sons"/>
    <s v="Synergized intangible challenge"/>
    <n v="125500"/>
    <n v="188628"/>
    <n v="150.30119521912351"/>
    <x v="0"/>
    <n v="1965"/>
    <n v="95.993893129770996"/>
    <x v="6"/>
    <s v="DKK"/>
    <n v="1547877600"/>
    <d v="2019-01-19T06:00:00"/>
    <n v="1551506400"/>
    <d v="2019-03-02T06:00:00"/>
    <b v="0"/>
    <b v="1"/>
    <x v="5"/>
    <x v="12"/>
  </r>
  <r>
    <n v="587"/>
    <s v="Williams-Santos"/>
    <s v="Open-source analyzing monitoring"/>
    <n v="9400"/>
    <n v="6852"/>
    <n v="72.893617021276597"/>
    <x v="1"/>
    <n v="156"/>
    <n v="43.92307692307692"/>
    <x v="3"/>
    <s v="CAD"/>
    <n v="1547877600"/>
    <d v="2019-01-19T06:00:00"/>
    <n v="1552366800"/>
    <d v="2019-03-12T05:00:00"/>
    <b v="0"/>
    <b v="1"/>
    <x v="7"/>
    <x v="11"/>
  </r>
  <r>
    <n v="678"/>
    <s v="Rodriguez-Patterson"/>
    <s v="Inverse static standardization"/>
    <n v="99500"/>
    <n v="17879"/>
    <n v="17.968844221105527"/>
    <x v="2"/>
    <n v="215"/>
    <n v="83.158139534883716"/>
    <x v="0"/>
    <s v="USD"/>
    <n v="1547877600"/>
    <d v="2019-01-19T06:00:00"/>
    <n v="1548050400"/>
    <d v="2019-01-21T06:00:00"/>
    <b v="0"/>
    <b v="0"/>
    <x v="5"/>
    <x v="12"/>
  </r>
  <r>
    <n v="4"/>
    <s v="Larson-Little"/>
    <s v="Proactive foreground core"/>
    <n v="7600"/>
    <n v="5265"/>
    <n v="69.276315789473685"/>
    <x v="1"/>
    <n v="53"/>
    <n v="99.339622641509436"/>
    <x v="0"/>
    <s v="USD"/>
    <n v="1547964000"/>
    <d v="2019-01-20T06:00:00"/>
    <n v="1548309600"/>
    <d v="2019-01-24T06:00:00"/>
    <b v="0"/>
    <b v="0"/>
    <x v="3"/>
    <x v="5"/>
  </r>
  <r>
    <n v="727"/>
    <s v="Quinn, Cruz and Schmidt"/>
    <s v="Enterprise-wide multimedia software"/>
    <n v="8900"/>
    <n v="14685"/>
    <n v="165"/>
    <x v="0"/>
    <n v="181"/>
    <n v="81.132596685082873"/>
    <x v="0"/>
    <s v="USD"/>
    <n v="1547964000"/>
    <d v="2019-01-20T06:00:00"/>
    <n v="1552971600"/>
    <d v="2019-03-19T05:00:00"/>
    <b v="0"/>
    <b v="0"/>
    <x v="2"/>
    <x v="15"/>
  </r>
  <r>
    <n v="818"/>
    <s v="Martinez LLC"/>
    <s v="Automated local secured line"/>
    <n v="700"/>
    <n v="7664"/>
    <n v="1094.8571428571429"/>
    <x v="0"/>
    <n v="69"/>
    <n v="111.07246376811594"/>
    <x v="0"/>
    <s v="USD"/>
    <n v="1548050400"/>
    <d v="2019-01-21T06:00:00"/>
    <n v="1549173600"/>
    <d v="2019-02-03T06:00:00"/>
    <b v="0"/>
    <b v="1"/>
    <x v="3"/>
    <x v="5"/>
  </r>
  <r>
    <n v="771"/>
    <s v="Smith, Mack and Williams"/>
    <s v="Self-enabling 5thgeneration paradigm"/>
    <n v="5600"/>
    <n v="2769"/>
    <n v="49.446428571428569"/>
    <x v="2"/>
    <n v="26"/>
    <n v="106.5"/>
    <x v="0"/>
    <s v="USD"/>
    <n v="1548482400"/>
    <d v="2019-01-26T06:00:00"/>
    <n v="1550815200"/>
    <d v="2019-02-22T06:00:00"/>
    <b v="0"/>
    <b v="0"/>
    <x v="3"/>
    <x v="5"/>
  </r>
  <r>
    <n v="803"/>
    <s v="Perez, Brown and Meyers"/>
    <s v="Stand-alone background customer loyalty"/>
    <n v="6100"/>
    <n v="6527"/>
    <n v="107"/>
    <x v="0"/>
    <n v="233"/>
    <n v="28.012875536480685"/>
    <x v="0"/>
    <s v="USD"/>
    <n v="1548568800"/>
    <d v="2019-01-27T06:00:00"/>
    <n v="1551506400"/>
    <d v="2019-03-02T06:00:00"/>
    <b v="0"/>
    <b v="0"/>
    <x v="3"/>
    <x v="5"/>
  </r>
  <r>
    <n v="296"/>
    <s v="Smith-Hess"/>
    <s v="Grass-roots real-time Local Area Network"/>
    <n v="6100"/>
    <n v="3352"/>
    <n v="54.950819672131146"/>
    <x v="1"/>
    <n v="38"/>
    <n v="88.21052631578948"/>
    <x v="2"/>
    <s v="AUD"/>
    <n v="1548655200"/>
    <d v="2019-01-28T06:00:00"/>
    <n v="1550556000"/>
    <d v="2019-02-19T06:00:00"/>
    <b v="0"/>
    <b v="0"/>
    <x v="3"/>
    <x v="5"/>
  </r>
  <r>
    <n v="269"/>
    <s v="Miles and Sons"/>
    <s v="Persistent attitude-oriented approach"/>
    <n v="3500"/>
    <n v="8842"/>
    <n v="252.62857142857143"/>
    <x v="0"/>
    <n v="87"/>
    <n v="101.63218390804597"/>
    <x v="0"/>
    <s v="USD"/>
    <n v="1548914400"/>
    <d v="2019-01-31T06:00:00"/>
    <n v="1550728800"/>
    <d v="2019-02-21T06:00:00"/>
    <b v="0"/>
    <b v="0"/>
    <x v="5"/>
    <x v="16"/>
  </r>
  <r>
    <n v="920"/>
    <s v="Green, Murphy and Webb"/>
    <s v="Versatile directional project"/>
    <n v="5300"/>
    <n v="9676"/>
    <n v="182.56603773584905"/>
    <x v="0"/>
    <n v="255"/>
    <n v="37.945098039215686"/>
    <x v="0"/>
    <s v="USD"/>
    <n v="1549519200"/>
    <d v="2019-02-07T06:00:00"/>
    <n v="1551247200"/>
    <d v="2019-02-27T06:00:00"/>
    <b v="1"/>
    <b v="0"/>
    <x v="5"/>
    <x v="7"/>
  </r>
  <r>
    <n v="772"/>
    <s v="Johnson-Pace"/>
    <s v="Persistent 3rdgeneration moratorium"/>
    <n v="149600"/>
    <n v="169586"/>
    <n v="113.3596256684492"/>
    <x v="0"/>
    <n v="5139"/>
    <n v="32.999805409612762"/>
    <x v="0"/>
    <s v="USD"/>
    <n v="1549692000"/>
    <d v="2019-02-09T06:00:00"/>
    <n v="1550037600"/>
    <d v="2019-02-13T06:00:00"/>
    <b v="0"/>
    <b v="0"/>
    <x v="1"/>
    <x v="4"/>
  </r>
  <r>
    <n v="215"/>
    <s v="Vargas, Banks and Palmer"/>
    <s v="Extended 24/7 implementation"/>
    <n v="156800"/>
    <n v="6024"/>
    <n v="3.841836734693878"/>
    <x v="1"/>
    <n v="143"/>
    <n v="42.125874125874127"/>
    <x v="0"/>
    <s v="USD"/>
    <n v="1550037600"/>
    <d v="2019-02-13T06:00:00"/>
    <n v="1550210400"/>
    <d v="2019-02-15T06:00:00"/>
    <b v="0"/>
    <b v="0"/>
    <x v="3"/>
    <x v="5"/>
  </r>
  <r>
    <n v="383"/>
    <s v="Baker Ltd"/>
    <s v="Progressive intangible flexibility"/>
    <n v="6300"/>
    <n v="14199"/>
    <n v="225.38095238095238"/>
    <x v="0"/>
    <n v="189"/>
    <n v="75.126984126984127"/>
    <x v="0"/>
    <s v="USD"/>
    <n v="1550037600"/>
    <d v="2019-02-13T06:00:00"/>
    <n v="1550556000"/>
    <d v="2019-02-19T06:00:00"/>
    <b v="0"/>
    <b v="1"/>
    <x v="7"/>
    <x v="11"/>
  </r>
  <r>
    <n v="23"/>
    <s v="Gray-Jenkins"/>
    <s v="Devolved next generation adapter"/>
    <n v="4500"/>
    <n v="14942"/>
    <n v="332.04444444444448"/>
    <x v="0"/>
    <n v="142"/>
    <n v="105.22535211267606"/>
    <x v="1"/>
    <s v="GBP"/>
    <n v="1550124000"/>
    <d v="2019-02-14T06:00:00"/>
    <n v="1554699600"/>
    <d v="2019-04-08T05:00:00"/>
    <b v="0"/>
    <b v="0"/>
    <x v="5"/>
    <x v="17"/>
  </r>
  <r>
    <n v="860"/>
    <s v="Lee PLC"/>
    <s v="Re-contextualized leadingedge firmware"/>
    <n v="2000"/>
    <n v="5033"/>
    <n v="251.65"/>
    <x v="0"/>
    <n v="65"/>
    <n v="77.430769230769229"/>
    <x v="0"/>
    <s v="USD"/>
    <n v="1550556000"/>
    <d v="2019-02-19T06:00:00"/>
    <n v="1551420000"/>
    <d v="2019-03-01T06:00:00"/>
    <b v="0"/>
    <b v="1"/>
    <x v="2"/>
    <x v="2"/>
  </r>
  <r>
    <n v="168"/>
    <s v="Hernandez Group"/>
    <s v="Ergonomic uniform open system"/>
    <n v="128100"/>
    <n v="40107"/>
    <n v="31.30913348946136"/>
    <x v="1"/>
    <n v="955"/>
    <n v="41.996858638743454"/>
    <x v="6"/>
    <s v="DKK"/>
    <n v="1550815200"/>
    <d v="2019-02-22T06:00:00"/>
    <n v="1552798800"/>
    <d v="2019-03-17T05:00:00"/>
    <b v="0"/>
    <b v="1"/>
    <x v="1"/>
    <x v="4"/>
  </r>
  <r>
    <n v="19"/>
    <s v="Perez-Hess"/>
    <s v="Down-sized cohesive archive"/>
    <n v="62500"/>
    <n v="30331"/>
    <n v="48.529600000000002"/>
    <x v="1"/>
    <n v="674"/>
    <n v="45.001483679525222"/>
    <x v="0"/>
    <s v="USD"/>
    <n v="1551679200"/>
    <d v="2019-03-04T06:00:00"/>
    <n v="1553490000"/>
    <d v="2019-03-25T05:00:00"/>
    <b v="0"/>
    <b v="1"/>
    <x v="3"/>
    <x v="5"/>
  </r>
  <r>
    <n v="449"/>
    <s v="Cuevas-Morales"/>
    <s v="Public-key coherent ability"/>
    <n v="900"/>
    <n v="8703"/>
    <n v="967"/>
    <x v="0"/>
    <n v="86"/>
    <n v="101.19767441860465"/>
    <x v="6"/>
    <s v="DKK"/>
    <n v="1551852000"/>
    <d v="2019-03-06T06:00:00"/>
    <n v="1553317200"/>
    <d v="2019-03-23T05:00:00"/>
    <b v="0"/>
    <b v="0"/>
    <x v="6"/>
    <x v="10"/>
  </r>
  <r>
    <n v="608"/>
    <s v="Johnson Group"/>
    <s v="Compatible full-range leverage"/>
    <n v="3900"/>
    <n v="11075"/>
    <n v="283.97435897435901"/>
    <x v="0"/>
    <n v="316"/>
    <n v="35.047468354430379"/>
    <x v="0"/>
    <s v="USD"/>
    <n v="1551852000"/>
    <d v="2019-03-06T06:00:00"/>
    <n v="1552197600"/>
    <d v="2019-03-10T06:00:00"/>
    <b v="0"/>
    <b v="1"/>
    <x v="1"/>
    <x v="18"/>
  </r>
  <r>
    <n v="472"/>
    <s v="Turner, Young and Collins"/>
    <s v="Self-enabling clear-thinking framework"/>
    <n v="153800"/>
    <n v="60342"/>
    <n v="39.234070221066318"/>
    <x v="1"/>
    <n v="575"/>
    <n v="104.94260869565217"/>
    <x v="0"/>
    <s v="USD"/>
    <n v="1552280400"/>
    <d v="2019-03-11T05:00:00"/>
    <n v="1556946000"/>
    <d v="2019-05-04T05:00:00"/>
    <b v="0"/>
    <b v="0"/>
    <x v="1"/>
    <x v="3"/>
  </r>
  <r>
    <n v="191"/>
    <s v="Sutton PLC"/>
    <s v="Mandatory reciprocal superstructure"/>
    <n v="8400"/>
    <n v="3188"/>
    <n v="37.952380952380956"/>
    <x v="1"/>
    <n v="86"/>
    <n v="37.069767441860463"/>
    <x v="4"/>
    <s v="EUR"/>
    <n v="1552366800"/>
    <d v="2019-03-12T05:00:00"/>
    <n v="1552626000"/>
    <d v="2019-03-15T05:00:00"/>
    <b v="0"/>
    <b v="0"/>
    <x v="3"/>
    <x v="5"/>
  </r>
  <r>
    <n v="314"/>
    <s v="Sanchez-Morgan"/>
    <s v="Realigned upward-trending strategy"/>
    <n v="1400"/>
    <n v="4126"/>
    <n v="294.71428571428572"/>
    <x v="0"/>
    <n v="133"/>
    <n v="31.022556390977442"/>
    <x v="0"/>
    <s v="USD"/>
    <n v="1552366800"/>
    <d v="2019-03-12T05:00:00"/>
    <n v="1552798800"/>
    <d v="2019-03-17T05:00:00"/>
    <b v="0"/>
    <b v="1"/>
    <x v="5"/>
    <x v="17"/>
  </r>
  <r>
    <n v="562"/>
    <s v="Blair Inc"/>
    <s v="Configurable bandwidth-monitored throughput"/>
    <n v="9900"/>
    <n v="1269"/>
    <n v="12.818181818181817"/>
    <x v="1"/>
    <n v="26"/>
    <n v="48.807692307692307"/>
    <x v="5"/>
    <s v="CHF"/>
    <n v="1552366800"/>
    <d v="2019-03-12T05:00:00"/>
    <n v="1552539600"/>
    <d v="2019-03-14T05:00:00"/>
    <b v="0"/>
    <b v="0"/>
    <x v="1"/>
    <x v="3"/>
  </r>
  <r>
    <n v="44"/>
    <s v="Reid-Mccullough"/>
    <s v="Visionary real-time groupware"/>
    <n v="1600"/>
    <n v="10541"/>
    <n v="658.8125"/>
    <x v="0"/>
    <n v="98"/>
    <n v="107.56122448979592"/>
    <x v="6"/>
    <s v="DKK"/>
    <n v="1552798800"/>
    <d v="2019-03-17T05:00:00"/>
    <n v="1552885200"/>
    <d v="2019-03-18T05:00:00"/>
    <b v="0"/>
    <b v="0"/>
    <x v="4"/>
    <x v="6"/>
  </r>
  <r>
    <n v="631"/>
    <s v="Carlson-Hernandez"/>
    <s v="Quality-focused real-time solution"/>
    <n v="59200"/>
    <n v="183756"/>
    <n v="310.39864864864865"/>
    <x v="0"/>
    <n v="3063"/>
    <n v="59.992164544564154"/>
    <x v="0"/>
    <s v="USD"/>
    <n v="1553576400"/>
    <d v="2019-03-26T05:00:00"/>
    <n v="1553922000"/>
    <d v="2019-03-30T05:00:00"/>
    <b v="0"/>
    <b v="0"/>
    <x v="3"/>
    <x v="5"/>
  </r>
  <r>
    <n v="159"/>
    <s v="Clarke, Anderson and Lee"/>
    <s v="Robust explicit hardware"/>
    <n v="191200"/>
    <n v="191222"/>
    <n v="100.01150627615063"/>
    <x v="0"/>
    <n v="1821"/>
    <n v="105.00933552992861"/>
    <x v="0"/>
    <s v="USD"/>
    <n v="1553662800"/>
    <d v="2019-03-27T05:00:00"/>
    <n v="1555218000"/>
    <d v="2019-04-14T05:00:00"/>
    <b v="0"/>
    <b v="1"/>
    <x v="3"/>
    <x v="5"/>
  </r>
  <r>
    <n v="385"/>
    <s v="Warren-Harrison"/>
    <s v="Programmable incremental knowledge user"/>
    <n v="38900"/>
    <n v="56859"/>
    <n v="146.16709511568124"/>
    <x v="0"/>
    <n v="1137"/>
    <n v="50.007915567282325"/>
    <x v="0"/>
    <s v="USD"/>
    <n v="1553835600"/>
    <d v="2019-03-29T05:00:00"/>
    <n v="1556600400"/>
    <d v="2019-04-30T05:00:00"/>
    <b v="0"/>
    <b v="0"/>
    <x v="4"/>
    <x v="13"/>
  </r>
  <r>
    <n v="275"/>
    <s v="Ward, Sanchez and Kemp"/>
    <s v="Stand-alone discrete Graphical User Interface"/>
    <n v="3900"/>
    <n v="9419"/>
    <n v="241.51282051282053"/>
    <x v="0"/>
    <n v="116"/>
    <n v="81.198275862068968"/>
    <x v="0"/>
    <s v="USD"/>
    <n v="1554526800"/>
    <d v="2019-04-06T05:00:00"/>
    <n v="1555218000"/>
    <d v="2019-04-14T05:00:00"/>
    <b v="0"/>
    <b v="0"/>
    <x v="4"/>
    <x v="9"/>
  </r>
  <r>
    <n v="94"/>
    <s v="Hanson Inc"/>
    <s v="Grass-roots web-enabled contingency"/>
    <n v="2900"/>
    <n v="8807"/>
    <n v="303.68965517241378"/>
    <x v="0"/>
    <n v="180"/>
    <n v="48.927777777777777"/>
    <x v="1"/>
    <s v="GBP"/>
    <n v="1554613200"/>
    <d v="2019-04-07T05:00:00"/>
    <n v="1555563600"/>
    <d v="2019-04-18T05:00:00"/>
    <b v="0"/>
    <b v="0"/>
    <x v="2"/>
    <x v="15"/>
  </r>
  <r>
    <n v="114"/>
    <s v="Harper-Davis"/>
    <s v="Robust heuristic encoding"/>
    <n v="1900"/>
    <n v="13816"/>
    <n v="727.15789473684208"/>
    <x v="0"/>
    <n v="126"/>
    <n v="109.65079365079364"/>
    <x v="0"/>
    <s v="USD"/>
    <n v="1554786000"/>
    <d v="2019-04-09T05:00:00"/>
    <n v="1554872400"/>
    <d v="2019-04-10T05:00:00"/>
    <b v="0"/>
    <b v="1"/>
    <x v="2"/>
    <x v="2"/>
  </r>
  <r>
    <n v="468"/>
    <s v="Hughes Inc"/>
    <s v="Streamlined neutral analyzer"/>
    <n v="4000"/>
    <n v="1620"/>
    <n v="40.5"/>
    <x v="1"/>
    <n v="16"/>
    <n v="101.25"/>
    <x v="0"/>
    <s v="USD"/>
    <n v="1555218000"/>
    <d v="2019-04-14T05:00:00"/>
    <n v="1556600400"/>
    <d v="2019-04-30T05:00:00"/>
    <b v="0"/>
    <b v="0"/>
    <x v="3"/>
    <x v="5"/>
  </r>
  <r>
    <n v="370"/>
    <s v="Skinner PLC"/>
    <s v="Intuitive well-modulated middleware"/>
    <n v="112300"/>
    <n v="178965"/>
    <n v="159.36331255565449"/>
    <x v="0"/>
    <n v="5966"/>
    <n v="29.997485752598056"/>
    <x v="0"/>
    <s v="USD"/>
    <n v="1555304400"/>
    <d v="2019-04-15T05:00:00"/>
    <n v="1555822800"/>
    <d v="2019-04-21T05:00:00"/>
    <b v="0"/>
    <b v="0"/>
    <x v="3"/>
    <x v="5"/>
  </r>
  <r>
    <n v="950"/>
    <s v="Williams, Orozco and Gomez"/>
    <s v="Persistent content-based methodology"/>
    <n v="100"/>
    <n v="5"/>
    <n v="5"/>
    <x v="1"/>
    <n v="1"/>
    <n v="5"/>
    <x v="0"/>
    <s v="USD"/>
    <n v="1555390800"/>
    <d v="2019-04-16T05:00:00"/>
    <n v="1555822800"/>
    <d v="2019-04-21T05:00:00"/>
    <b v="0"/>
    <b v="1"/>
    <x v="3"/>
    <x v="5"/>
  </r>
  <r>
    <n v="989"/>
    <s v="Hernandez Inc"/>
    <s v="Versatile dedicated migration"/>
    <n v="2400"/>
    <n v="11990"/>
    <n v="499.58333333333337"/>
    <x v="0"/>
    <n v="226"/>
    <n v="53.053097345132741"/>
    <x v="0"/>
    <s v="USD"/>
    <n v="1555390800"/>
    <d v="2019-04-16T05:00:00"/>
    <n v="1555822800"/>
    <d v="2019-04-21T05:00:00"/>
    <b v="0"/>
    <b v="0"/>
    <x v="4"/>
    <x v="9"/>
  </r>
  <r>
    <n v="603"/>
    <s v="Christian, Yates and Greer"/>
    <s v="Vision-oriented 5thgeneration array"/>
    <n v="5300"/>
    <n v="6342"/>
    <n v="119.66037735849055"/>
    <x v="0"/>
    <n v="102"/>
    <n v="62.176470588235297"/>
    <x v="0"/>
    <s v="USD"/>
    <n v="1555563600"/>
    <d v="2019-04-18T05:00:00"/>
    <n v="1557896400"/>
    <d v="2019-05-15T05:00:00"/>
    <b v="0"/>
    <b v="0"/>
    <x v="3"/>
    <x v="5"/>
  </r>
  <r>
    <n v="520"/>
    <s v="Frederick, Jenkins and Collins"/>
    <s v="Organic radical collaboration"/>
    <n v="800"/>
    <n v="3406"/>
    <n v="425.75"/>
    <x v="0"/>
    <n v="32"/>
    <n v="106.4375"/>
    <x v="0"/>
    <s v="USD"/>
    <n v="1555650000"/>
    <d v="2019-04-19T05:00:00"/>
    <n v="1555909200"/>
    <d v="2019-04-22T05:00:00"/>
    <b v="0"/>
    <b v="0"/>
    <x v="3"/>
    <x v="5"/>
  </r>
  <r>
    <n v="436"/>
    <s v="King-Nguyen"/>
    <s v="Open-source incremental throughput"/>
    <n v="1300"/>
    <n v="13678"/>
    <n v="1052.1538461538462"/>
    <x v="0"/>
    <n v="249"/>
    <n v="54.931726907630519"/>
    <x v="0"/>
    <s v="USD"/>
    <n v="1555736400"/>
    <d v="2019-04-20T05:00:00"/>
    <n v="1555822800"/>
    <d v="2019-04-21T05:00:00"/>
    <b v="0"/>
    <b v="0"/>
    <x v="1"/>
    <x v="18"/>
  </r>
  <r>
    <n v="160"/>
    <s v="Evans Group"/>
    <s v="Stand-alone actuating support"/>
    <n v="8000"/>
    <n v="12985"/>
    <n v="162.3125"/>
    <x v="0"/>
    <n v="164"/>
    <n v="79.176829268292678"/>
    <x v="0"/>
    <s v="USD"/>
    <n v="1556341200"/>
    <d v="2019-04-27T05:00:00"/>
    <n v="1557723600"/>
    <d v="2019-05-13T05:00:00"/>
    <b v="0"/>
    <b v="0"/>
    <x v="2"/>
    <x v="2"/>
  </r>
  <r>
    <n v="785"/>
    <s v="Peterson, Fletcher and Sanchez"/>
    <s v="Multi-channeled bi-directional moratorium"/>
    <n v="6700"/>
    <n v="12939"/>
    <n v="193.11940298507463"/>
    <x v="0"/>
    <n v="127"/>
    <n v="101.88188976377953"/>
    <x v="2"/>
    <s v="AUD"/>
    <n v="1556341200"/>
    <d v="2019-04-27T05:00:00"/>
    <n v="1559278800"/>
    <d v="2019-05-31T05:00:00"/>
    <b v="0"/>
    <b v="1"/>
    <x v="5"/>
    <x v="7"/>
  </r>
  <r>
    <n v="217"/>
    <s v="Moore, Dudley and Navarro"/>
    <s v="Organic multi-tasking focus group"/>
    <n v="129400"/>
    <n v="57911"/>
    <n v="44.753477588871718"/>
    <x v="1"/>
    <n v="934"/>
    <n v="62.003211991434689"/>
    <x v="0"/>
    <s v="USD"/>
    <n v="1556427600"/>
    <d v="2019-04-28T05:00:00"/>
    <n v="1557205200"/>
    <d v="2019-05-07T05:00:00"/>
    <b v="0"/>
    <b v="0"/>
    <x v="5"/>
    <x v="19"/>
  </r>
  <r>
    <n v="897"/>
    <s v="Berry-Cannon"/>
    <s v="Organized discrete encoding"/>
    <n v="8800"/>
    <n v="2437"/>
    <n v="27.693181818181817"/>
    <x v="1"/>
    <n v="27"/>
    <n v="90.259259259259252"/>
    <x v="0"/>
    <s v="USD"/>
    <n v="1556427600"/>
    <d v="2019-04-28T05:00:00"/>
    <n v="1556600400"/>
    <d v="2019-04-30T05:00:00"/>
    <b v="0"/>
    <b v="0"/>
    <x v="3"/>
    <x v="5"/>
  </r>
  <r>
    <n v="630"/>
    <s v="Patterson-Johnson"/>
    <s v="Grass-roots directional workforce"/>
    <n v="9500"/>
    <n v="5973"/>
    <n v="62.873684210526314"/>
    <x v="2"/>
    <n v="87"/>
    <n v="68.65517241379311"/>
    <x v="0"/>
    <s v="USD"/>
    <n v="1556686800"/>
    <d v="2019-05-01T05:00:00"/>
    <n v="1557637200"/>
    <d v="2019-05-12T05:00:00"/>
    <b v="0"/>
    <b v="1"/>
    <x v="3"/>
    <x v="5"/>
  </r>
  <r>
    <n v="184"/>
    <s v="Howard, Carter and Griffith"/>
    <s v="Adaptive asynchronous emulation"/>
    <n v="3600"/>
    <n v="10550"/>
    <n v="293.05555555555554"/>
    <x v="0"/>
    <n v="340"/>
    <n v="31.029411764705884"/>
    <x v="0"/>
    <s v="USD"/>
    <n v="1556859600"/>
    <d v="2019-05-03T05:00:00"/>
    <n v="1556946000"/>
    <d v="2019-05-04T05:00:00"/>
    <b v="0"/>
    <b v="0"/>
    <x v="3"/>
    <x v="5"/>
  </r>
  <r>
    <n v="817"/>
    <s v="Alvarez-Bauer"/>
    <s v="Front-line intermediate moderator"/>
    <n v="51300"/>
    <n v="189192"/>
    <n v="368.79532163742692"/>
    <x v="0"/>
    <n v="2489"/>
    <n v="76.011249497790274"/>
    <x v="4"/>
    <s v="EUR"/>
    <n v="1556946000"/>
    <d v="2019-05-04T05:00:00"/>
    <n v="1559365200"/>
    <d v="2019-06-01T05:00:00"/>
    <b v="0"/>
    <b v="1"/>
    <x v="4"/>
    <x v="13"/>
  </r>
  <r>
    <n v="913"/>
    <s v="Rivera-Pearson"/>
    <s v="Re-engineered asymmetric challenge"/>
    <n v="70200"/>
    <n v="35536"/>
    <n v="50.621082621082621"/>
    <x v="1"/>
    <n v="523"/>
    <n v="67.946462715105156"/>
    <x v="2"/>
    <s v="AUD"/>
    <n v="1557637200"/>
    <d v="2019-05-12T05:00:00"/>
    <n v="1558760400"/>
    <d v="2019-05-25T05:00:00"/>
    <b v="0"/>
    <b v="0"/>
    <x v="5"/>
    <x v="12"/>
  </r>
  <r>
    <n v="124"/>
    <s v="Stanton, Neal and Rodriguez"/>
    <s v="Polarized uniform software"/>
    <n v="2600"/>
    <n v="9562"/>
    <n v="367.76923076923077"/>
    <x v="0"/>
    <n v="94"/>
    <n v="101.72340425531915"/>
    <x v="4"/>
    <s v="EUR"/>
    <n v="1557723600"/>
    <d v="2019-05-13T05:00:00"/>
    <n v="1562302800"/>
    <d v="2019-07-05T05:00:00"/>
    <b v="0"/>
    <b v="0"/>
    <x v="0"/>
    <x v="0"/>
  </r>
  <r>
    <n v="30"/>
    <s v="Clark-Cooke"/>
    <s v="Down-sized analyzing challenge"/>
    <n v="9000"/>
    <n v="14455"/>
    <n v="160.61111111111111"/>
    <x v="0"/>
    <n v="129"/>
    <n v="112.05426356589147"/>
    <x v="0"/>
    <s v="USD"/>
    <n v="1558674000"/>
    <d v="2019-05-24T05:00:00"/>
    <n v="1559106000"/>
    <d v="2019-05-29T05:00:00"/>
    <b v="0"/>
    <b v="0"/>
    <x v="5"/>
    <x v="7"/>
  </r>
  <r>
    <n v="876"/>
    <s v="Dixon, Perez and Banks"/>
    <s v="Re-engineered encompassing definition"/>
    <n v="8300"/>
    <n v="2111"/>
    <n v="25.433734939759034"/>
    <x v="1"/>
    <n v="57"/>
    <n v="37.035087719298247"/>
    <x v="3"/>
    <s v="CAD"/>
    <n v="1559970000"/>
    <d v="2019-06-08T05:00:00"/>
    <n v="1562043600"/>
    <d v="2019-07-02T05:00:00"/>
    <b v="0"/>
    <b v="0"/>
    <x v="0"/>
    <x v="0"/>
  </r>
  <r>
    <n v="485"/>
    <s v="Richards-Davis"/>
    <s v="Quality-focused mission-critical structure"/>
    <n v="90600"/>
    <n v="27844"/>
    <n v="30.73289183222958"/>
    <x v="1"/>
    <n v="648"/>
    <n v="42.969135802469133"/>
    <x v="1"/>
    <s v="GBP"/>
    <n v="1560142800"/>
    <d v="2019-06-10T05:00:00"/>
    <n v="1563685200"/>
    <d v="2019-07-21T05:00:00"/>
    <b v="0"/>
    <b v="0"/>
    <x v="3"/>
    <x v="5"/>
  </r>
  <r>
    <n v="182"/>
    <s v="Adams Group"/>
    <s v="Reverse-engineered bandwidth-monitored contingency"/>
    <n v="27100"/>
    <n v="195750"/>
    <n v="722.32472324723244"/>
    <x v="0"/>
    <n v="3318"/>
    <n v="58.996383363471971"/>
    <x v="6"/>
    <s v="DKK"/>
    <n v="1560574800"/>
    <d v="2019-06-15T05:00:00"/>
    <n v="1561957200"/>
    <d v="2019-07-01T05:00:00"/>
    <b v="0"/>
    <b v="0"/>
    <x v="3"/>
    <x v="5"/>
  </r>
  <r>
    <n v="144"/>
    <s v="Martin, Lopez and Hunter"/>
    <s v="Multi-lateral actuating installation"/>
    <n v="9000"/>
    <n v="11619"/>
    <n v="129.1"/>
    <x v="0"/>
    <n v="135"/>
    <n v="86.066666666666663"/>
    <x v="0"/>
    <s v="USD"/>
    <n v="1560747600"/>
    <d v="2019-06-17T05:00:00"/>
    <n v="1561438800"/>
    <d v="2019-06-25T05:00:00"/>
    <b v="0"/>
    <b v="0"/>
    <x v="3"/>
    <x v="5"/>
  </r>
  <r>
    <n v="890"/>
    <s v="Christian, Kim and Jimenez"/>
    <s v="Devolved foreground throughput"/>
    <n v="134400"/>
    <n v="155849"/>
    <n v="115.95907738095239"/>
    <x v="0"/>
    <n v="1470"/>
    <n v="106.01972789115646"/>
    <x v="0"/>
    <s v="USD"/>
    <n v="1561352400"/>
    <d v="2019-06-24T05:00:00"/>
    <n v="1561438800"/>
    <d v="2019-06-25T05:00:00"/>
    <b v="0"/>
    <b v="0"/>
    <x v="1"/>
    <x v="4"/>
  </r>
  <r>
    <n v="236"/>
    <s v="Gallegos-Cobb"/>
    <s v="Object-based directional function"/>
    <n v="39500"/>
    <n v="4323"/>
    <n v="10.944303797468354"/>
    <x v="1"/>
    <n v="57"/>
    <n v="75.84210526315789"/>
    <x v="2"/>
    <s v="AUD"/>
    <n v="1561438800"/>
    <d v="2019-06-25T05:00:00"/>
    <n v="1562043600"/>
    <d v="2019-07-02T05:00:00"/>
    <b v="0"/>
    <b v="1"/>
    <x v="1"/>
    <x v="3"/>
  </r>
  <r>
    <n v="699"/>
    <s v="King Inc"/>
    <s v="Ergonomic dedicated focus group"/>
    <n v="7400"/>
    <n v="6245"/>
    <n v="84.391891891891888"/>
    <x v="1"/>
    <n v="56"/>
    <n v="111.51785714285714"/>
    <x v="0"/>
    <s v="USD"/>
    <n v="1561438800"/>
    <d v="2019-06-25T05:00:00"/>
    <n v="1561525200"/>
    <d v="2019-06-26T05:00:00"/>
    <b v="0"/>
    <b v="0"/>
    <x v="5"/>
    <x v="12"/>
  </r>
  <r>
    <n v="493"/>
    <s v="Adams, Walker and Wong"/>
    <s v="Seamless background framework"/>
    <n v="900"/>
    <n v="6514"/>
    <n v="723.77777777777771"/>
    <x v="0"/>
    <n v="64"/>
    <n v="101.78125"/>
    <x v="0"/>
    <s v="USD"/>
    <n v="1561784400"/>
    <d v="2019-06-29T05:00:00"/>
    <n v="1562907600"/>
    <d v="2019-07-12T05:00:00"/>
    <b v="0"/>
    <b v="0"/>
    <x v="0"/>
    <x v="0"/>
  </r>
  <r>
    <n v="539"/>
    <s v="Thomas, Welch and Santana"/>
    <s v="Assimilated exuding toolset"/>
    <n v="9800"/>
    <n v="7120"/>
    <n v="72.653061224489804"/>
    <x v="1"/>
    <n v="77"/>
    <n v="92.467532467532465"/>
    <x v="0"/>
    <s v="USD"/>
    <n v="1561957200"/>
    <d v="2019-07-01T05:00:00"/>
    <n v="1562475600"/>
    <d v="2019-07-07T05:00:00"/>
    <b v="0"/>
    <b v="1"/>
    <x v="7"/>
    <x v="11"/>
  </r>
  <r>
    <n v="776"/>
    <s v="Taylor-Rowe"/>
    <s v="Synchronized multimedia frame"/>
    <n v="110800"/>
    <n v="72623"/>
    <n v="65.544223826714799"/>
    <x v="1"/>
    <n v="2201"/>
    <n v="32.995456610631528"/>
    <x v="0"/>
    <s v="USD"/>
    <n v="1562216400"/>
    <d v="2019-07-04T05:00:00"/>
    <n v="1563771600"/>
    <d v="2019-07-22T05:00:00"/>
    <b v="0"/>
    <b v="0"/>
    <x v="3"/>
    <x v="5"/>
  </r>
  <r>
    <n v="802"/>
    <s v="Rodriguez, Anderson and Porter"/>
    <s v="Reverse-engineered zero-defect infrastructure"/>
    <n v="6200"/>
    <n v="12216"/>
    <n v="197.03225806451613"/>
    <x v="0"/>
    <n v="142"/>
    <n v="86.028169014084511"/>
    <x v="0"/>
    <s v="USD"/>
    <n v="1562216400"/>
    <d v="2019-07-04T05:00:00"/>
    <n v="1562389200"/>
    <d v="2019-07-06T05:00:00"/>
    <b v="0"/>
    <b v="0"/>
    <x v="0"/>
    <x v="0"/>
  </r>
  <r>
    <n v="353"/>
    <s v="Mills-Roy"/>
    <s v="Profit-focused multi-tasking access"/>
    <n v="33600"/>
    <n v="137961"/>
    <n v="410.59821428571428"/>
    <x v="0"/>
    <n v="1703"/>
    <n v="81.010569583088667"/>
    <x v="0"/>
    <s v="USD"/>
    <n v="1562302800"/>
    <d v="2019-07-05T05:00:00"/>
    <n v="1562389200"/>
    <d v="2019-07-06T05:00:00"/>
    <b v="0"/>
    <b v="0"/>
    <x v="3"/>
    <x v="5"/>
  </r>
  <r>
    <n v="692"/>
    <s v="Murray Ltd"/>
    <s v="Decentralized 4thgeneration challenge"/>
    <n v="6000"/>
    <n v="5438"/>
    <n v="90.633333333333326"/>
    <x v="1"/>
    <n v="77"/>
    <n v="70.623376623376629"/>
    <x v="1"/>
    <s v="GBP"/>
    <n v="1562648400"/>
    <d v="2019-07-09T05:00:00"/>
    <n v="1564203600"/>
    <d v="2019-07-27T05:00:00"/>
    <b v="0"/>
    <b v="0"/>
    <x v="1"/>
    <x v="3"/>
  </r>
  <r>
    <n v="272"/>
    <s v="Horton, Morrison and Clark"/>
    <s v="Networked radical neural-net"/>
    <n v="51100"/>
    <n v="155349"/>
    <n v="304.0097847358121"/>
    <x v="0"/>
    <n v="1894"/>
    <n v="82.021647307286173"/>
    <x v="0"/>
    <s v="USD"/>
    <n v="1562734800"/>
    <d v="2019-07-10T05:00:00"/>
    <n v="1564894800"/>
    <d v="2019-08-04T05:00:00"/>
    <b v="0"/>
    <b v="1"/>
    <x v="3"/>
    <x v="5"/>
  </r>
  <r>
    <n v="880"/>
    <s v="Craig, Ellis and Miller"/>
    <s v="Persevering 5thgeneration throughput"/>
    <n v="84500"/>
    <n v="193101"/>
    <n v="228.52189349112427"/>
    <x v="0"/>
    <n v="2414"/>
    <n v="79.992129246064621"/>
    <x v="0"/>
    <s v="USD"/>
    <n v="1563685200"/>
    <d v="2019-07-21T05:00:00"/>
    <n v="1563858000"/>
    <d v="2019-07-23T05:00:00"/>
    <b v="0"/>
    <b v="0"/>
    <x v="1"/>
    <x v="1"/>
  </r>
  <r>
    <n v="936"/>
    <s v="Brown Ltd"/>
    <s v="Enhanced composite contingency"/>
    <n v="103200"/>
    <n v="1690"/>
    <n v="1.6375968992248062"/>
    <x v="1"/>
    <n v="21"/>
    <n v="80.476190476190482"/>
    <x v="0"/>
    <s v="USD"/>
    <n v="1563771600"/>
    <d v="2019-07-22T05:00:00"/>
    <n v="1564030800"/>
    <d v="2019-07-25T05:00:00"/>
    <b v="1"/>
    <b v="0"/>
    <x v="3"/>
    <x v="5"/>
  </r>
  <r>
    <n v="511"/>
    <s v="Smith-Mullins"/>
    <s v="User-centric intangible neural-net"/>
    <n v="147800"/>
    <n v="35498"/>
    <n v="24.017591339648174"/>
    <x v="1"/>
    <n v="362"/>
    <n v="98.060773480662988"/>
    <x v="0"/>
    <s v="USD"/>
    <n v="1564030800"/>
    <d v="2019-07-25T05:00:00"/>
    <n v="1564894800"/>
    <d v="2019-08-04T05:00:00"/>
    <b v="0"/>
    <b v="0"/>
    <x v="3"/>
    <x v="5"/>
  </r>
  <r>
    <n v="760"/>
    <s v="Smith-Kennedy"/>
    <s v="Virtual heuristic hub"/>
    <n v="48300"/>
    <n v="16592"/>
    <n v="34.351966873706004"/>
    <x v="1"/>
    <n v="210"/>
    <n v="79.009523809523813"/>
    <x v="4"/>
    <s v="EUR"/>
    <n v="1564635600"/>
    <d v="2019-08-01T05:00:00"/>
    <n v="1567141200"/>
    <d v="2019-08-30T05:00:00"/>
    <b v="0"/>
    <b v="1"/>
    <x v="6"/>
    <x v="10"/>
  </r>
  <r>
    <n v="983"/>
    <s v="Beck-Weber"/>
    <s v="Business-focused full-range core"/>
    <n v="129100"/>
    <n v="188404"/>
    <n v="145.93648334624322"/>
    <x v="0"/>
    <n v="2326"/>
    <n v="80.999140154772135"/>
    <x v="0"/>
    <s v="USD"/>
    <n v="1564894800"/>
    <d v="2019-08-04T05:00:00"/>
    <n v="1566190800"/>
    <d v="2019-08-19T05:00:00"/>
    <b v="0"/>
    <b v="0"/>
    <x v="5"/>
    <x v="17"/>
  </r>
  <r>
    <n v="3"/>
    <s v="Mcdonald, Gonzalez and Ross"/>
    <s v="Vision-oriented fresh-thinking conglomeration"/>
    <n v="4200"/>
    <n v="2477"/>
    <n v="58.976190476190467"/>
    <x v="1"/>
    <n v="24"/>
    <n v="103.20833333333333"/>
    <x v="0"/>
    <s v="USD"/>
    <n v="1565499600"/>
    <d v="2019-08-11T05:00:00"/>
    <n v="1568955600"/>
    <d v="2019-09-20T05:00:00"/>
    <b v="0"/>
    <b v="0"/>
    <x v="1"/>
    <x v="3"/>
  </r>
  <r>
    <n v="327"/>
    <s v="Patterson, Salinas and Lucas"/>
    <s v="Digitized 3rdgeneration encoding"/>
    <n v="2600"/>
    <n v="1002"/>
    <n v="38.53846153846154"/>
    <x v="1"/>
    <n v="33"/>
    <n v="30.363636363636363"/>
    <x v="0"/>
    <s v="USD"/>
    <n v="1566968400"/>
    <d v="2019-08-28T05:00:00"/>
    <n v="1567314000"/>
    <d v="2019-09-01T05:00:00"/>
    <b v="0"/>
    <b v="1"/>
    <x v="3"/>
    <x v="5"/>
  </r>
  <r>
    <n v="106"/>
    <s v="Brandt, Carter and Wood"/>
    <s v="Ameliorated clear-thinking circuit"/>
    <n v="3900"/>
    <n v="14006"/>
    <n v="359.12820512820514"/>
    <x v="0"/>
    <n v="147"/>
    <n v="95.278911564625844"/>
    <x v="0"/>
    <s v="USD"/>
    <n v="1567918800"/>
    <d v="2019-09-08T05:00:00"/>
    <n v="1568350800"/>
    <d v="2019-09-13T05:00:00"/>
    <b v="0"/>
    <b v="0"/>
    <x v="3"/>
    <x v="5"/>
  </r>
  <r>
    <n v="984"/>
    <s v="Lewis-Jacobson"/>
    <s v="Exclusive system-worthy Graphic Interface"/>
    <n v="6500"/>
    <n v="9910"/>
    <n v="152.46153846153848"/>
    <x v="0"/>
    <n v="381"/>
    <n v="26.010498687664043"/>
    <x v="0"/>
    <s v="USD"/>
    <n v="1567918800"/>
    <d v="2019-09-08T05:00:00"/>
    <n v="1570165200"/>
    <d v="2019-10-04T05:00:00"/>
    <b v="0"/>
    <b v="0"/>
    <x v="3"/>
    <x v="5"/>
  </r>
  <r>
    <n v="911"/>
    <s v="Carter, Cole and Curtis"/>
    <s v="Cloned responsive standardization"/>
    <n v="5800"/>
    <n v="11539"/>
    <n v="198.94827586206895"/>
    <x v="0"/>
    <n v="462"/>
    <n v="24.976190476190474"/>
    <x v="0"/>
    <s v="USD"/>
    <n v="1568005200"/>
    <d v="2019-09-09T05:00:00"/>
    <n v="1568178000"/>
    <d v="2019-09-11T05:00:00"/>
    <b v="1"/>
    <b v="0"/>
    <x v="2"/>
    <x v="15"/>
  </r>
  <r>
    <n v="675"/>
    <s v="Giles-Smith"/>
    <s v="Right-sized web-enabled intranet"/>
    <n v="9700"/>
    <n v="11929"/>
    <n v="122.97938144329896"/>
    <x v="0"/>
    <n v="331"/>
    <n v="36.0392749244713"/>
    <x v="0"/>
    <s v="USD"/>
    <n v="1568178000"/>
    <d v="2019-09-11T05:00:00"/>
    <n v="1568782800"/>
    <d v="2019-09-18T05:00:00"/>
    <b v="0"/>
    <b v="0"/>
    <x v="8"/>
    <x v="23"/>
  </r>
  <r>
    <n v="430"/>
    <s v="Cochran Ltd"/>
    <s v="Re-engineered attitude-oriented frame"/>
    <n v="8100"/>
    <n v="5487"/>
    <n v="67.740740740740748"/>
    <x v="1"/>
    <n v="84"/>
    <n v="65.321428571428569"/>
    <x v="0"/>
    <s v="USD"/>
    <n v="1569733200"/>
    <d v="2019-09-29T05:00:00"/>
    <n v="1572670800"/>
    <d v="2019-11-02T05:00:00"/>
    <b v="0"/>
    <b v="0"/>
    <x v="3"/>
    <x v="5"/>
  </r>
  <r>
    <n v="156"/>
    <s v="Meza-Rogers"/>
    <s v="Streamlined encompassing encryption"/>
    <n v="36400"/>
    <n v="26914"/>
    <n v="73.939560439560438"/>
    <x v="2"/>
    <n v="379"/>
    <n v="71.013192612137203"/>
    <x v="2"/>
    <s v="AUD"/>
    <n v="1570251600"/>
    <d v="2019-10-05T05:00:00"/>
    <n v="1572325200"/>
    <d v="2019-10-29T05:00:00"/>
    <b v="0"/>
    <b v="0"/>
    <x v="1"/>
    <x v="3"/>
  </r>
  <r>
    <n v="37"/>
    <s v="Black, Armstrong and Anderson"/>
    <s v="Profound attitude-oriented functionalities"/>
    <n v="8100"/>
    <n v="11339"/>
    <n v="139.98765432098764"/>
    <x v="0"/>
    <n v="107"/>
    <n v="105.97196261682242"/>
    <x v="0"/>
    <s v="USD"/>
    <n v="1570338000"/>
    <d v="2019-10-06T05:00:00"/>
    <n v="1573192800"/>
    <d v="2019-11-08T06:00:00"/>
    <b v="0"/>
    <b v="1"/>
    <x v="4"/>
    <x v="6"/>
  </r>
  <r>
    <n v="407"/>
    <s v="Herrera-Wilson"/>
    <s v="Organized bandwidth-monitored core"/>
    <n v="3400"/>
    <n v="12100"/>
    <n v="355.88235294117646"/>
    <x v="0"/>
    <n v="484"/>
    <n v="25"/>
    <x v="6"/>
    <s v="DKK"/>
    <n v="1570942800"/>
    <d v="2019-10-13T05:00:00"/>
    <n v="1571547600"/>
    <d v="2019-10-20T05:00:00"/>
    <b v="0"/>
    <b v="0"/>
    <x v="3"/>
    <x v="5"/>
  </r>
  <r>
    <n v="95"/>
    <s v="Sanchez LLC"/>
    <s v="Stand-alone system-worthy standardization"/>
    <n v="900"/>
    <n v="1017"/>
    <n v="112.99999999999999"/>
    <x v="0"/>
    <n v="27"/>
    <n v="37.666666666666664"/>
    <x v="0"/>
    <s v="USD"/>
    <n v="1571029200"/>
    <d v="2019-10-14T05:00:00"/>
    <n v="1571634000"/>
    <d v="2019-10-21T05:00:00"/>
    <b v="0"/>
    <b v="0"/>
    <x v="5"/>
    <x v="17"/>
  </r>
  <r>
    <n v="807"/>
    <s v="Walker-Taylor"/>
    <s v="Automated uniform concept"/>
    <n v="700"/>
    <n v="1848"/>
    <n v="264"/>
    <x v="0"/>
    <n v="43"/>
    <n v="42.97674418604651"/>
    <x v="0"/>
    <s v="USD"/>
    <n v="1571115600"/>
    <d v="2019-10-15T05:00:00"/>
    <n v="1574920800"/>
    <d v="2019-11-28T06:00:00"/>
    <b v="0"/>
    <b v="1"/>
    <x v="3"/>
    <x v="5"/>
  </r>
  <r>
    <n v="679"/>
    <s v="Davis Ltd"/>
    <s v="Synchronized motivating solution"/>
    <n v="1400"/>
    <n v="14511"/>
    <n v="1036.5"/>
    <x v="0"/>
    <n v="363"/>
    <n v="39.97520661157025"/>
    <x v="0"/>
    <s v="USD"/>
    <n v="1571374800"/>
    <d v="2019-10-18T05:00:00"/>
    <n v="1571806800"/>
    <d v="2019-10-23T05:00:00"/>
    <b v="0"/>
    <b v="1"/>
    <x v="7"/>
    <x v="11"/>
  </r>
  <r>
    <n v="49"/>
    <s v="Casey-Kelly"/>
    <s v="Sharable holistic interface"/>
    <n v="7200"/>
    <n v="13653"/>
    <n v="189.625"/>
    <x v="0"/>
    <n v="303"/>
    <n v="45.059405940594061"/>
    <x v="0"/>
    <s v="USD"/>
    <n v="1571547600"/>
    <d v="2019-10-20T05:00:00"/>
    <n v="1575439200"/>
    <d v="2019-12-04T06:00:00"/>
    <b v="0"/>
    <b v="0"/>
    <x v="1"/>
    <x v="3"/>
  </r>
  <r>
    <n v="12"/>
    <s v="Kim Ltd"/>
    <s v="Assimilated hybrid intranet"/>
    <n v="6300"/>
    <n v="5629"/>
    <n v="89.349206349206341"/>
    <x v="1"/>
    <n v="55"/>
    <n v="102.34545454545454"/>
    <x v="0"/>
    <s v="USD"/>
    <n v="1571720400"/>
    <d v="2019-10-22T05:00:00"/>
    <n v="1572411600"/>
    <d v="2019-10-30T05:00:00"/>
    <b v="0"/>
    <b v="0"/>
    <x v="5"/>
    <x v="12"/>
  </r>
  <r>
    <n v="377"/>
    <s v="Klein, Stark and Livingston"/>
    <s v="Phased methodical initiative"/>
    <n v="49700"/>
    <n v="5098"/>
    <n v="10.257545271629779"/>
    <x v="1"/>
    <n v="127"/>
    <n v="40.14173228346457"/>
    <x v="0"/>
    <s v="USD"/>
    <n v="1571720400"/>
    <d v="2019-10-22T05:00:00"/>
    <n v="1572933600"/>
    <d v="2019-11-05T06:00:00"/>
    <b v="0"/>
    <b v="0"/>
    <x v="3"/>
    <x v="5"/>
  </r>
  <r>
    <n v="401"/>
    <s v="Smith-Schmidt"/>
    <s v="Inverse radical hierarchy"/>
    <n v="900"/>
    <n v="13772"/>
    <n v="1530.2222222222222"/>
    <x v="0"/>
    <n v="299"/>
    <n v="46.060200668896321"/>
    <x v="0"/>
    <s v="USD"/>
    <n v="1572152400"/>
    <d v="2019-10-27T05:00:00"/>
    <n v="1572152400"/>
    <d v="2019-10-27T05:00:00"/>
    <b v="0"/>
    <b v="0"/>
    <x v="3"/>
    <x v="5"/>
  </r>
  <r>
    <n v="924"/>
    <s v="Butler-Barr"/>
    <s v="User-friendly next generation core"/>
    <n v="39400"/>
    <n v="192292"/>
    <n v="488.05076142131981"/>
    <x v="0"/>
    <n v="2289"/>
    <n v="84.006989951944078"/>
    <x v="4"/>
    <s v="EUR"/>
    <n v="1572498000"/>
    <d v="2019-10-31T05:00:00"/>
    <n v="1573452000"/>
    <d v="2019-11-11T06:00:00"/>
    <b v="0"/>
    <b v="0"/>
    <x v="3"/>
    <x v="5"/>
  </r>
  <r>
    <n v="337"/>
    <s v="Hayden Ltd"/>
    <s v="Innovative didactic analyzer"/>
    <n v="94500"/>
    <n v="116064"/>
    <n v="122.81904761904762"/>
    <x v="0"/>
    <n v="1095"/>
    <n v="105.9945205479452"/>
    <x v="0"/>
    <s v="USD"/>
    <n v="1573452000"/>
    <d v="2019-11-11T06:00:00"/>
    <n v="1573538400"/>
    <d v="2019-11-12T06:00:00"/>
    <b v="0"/>
    <b v="0"/>
    <x v="3"/>
    <x v="5"/>
  </r>
  <r>
    <n v="335"/>
    <s v="Jordan-Acosta"/>
    <s v="Operative uniform hub"/>
    <n v="173800"/>
    <n v="198628"/>
    <n v="114.28538550057536"/>
    <x v="0"/>
    <n v="2283"/>
    <n v="87.003066141042481"/>
    <x v="0"/>
    <s v="USD"/>
    <n v="1573797600"/>
    <d v="2019-11-15T06:00:00"/>
    <n v="1574920800"/>
    <d v="2019-11-28T06:00:00"/>
    <b v="0"/>
    <b v="0"/>
    <x v="1"/>
    <x v="3"/>
  </r>
  <r>
    <n v="490"/>
    <s v="Young and Sons"/>
    <s v="Innovative disintermediate encryption"/>
    <n v="2400"/>
    <n v="4596"/>
    <n v="191.5"/>
    <x v="0"/>
    <n v="144"/>
    <n v="31.916666666666668"/>
    <x v="0"/>
    <s v="USD"/>
    <n v="1573970400"/>
    <d v="2019-11-17T06:00:00"/>
    <n v="1574575200"/>
    <d v="2019-11-24T06:00:00"/>
    <b v="0"/>
    <b v="0"/>
    <x v="8"/>
    <x v="23"/>
  </r>
  <r>
    <n v="597"/>
    <s v="Todd, Freeman and Henry"/>
    <s v="Diverse systematic projection"/>
    <n v="73800"/>
    <n v="148779"/>
    <n v="201.59756097560978"/>
    <x v="0"/>
    <n v="2188"/>
    <n v="67.997714808043881"/>
    <x v="0"/>
    <s v="USD"/>
    <n v="1573970400"/>
    <d v="2019-11-17T06:00:00"/>
    <n v="1575525600"/>
    <d v="2019-12-05T06:00:00"/>
    <b v="0"/>
    <b v="0"/>
    <x v="3"/>
    <x v="5"/>
  </r>
  <r>
    <n v="854"/>
    <s v="Campbell, Thomas and Obrien"/>
    <s v="Multi-channeled secondary middleware"/>
    <n v="171000"/>
    <n v="194309"/>
    <n v="113.63099415204678"/>
    <x v="0"/>
    <n v="2662"/>
    <n v="72.993613824192337"/>
    <x v="3"/>
    <s v="CAD"/>
    <n v="1574056800"/>
    <d v="2019-11-18T06:00:00"/>
    <n v="1576389600"/>
    <d v="2019-12-15T06:00:00"/>
    <b v="0"/>
    <b v="0"/>
    <x v="4"/>
    <x v="6"/>
  </r>
  <r>
    <n v="316"/>
    <s v="Martin-Marshall"/>
    <s v="Configurable demand-driven matrix"/>
    <n v="9600"/>
    <n v="6401"/>
    <n v="66.677083333333329"/>
    <x v="1"/>
    <n v="108"/>
    <n v="59.268518518518519"/>
    <x v="4"/>
    <s v="EUR"/>
    <n v="1574143200"/>
    <d v="2019-11-19T06:00:00"/>
    <n v="1574229600"/>
    <d v="2019-11-20T06:00:00"/>
    <b v="0"/>
    <b v="1"/>
    <x v="7"/>
    <x v="11"/>
  </r>
  <r>
    <n v="71"/>
    <s v="Tate, Bass and House"/>
    <s v="Organic object-oriented budgetary management"/>
    <n v="6000"/>
    <n v="6484"/>
    <n v="108.06666666666666"/>
    <x v="0"/>
    <n v="76"/>
    <n v="85.315789473684205"/>
    <x v="0"/>
    <s v="USD"/>
    <n v="1575093600"/>
    <d v="2019-11-30T06:00:00"/>
    <n v="1575439200"/>
    <d v="2019-12-04T06:00:00"/>
    <b v="0"/>
    <b v="0"/>
    <x v="3"/>
    <x v="5"/>
  </r>
  <r>
    <n v="230"/>
    <s v="Miranda, Hall and Mcgrath"/>
    <s v="Progressive value-added ability"/>
    <n v="2400"/>
    <n v="10084"/>
    <n v="420.16666666666669"/>
    <x v="0"/>
    <n v="101"/>
    <n v="99.841584158415841"/>
    <x v="0"/>
    <s v="USD"/>
    <n v="1575612000"/>
    <d v="2019-12-06T06:00:00"/>
    <n v="1575612000"/>
    <d v="2019-12-06T06:00:00"/>
    <b v="0"/>
    <b v="0"/>
    <x v="6"/>
    <x v="10"/>
  </r>
  <r>
    <n v="574"/>
    <s v="Parker, Haley and Foster"/>
    <s v="Adaptive local task-force"/>
    <n v="2700"/>
    <n v="9967"/>
    <n v="369.14814814814815"/>
    <x v="0"/>
    <n v="144"/>
    <n v="69.215277777777771"/>
    <x v="0"/>
    <s v="USD"/>
    <n v="1575698400"/>
    <d v="2019-12-07T06:00:00"/>
    <n v="1576562400"/>
    <d v="2019-12-17T06:00:00"/>
    <b v="0"/>
    <b v="1"/>
    <x v="7"/>
    <x v="11"/>
  </r>
  <r>
    <n v="15"/>
    <s v="Wright, Hunt and Rowe"/>
    <s v="Extended eco-centric pricing structure"/>
    <n v="81200"/>
    <n v="38414"/>
    <n v="47.307881773399011"/>
    <x v="1"/>
    <n v="452"/>
    <n v="84.986725663716811"/>
    <x v="0"/>
    <s v="USD"/>
    <n v="1575957600"/>
    <d v="2019-12-10T06:00:00"/>
    <n v="1576303200"/>
    <d v="2019-12-14T06:00:00"/>
    <b v="0"/>
    <b v="0"/>
    <x v="2"/>
    <x v="2"/>
  </r>
  <r>
    <n v="483"/>
    <s v="Rice-Parker"/>
    <s v="Down-sized actuating infrastructure"/>
    <n v="91400"/>
    <n v="48236"/>
    <n v="52.774617067833695"/>
    <x v="1"/>
    <n v="554"/>
    <n v="87.068592057761734"/>
    <x v="0"/>
    <s v="USD"/>
    <n v="1576130400"/>
    <d v="2019-12-12T06:00:00"/>
    <n v="1576735200"/>
    <d v="2019-12-19T06:00:00"/>
    <b v="0"/>
    <b v="0"/>
    <x v="3"/>
    <x v="5"/>
  </r>
  <r>
    <n v="680"/>
    <s v="Nelson-Valdez"/>
    <s v="Open-source 4thgeneration open system"/>
    <n v="145600"/>
    <n v="141822"/>
    <n v="97.405219780219781"/>
    <x v="1"/>
    <n v="2955"/>
    <n v="47.993908629441627"/>
    <x v="0"/>
    <s v="USD"/>
    <n v="1576303200"/>
    <d v="2019-12-14T06:00:00"/>
    <n v="1576476000"/>
    <d v="2019-12-16T06:00:00"/>
    <b v="0"/>
    <b v="1"/>
    <x v="6"/>
    <x v="14"/>
  </r>
  <r>
    <n v="212"/>
    <s v="Johnson Inc"/>
    <s v="Profound next generation infrastructure"/>
    <n v="8100"/>
    <n v="12300"/>
    <n v="151.85185185185185"/>
    <x v="0"/>
    <n v="168"/>
    <n v="73.214285714285708"/>
    <x v="0"/>
    <s v="USD"/>
    <n v="1576389600"/>
    <d v="2019-12-15T06:00:00"/>
    <n v="1580364000"/>
    <d v="2020-01-30T06:00:00"/>
    <b v="0"/>
    <b v="0"/>
    <x v="3"/>
    <x v="5"/>
  </r>
  <r>
    <n v="898"/>
    <s v="Davis-Gonzalez"/>
    <s v="Balanced regional flexibility"/>
    <n v="179100"/>
    <n v="93991"/>
    <n v="52.479620323841424"/>
    <x v="1"/>
    <n v="1221"/>
    <n v="76.978705978705975"/>
    <x v="0"/>
    <s v="USD"/>
    <n v="1576476000"/>
    <d v="2019-12-16T06:00:00"/>
    <n v="1576994400"/>
    <d v="2019-12-22T06:00:00"/>
    <b v="0"/>
    <b v="0"/>
    <x v="5"/>
    <x v="17"/>
  </r>
  <r>
    <n v="969"/>
    <s v="Lopez-King"/>
    <s v="Multi-lateral radical solution"/>
    <n v="7900"/>
    <n v="8550"/>
    <n v="108.22784810126582"/>
    <x v="0"/>
    <n v="93"/>
    <n v="91.935483870967744"/>
    <x v="0"/>
    <s v="USD"/>
    <n v="1576994400"/>
    <d v="2019-12-22T06:00:00"/>
    <n v="1577599200"/>
    <d v="2019-12-29T06:00:00"/>
    <b v="0"/>
    <b v="0"/>
    <x v="3"/>
    <x v="5"/>
  </r>
  <r>
    <n v="545"/>
    <s v="Deleon and Sons"/>
    <s v="Organized value-added access"/>
    <n v="184800"/>
    <n v="164109"/>
    <n v="88.803571428571431"/>
    <x v="1"/>
    <n v="2690"/>
    <n v="61.007063197026021"/>
    <x v="0"/>
    <s v="USD"/>
    <n v="1577253600"/>
    <d v="2019-12-25T06:00:00"/>
    <n v="1578981600"/>
    <d v="2020-01-14T06:00:00"/>
    <b v="0"/>
    <b v="0"/>
    <x v="3"/>
    <x v="5"/>
  </r>
  <r>
    <n v="801"/>
    <s v="Olson-Bishop"/>
    <s v="User-friendly high-level initiative"/>
    <n v="2300"/>
    <n v="4667"/>
    <n v="202.9130434782609"/>
    <x v="0"/>
    <n v="106"/>
    <n v="44.028301886792455"/>
    <x v="0"/>
    <s v="USD"/>
    <n v="1577772000"/>
    <d v="2019-12-31T06:00:00"/>
    <n v="1579672800"/>
    <d v="2020-01-22T06:00:00"/>
    <b v="0"/>
    <b v="1"/>
    <x v="0"/>
    <x v="0"/>
  </r>
  <r>
    <n v="878"/>
    <s v="Lutz Group"/>
    <s v="Enterprise-wide foreground paradigm"/>
    <n v="2700"/>
    <n v="1012"/>
    <n v="37.481481481481481"/>
    <x v="1"/>
    <n v="12"/>
    <n v="84.333333333333329"/>
    <x v="4"/>
    <s v="EUR"/>
    <n v="1579068000"/>
    <d v="2020-01-15T06:00:00"/>
    <n v="1581141600"/>
    <d v="2020-02-08T06:00:00"/>
    <b v="0"/>
    <b v="0"/>
    <x v="1"/>
    <x v="21"/>
  </r>
  <r>
    <n v="625"/>
    <s v="Martinez Inc"/>
    <s v="Organic upward-trending Graphical User Interface"/>
    <n v="7500"/>
    <n v="5803"/>
    <n v="77.373333333333335"/>
    <x v="1"/>
    <n v="62"/>
    <n v="93.596774193548384"/>
    <x v="0"/>
    <s v="USD"/>
    <n v="1580104800"/>
    <d v="2020-01-27T06:00:00"/>
    <n v="1581314400"/>
    <d v="2020-02-10T06:00:00"/>
    <b v="0"/>
    <b v="0"/>
    <x v="3"/>
    <x v="5"/>
  </r>
  <r>
    <m/>
    <m/>
    <m/>
    <m/>
    <m/>
    <m/>
    <x v="4"/>
    <m/>
    <m/>
    <x v="7"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63"/>
    <s v="Walker Ltd"/>
    <s v="Organic eco-centric success"/>
    <n v="2900"/>
    <n v="10756"/>
    <n v="370.89655172413791"/>
    <x v="0"/>
    <n v="199"/>
    <n v="54.050251256281406"/>
    <s v="US"/>
    <s v="USD"/>
    <n v="1263016800"/>
    <x v="0"/>
    <n v="1263016800"/>
    <d v="2010-01-09T06:00:00"/>
    <b v="0"/>
    <b v="0"/>
    <x v="0"/>
    <s v="photography books"/>
  </r>
  <r>
    <n v="742"/>
    <s v="West-Stevens"/>
    <s v="Reactive solution-oriented groupware"/>
    <n v="1200"/>
    <n v="13513"/>
    <n v="1126.0833333333335"/>
    <x v="0"/>
    <n v="122"/>
    <n v="110.76229508196721"/>
    <s v="US"/>
    <s v="USD"/>
    <n v="1263880800"/>
    <x v="1"/>
    <n v="1267509600"/>
    <d v="2010-03-02T06:00:00"/>
    <b v="0"/>
    <b v="0"/>
    <x v="1"/>
    <s v="electric music"/>
  </r>
  <r>
    <n v="67"/>
    <s v="Lopez Inc"/>
    <s v="Team-oriented 6thgeneration middleware"/>
    <n v="72600"/>
    <n v="117892"/>
    <n v="162.38567493112947"/>
    <x v="0"/>
    <n v="4065"/>
    <n v="29.001722017220171"/>
    <s v="GB"/>
    <s v="GBP"/>
    <n v="1264399200"/>
    <x v="2"/>
    <n v="1264831200"/>
    <d v="2010-01-30T06:00:00"/>
    <b v="0"/>
    <b v="1"/>
    <x v="2"/>
    <s v="wearables"/>
  </r>
  <r>
    <n v="250"/>
    <s v="Robbins and Sons"/>
    <s v="Future-proofed directional synergy"/>
    <n v="100"/>
    <n v="3"/>
    <n v="3"/>
    <x v="1"/>
    <n v="1"/>
    <n v="3"/>
    <s v="US"/>
    <s v="USD"/>
    <n v="1264399200"/>
    <x v="2"/>
    <n v="1267423200"/>
    <d v="2010-03-01T06:00:00"/>
    <b v="0"/>
    <b v="0"/>
    <x v="1"/>
    <s v="rock"/>
  </r>
  <r>
    <n v="700"/>
    <s v="Cole, Petty and Cameron"/>
    <s v="Realigned zero administration paradigm"/>
    <n v="100"/>
    <n v="3"/>
    <n v="3"/>
    <x v="1"/>
    <n v="1"/>
    <n v="3"/>
    <s v="US"/>
    <s v="USD"/>
    <n v="1264399200"/>
    <x v="2"/>
    <n v="1265695200"/>
    <d v="2010-02-09T06:00:00"/>
    <b v="0"/>
    <b v="0"/>
    <x v="2"/>
    <s v="wearables"/>
  </r>
  <r>
    <n v="965"/>
    <s v="Nunez-King"/>
    <s v="Phased clear-thinking policy"/>
    <n v="2200"/>
    <n v="8501"/>
    <n v="386.40909090909093"/>
    <x v="0"/>
    <n v="207"/>
    <n v="41.067632850241544"/>
    <s v="GB"/>
    <s v="GBP"/>
    <n v="1264399200"/>
    <x v="2"/>
    <n v="1267855200"/>
    <d v="2010-03-06T06:00:00"/>
    <b v="0"/>
    <b v="0"/>
    <x v="1"/>
    <s v="rock"/>
  </r>
  <r>
    <n v="836"/>
    <s v="Macias Inc"/>
    <s v="Optimized didactic intranet"/>
    <n v="8100"/>
    <n v="6086"/>
    <n v="75.135802469135797"/>
    <x v="1"/>
    <n v="94"/>
    <n v="64.744680851063833"/>
    <s v="US"/>
    <s v="USD"/>
    <n v="1265349600"/>
    <x v="3"/>
    <n v="1266300000"/>
    <d v="2010-02-16T06:00:00"/>
    <b v="0"/>
    <b v="0"/>
    <x v="1"/>
    <s v="indie rock"/>
  </r>
  <r>
    <n v="28"/>
    <s v="Campbell, Brown and Powell"/>
    <s v="Synchronized global task-force"/>
    <n v="130800"/>
    <n v="137635"/>
    <n v="105.22553516819573"/>
    <x v="0"/>
    <n v="2220"/>
    <n v="61.997747747747745"/>
    <s v="US"/>
    <s v="USD"/>
    <n v="1265695200"/>
    <x v="4"/>
    <n v="1267682400"/>
    <d v="2010-03-04T06:00:00"/>
    <b v="0"/>
    <b v="1"/>
    <x v="3"/>
    <s v="plays"/>
  </r>
  <r>
    <n v="998"/>
    <s v="Taylor, Santiago and Flores"/>
    <s v="Polarized composite customer loyalty"/>
    <n v="66600"/>
    <n v="37823"/>
    <n v="56.791291291291287"/>
    <x v="1"/>
    <n v="374"/>
    <n v="101.13101604278074"/>
    <s v="US"/>
    <s v="USD"/>
    <n v="1265868000"/>
    <x v="5"/>
    <n v="1267077600"/>
    <d v="2010-02-25T06:00:00"/>
    <b v="0"/>
    <b v="1"/>
    <x v="1"/>
    <s v="indie rock"/>
  </r>
  <r>
    <n v="790"/>
    <s v="White-Obrien"/>
    <s v="Operative local pricing structure"/>
    <n v="185900"/>
    <n v="56774"/>
    <n v="30.540075309306079"/>
    <x v="2"/>
    <n v="1113"/>
    <n v="51.009883198562441"/>
    <s v="US"/>
    <s v="USD"/>
    <n v="1266127200"/>
    <x v="6"/>
    <n v="1266645600"/>
    <d v="2010-02-20T06:00:00"/>
    <b v="0"/>
    <b v="0"/>
    <x v="3"/>
    <s v="plays"/>
  </r>
  <r>
    <n v="206"/>
    <s v="Austin, Baker and Kelley"/>
    <s v="Fundamental grid-enabled strategy"/>
    <n v="9000"/>
    <n v="3496"/>
    <n v="38.844444444444441"/>
    <x v="2"/>
    <n v="57"/>
    <n v="61.333333333333336"/>
    <s v="US"/>
    <s v="USD"/>
    <n v="1267250400"/>
    <x v="7"/>
    <n v="1268028000"/>
    <d v="2010-03-08T06:00:00"/>
    <b v="0"/>
    <b v="0"/>
    <x v="4"/>
    <s v="fiction"/>
  </r>
  <r>
    <n v="748"/>
    <s v="Martinez PLC"/>
    <s v="Cloned actuating architecture"/>
    <n v="194900"/>
    <n v="68137"/>
    <n v="34.959979476654695"/>
    <x v="2"/>
    <n v="614"/>
    <n v="110.97231270358306"/>
    <s v="US"/>
    <s v="USD"/>
    <n v="1267423200"/>
    <x v="8"/>
    <n v="1269579600"/>
    <d v="2010-03-26T05:00:00"/>
    <b v="0"/>
    <b v="1"/>
    <x v="5"/>
    <s v="animation"/>
  </r>
  <r>
    <n v="523"/>
    <s v="Underwood, James and Jones"/>
    <s v="Triple-buffered holistic ability"/>
    <n v="900"/>
    <n v="6303"/>
    <n v="700.33333333333326"/>
    <x v="0"/>
    <n v="89"/>
    <n v="70.82022471910112"/>
    <s v="US"/>
    <s v="USD"/>
    <n v="1267682400"/>
    <x v="9"/>
    <n v="1268114400"/>
    <d v="2010-03-09T06:00:00"/>
    <b v="0"/>
    <b v="0"/>
    <x v="5"/>
    <s v="shorts"/>
  </r>
  <r>
    <n v="480"/>
    <s v="Robles-Hudson"/>
    <s v="Balanced bifurcated leverage"/>
    <n v="8600"/>
    <n v="8656"/>
    <n v="100.65116279069768"/>
    <x v="0"/>
    <n v="87"/>
    <n v="99.494252873563212"/>
    <s v="US"/>
    <s v="USD"/>
    <n v="1268287200"/>
    <x v="10"/>
    <n v="1269061200"/>
    <d v="2010-03-20T05:00:00"/>
    <b v="0"/>
    <b v="1"/>
    <x v="0"/>
    <s v="photography books"/>
  </r>
  <r>
    <n v="595"/>
    <s v="Harris-Jennings"/>
    <s v="Customizable intermediate data-warehouse"/>
    <n v="70300"/>
    <n v="146595"/>
    <n v="208.52773826458036"/>
    <x v="0"/>
    <n v="1629"/>
    <n v="89.99079189686924"/>
    <s v="US"/>
    <s v="USD"/>
    <n v="1268715600"/>
    <x v="11"/>
    <n v="1270530000"/>
    <d v="2010-04-06T05:00:00"/>
    <b v="0"/>
    <b v="1"/>
    <x v="3"/>
    <s v="plays"/>
  </r>
  <r>
    <n v="585"/>
    <s v="Pugh LLC"/>
    <s v="Reactive analyzing function"/>
    <n v="8900"/>
    <n v="13065"/>
    <n v="146.79775280898878"/>
    <x v="0"/>
    <n v="136"/>
    <n v="96.066176470588232"/>
    <s v="US"/>
    <s v="USD"/>
    <n v="1268888400"/>
    <x v="12"/>
    <n v="1269752400"/>
    <d v="2010-03-28T05:00:00"/>
    <b v="0"/>
    <b v="0"/>
    <x v="4"/>
    <s v="translations"/>
  </r>
  <r>
    <n v="861"/>
    <s v="Young, Ramsey and Powell"/>
    <s v="Devolved disintermediate analyzer"/>
    <n v="8800"/>
    <n v="9317"/>
    <n v="105.87500000000001"/>
    <x v="0"/>
    <n v="163"/>
    <n v="57.159509202453989"/>
    <s v="US"/>
    <s v="USD"/>
    <n v="1269147600"/>
    <x v="13"/>
    <n v="1269838800"/>
    <d v="2010-03-29T05:00:00"/>
    <b v="0"/>
    <b v="0"/>
    <x v="3"/>
    <s v="plays"/>
  </r>
  <r>
    <n v="180"/>
    <s v="Olsen, Edwards and Reid"/>
    <s v="Optional clear-thinking software"/>
    <n v="56000"/>
    <n v="172736"/>
    <n v="308.45714285714286"/>
    <x v="0"/>
    <n v="2107"/>
    <n v="81.98196487897485"/>
    <s v="AU"/>
    <s v="AUD"/>
    <n v="1269234000"/>
    <x v="14"/>
    <n v="1269666000"/>
    <d v="2010-03-27T05:00:00"/>
    <b v="0"/>
    <b v="0"/>
    <x v="2"/>
    <s v="wearables"/>
  </r>
  <r>
    <n v="155"/>
    <s v="Hall-Schaefer"/>
    <s v="Distributed eco-centric methodology"/>
    <n v="139500"/>
    <n v="90706"/>
    <n v="65.022222222222226"/>
    <x v="1"/>
    <n v="1194"/>
    <n v="75.968174204355108"/>
    <s v="US"/>
    <s v="USD"/>
    <n v="1269493200"/>
    <x v="15"/>
    <n v="1270789200"/>
    <d v="2010-04-09T05:00:00"/>
    <b v="0"/>
    <b v="0"/>
    <x v="3"/>
    <s v="plays"/>
  </r>
  <r>
    <n v="200"/>
    <s v="Becker, Rice and White"/>
    <s v="Reduced dedicated capability"/>
    <n v="100"/>
    <n v="2"/>
    <n v="2"/>
    <x v="1"/>
    <n v="1"/>
    <n v="2"/>
    <s v="CA"/>
    <s v="CAD"/>
    <n v="1269493200"/>
    <x v="15"/>
    <n v="1270443600"/>
    <d v="2010-04-05T05:00:00"/>
    <b v="0"/>
    <b v="0"/>
    <x v="3"/>
    <s v="plays"/>
  </r>
  <r>
    <n v="588"/>
    <s v="Weber Inc"/>
    <s v="Up-sized discrete firmware"/>
    <n v="157600"/>
    <n v="124517"/>
    <n v="79.008248730964468"/>
    <x v="1"/>
    <n v="1368"/>
    <n v="91.021198830409361"/>
    <s v="GB"/>
    <s v="GBP"/>
    <n v="1269493200"/>
    <x v="15"/>
    <n v="1272171600"/>
    <d v="2010-04-25T05:00:00"/>
    <b v="0"/>
    <b v="0"/>
    <x v="3"/>
    <s v="plays"/>
  </r>
  <r>
    <n v="458"/>
    <s v="Wise, Thompson and Allen"/>
    <s v="Pre-emptive neutral portal"/>
    <n v="33800"/>
    <n v="118706"/>
    <n v="351.20118343195264"/>
    <x v="0"/>
    <n v="2120"/>
    <n v="55.993396226415094"/>
    <s v="US"/>
    <s v="USD"/>
    <n v="1269752400"/>
    <x v="16"/>
    <n v="1273554000"/>
    <d v="2010-05-11T05:00:00"/>
    <b v="0"/>
    <b v="0"/>
    <x v="3"/>
    <s v="plays"/>
  </r>
  <r>
    <n v="226"/>
    <s v="Garcia Inc"/>
    <s v="Progressive neutral middleware"/>
    <n v="3000"/>
    <n v="10999"/>
    <n v="366.63333333333333"/>
    <x v="0"/>
    <n v="112"/>
    <n v="98.205357142857139"/>
    <s v="US"/>
    <s v="USD"/>
    <n v="1270702800"/>
    <x v="17"/>
    <n v="1273899600"/>
    <d v="2010-05-15T05:00:00"/>
    <b v="0"/>
    <b v="0"/>
    <x v="0"/>
    <s v="photography books"/>
  </r>
  <r>
    <n v="310"/>
    <s v="Velazquez, Hunt and Ortiz"/>
    <s v="Switchable zero tolerance website"/>
    <n v="7800"/>
    <n v="1586"/>
    <n v="20.333333333333332"/>
    <x v="1"/>
    <n v="16"/>
    <n v="99.125"/>
    <s v="US"/>
    <s v="USD"/>
    <n v="1270789200"/>
    <x v="18"/>
    <n v="1272171600"/>
    <d v="2010-04-25T05:00:00"/>
    <b v="0"/>
    <b v="0"/>
    <x v="6"/>
    <s v="video games"/>
  </r>
  <r>
    <n v="89"/>
    <s v="White, Singleton and Zimmerman"/>
    <s v="Monitored scalable knowledgebase"/>
    <n v="3400"/>
    <n v="8588"/>
    <n v="252.58823529411765"/>
    <x v="0"/>
    <n v="96"/>
    <n v="89.458333333333329"/>
    <s v="US"/>
    <s v="USD"/>
    <n v="1271307600"/>
    <x v="19"/>
    <n v="1271480400"/>
    <d v="2010-04-17T05:00:00"/>
    <b v="0"/>
    <b v="0"/>
    <x v="3"/>
    <s v="plays"/>
  </r>
  <r>
    <n v="422"/>
    <s v="Brown, Davies and Pacheco"/>
    <s v="Reverse-engineered regional knowledge user"/>
    <n v="8700"/>
    <n v="11075"/>
    <n v="127.29885057471265"/>
    <x v="0"/>
    <n v="205"/>
    <n v="54.024390243902438"/>
    <s v="US"/>
    <s v="USD"/>
    <n v="1271480400"/>
    <x v="20"/>
    <n v="1273208400"/>
    <d v="2010-05-07T05:00:00"/>
    <b v="0"/>
    <b v="1"/>
    <x v="3"/>
    <s v="plays"/>
  </r>
  <r>
    <n v="414"/>
    <s v="Davis and Sons"/>
    <s v="Innovative human-resource migration"/>
    <n v="188200"/>
    <n v="159405"/>
    <n v="84.699787460148784"/>
    <x v="1"/>
    <n v="5497"/>
    <n v="28.998544660724033"/>
    <s v="US"/>
    <s v="USD"/>
    <n v="1271739600"/>
    <x v="21"/>
    <n v="1272430800"/>
    <d v="2010-04-28T05:00:00"/>
    <b v="0"/>
    <b v="1"/>
    <x v="7"/>
    <s v="food trucks"/>
  </r>
  <r>
    <n v="874"/>
    <s v="Chung-Nguyen"/>
    <s v="Managed discrete parallelism"/>
    <n v="40200"/>
    <n v="139468"/>
    <n v="346.93532338308455"/>
    <x v="0"/>
    <n v="4358"/>
    <n v="32.002753556677376"/>
    <s v="US"/>
    <s v="USD"/>
    <n v="1271998800"/>
    <x v="22"/>
    <n v="1275282000"/>
    <d v="2010-05-31T05:00:00"/>
    <b v="0"/>
    <b v="1"/>
    <x v="0"/>
    <s v="photography books"/>
  </r>
  <r>
    <n v="524"/>
    <s v="Johnson-Contreras"/>
    <s v="Diverse scalable superstructure"/>
    <n v="96700"/>
    <n v="81136"/>
    <n v="83.904860392967933"/>
    <x v="1"/>
    <n v="1979"/>
    <n v="40.998484082870135"/>
    <s v="US"/>
    <s v="USD"/>
    <n v="1272258000"/>
    <x v="23"/>
    <n v="1273381200"/>
    <d v="2010-05-09T05:00:00"/>
    <b v="0"/>
    <b v="0"/>
    <x v="3"/>
    <s v="plays"/>
  </r>
  <r>
    <n v="127"/>
    <s v="Martinez, Gomez and Dalton"/>
    <s v="Team-oriented 6thgeneration matrix"/>
    <n v="103200"/>
    <n v="53067"/>
    <n v="51.42151162790698"/>
    <x v="1"/>
    <n v="672"/>
    <n v="78.96875"/>
    <s v="CA"/>
    <s v="CAD"/>
    <n v="1273640400"/>
    <x v="24"/>
    <n v="1273899600"/>
    <d v="2010-05-15T05:00:00"/>
    <b v="0"/>
    <b v="0"/>
    <x v="3"/>
    <s v="plays"/>
  </r>
  <r>
    <n v="403"/>
    <s v="Leonard-Mcclain"/>
    <s v="Virtual foreground throughput"/>
    <n v="195800"/>
    <n v="168820"/>
    <n v="86.220633299284984"/>
    <x v="1"/>
    <n v="3015"/>
    <n v="55.99336650082919"/>
    <s v="CA"/>
    <s v="CAD"/>
    <n v="1273640400"/>
    <x v="24"/>
    <n v="1276750800"/>
    <d v="2010-06-17T05:00:00"/>
    <b v="0"/>
    <b v="1"/>
    <x v="3"/>
    <s v="plays"/>
  </r>
  <r>
    <n v="892"/>
    <s v="Anderson, Parks and Estrada"/>
    <s v="Realigned discrete structure"/>
    <n v="6000"/>
    <n v="13835"/>
    <n v="230.58333333333331"/>
    <x v="0"/>
    <n v="182"/>
    <n v="76.016483516483518"/>
    <s v="US"/>
    <s v="USD"/>
    <n v="1274418000"/>
    <x v="25"/>
    <n v="1277960400"/>
    <d v="2010-07-01T05:00:00"/>
    <b v="0"/>
    <b v="0"/>
    <x v="4"/>
    <s v="translations"/>
  </r>
  <r>
    <n v="741"/>
    <s v="Garcia Ltd"/>
    <s v="Balanced mobile alliance"/>
    <n v="1200"/>
    <n v="14150"/>
    <n v="1179.1666666666665"/>
    <x v="0"/>
    <n v="130"/>
    <n v="108.84615384615384"/>
    <s v="US"/>
    <s v="USD"/>
    <n v="1274590800"/>
    <x v="26"/>
    <n v="1274677200"/>
    <d v="2010-05-24T05:00:00"/>
    <b v="0"/>
    <b v="0"/>
    <x v="3"/>
    <s v="plays"/>
  </r>
  <r>
    <n v="753"/>
    <s v="Guerrero-Griffin"/>
    <s v="Networked web-enabled product"/>
    <n v="4700"/>
    <n v="12065"/>
    <n v="256.70212765957444"/>
    <x v="0"/>
    <n v="137"/>
    <n v="88.065693430656935"/>
    <s v="US"/>
    <s v="USD"/>
    <n v="1274590800"/>
    <x v="26"/>
    <n v="1275886800"/>
    <d v="2010-06-07T05:00:00"/>
    <b v="0"/>
    <b v="0"/>
    <x v="0"/>
    <s v="photography books"/>
  </r>
  <r>
    <n v="883"/>
    <s v="Simmons-Villarreal"/>
    <s v="Customer-focused mobile Graphic Interface"/>
    <n v="3400"/>
    <n v="8089"/>
    <n v="237.91176470588232"/>
    <x v="0"/>
    <n v="193"/>
    <n v="41.911917098445599"/>
    <s v="US"/>
    <s v="USD"/>
    <n v="1274763600"/>
    <x v="27"/>
    <n v="1277874000"/>
    <d v="2010-06-30T05:00:00"/>
    <b v="0"/>
    <b v="0"/>
    <x v="5"/>
    <s v="shorts"/>
  </r>
  <r>
    <n v="745"/>
    <s v="Hill, Mccann and Moore"/>
    <s v="Streamlined needs-based knowledge user"/>
    <n v="6900"/>
    <n v="2091"/>
    <n v="30.304347826086957"/>
    <x v="1"/>
    <n v="34"/>
    <n v="61.5"/>
    <s v="US"/>
    <s v="USD"/>
    <n v="1275195600"/>
    <x v="28"/>
    <n v="1277528400"/>
    <d v="2010-06-26T05:00:00"/>
    <b v="0"/>
    <b v="0"/>
    <x v="2"/>
    <s v="wearables"/>
  </r>
  <r>
    <n v="40"/>
    <s v="Garcia, Garcia and Lopez"/>
    <s v="Reduced stable middleware"/>
    <n v="8800"/>
    <n v="14878"/>
    <n v="169.06818181818181"/>
    <x v="0"/>
    <n v="198"/>
    <n v="75.141414141414145"/>
    <s v="US"/>
    <s v="USD"/>
    <n v="1275714000"/>
    <x v="29"/>
    <n v="1277355600"/>
    <d v="2010-06-24T05:00:00"/>
    <b v="0"/>
    <b v="1"/>
    <x v="2"/>
    <s v="wearables"/>
  </r>
  <r>
    <n v="885"/>
    <s v="Lynch Ltd"/>
    <s v="Virtual analyzing collaboration"/>
    <n v="1800"/>
    <n v="2129"/>
    <n v="118.27777777777777"/>
    <x v="0"/>
    <n v="52"/>
    <n v="40.942307692307693"/>
    <s v="US"/>
    <s v="USD"/>
    <n v="1275800400"/>
    <x v="30"/>
    <n v="1279083600"/>
    <d v="2010-07-14T05:00:00"/>
    <b v="0"/>
    <b v="0"/>
    <x v="3"/>
    <s v="plays"/>
  </r>
  <r>
    <n v="492"/>
    <s v="Garcia Group"/>
    <s v="Persevering interactive matrix"/>
    <n v="191000"/>
    <n v="45831"/>
    <n v="23.995287958115181"/>
    <x v="2"/>
    <n v="595"/>
    <n v="77.026890756302521"/>
    <s v="US"/>
    <s v="USD"/>
    <n v="1275886800"/>
    <x v="31"/>
    <n v="1278910800"/>
    <d v="2010-07-12T05:00:00"/>
    <b v="1"/>
    <b v="1"/>
    <x v="5"/>
    <s v="shorts"/>
  </r>
  <r>
    <n v="848"/>
    <s v="Cole, Salazar and Moreno"/>
    <s v="Robust motivating orchestration"/>
    <n v="3200"/>
    <n v="10831"/>
    <n v="338.46875"/>
    <x v="0"/>
    <n v="172"/>
    <n v="62.970930232558139"/>
    <s v="US"/>
    <s v="USD"/>
    <n v="1276318800"/>
    <x v="32"/>
    <n v="1277096400"/>
    <d v="2010-06-21T05:00:00"/>
    <b v="0"/>
    <b v="0"/>
    <x v="5"/>
    <s v="drama"/>
  </r>
  <r>
    <n v="598"/>
    <s v="Martinez, Garza and Young"/>
    <s v="Up-sized web-enabled info-mediaries"/>
    <n v="108500"/>
    <n v="175868"/>
    <n v="162.09032258064516"/>
    <x v="0"/>
    <n v="2409"/>
    <n v="73.004566210045667"/>
    <s v="IT"/>
    <s v="EUR"/>
    <n v="1276578000"/>
    <x v="33"/>
    <n v="1279083600"/>
    <d v="2010-07-14T05:00:00"/>
    <b v="0"/>
    <b v="0"/>
    <x v="1"/>
    <s v="rock"/>
  </r>
  <r>
    <n v="627"/>
    <s v="Martin, Lee and Armstrong"/>
    <s v="Open-architected incremental ability"/>
    <n v="1600"/>
    <n v="11108"/>
    <n v="694.25"/>
    <x v="0"/>
    <n v="154"/>
    <n v="72.129870129870127"/>
    <s v="GB"/>
    <s v="GBP"/>
    <n v="1276664400"/>
    <x v="34"/>
    <n v="1278738000"/>
    <d v="2010-07-10T05:00:00"/>
    <b v="1"/>
    <b v="0"/>
    <x v="7"/>
    <s v="food trucks"/>
  </r>
  <r>
    <n v="824"/>
    <s v="Anderson, Williams and Cox"/>
    <s v="Streamlined national benchmark"/>
    <n v="85000"/>
    <n v="107516"/>
    <n v="126.48941176470588"/>
    <x v="0"/>
    <n v="1280"/>
    <n v="83.996875000000003"/>
    <s v="US"/>
    <s v="USD"/>
    <n v="1276923600"/>
    <x v="35"/>
    <n v="1279688400"/>
    <d v="2010-07-21T05:00:00"/>
    <b v="0"/>
    <b v="1"/>
    <x v="4"/>
    <s v="nonfiction"/>
  </r>
  <r>
    <n v="869"/>
    <s v="Brown-Williams"/>
    <s v="Multi-channeled responsive product"/>
    <n v="161900"/>
    <n v="38376"/>
    <n v="23.703520691785052"/>
    <x v="1"/>
    <n v="526"/>
    <n v="72.958174904942965"/>
    <s v="US"/>
    <s v="USD"/>
    <n v="1277096400"/>
    <x v="36"/>
    <n v="1278306000"/>
    <d v="2010-07-05T05:00:00"/>
    <b v="0"/>
    <b v="0"/>
    <x v="5"/>
    <s v="drama"/>
  </r>
  <r>
    <n v="958"/>
    <s v="Green, Robinson and Ho"/>
    <s v="De-engineered zero-defect open system"/>
    <n v="1100"/>
    <n v="8081"/>
    <n v="734.63636363636363"/>
    <x v="0"/>
    <n v="112"/>
    <n v="72.151785714285708"/>
    <s v="US"/>
    <s v="USD"/>
    <n v="1277096400"/>
    <x v="36"/>
    <n v="1278997200"/>
    <d v="2010-07-13T05:00:00"/>
    <b v="0"/>
    <b v="0"/>
    <x v="5"/>
    <s v="animation"/>
  </r>
  <r>
    <n v="92"/>
    <s v="Santos, Bell and Lloyd"/>
    <s v="Object-based analyzing knowledge user"/>
    <n v="20000"/>
    <n v="51775"/>
    <n v="258.875"/>
    <x v="0"/>
    <n v="498"/>
    <n v="103.96586345381526"/>
    <s v="CH"/>
    <s v="CHF"/>
    <n v="1277269200"/>
    <x v="37"/>
    <n v="1277355600"/>
    <d v="2010-06-24T05:00:00"/>
    <b v="0"/>
    <b v="1"/>
    <x v="6"/>
    <s v="video games"/>
  </r>
  <r>
    <n v="386"/>
    <s v="Gardner Group"/>
    <s v="Progressive 5thgeneration customer loyalty"/>
    <n v="135500"/>
    <n v="103554"/>
    <n v="76.42361623616236"/>
    <x v="1"/>
    <n v="1068"/>
    <n v="96.960674157303373"/>
    <s v="US"/>
    <s v="USD"/>
    <n v="1277528400"/>
    <x v="38"/>
    <n v="1278565200"/>
    <d v="2010-07-08T05:00:00"/>
    <b v="0"/>
    <b v="0"/>
    <x v="3"/>
    <s v="plays"/>
  </r>
  <r>
    <n v="143"/>
    <s v="Avila-Jones"/>
    <s v="Implemented discrete secured line"/>
    <n v="5400"/>
    <n v="7322"/>
    <n v="135.59259259259261"/>
    <x v="0"/>
    <n v="70"/>
    <n v="104.6"/>
    <s v="US"/>
    <s v="USD"/>
    <n v="1277701200"/>
    <x v="39"/>
    <n v="1279429200"/>
    <d v="2010-07-18T05:00:00"/>
    <b v="0"/>
    <b v="0"/>
    <x v="1"/>
    <s v="indie rock"/>
  </r>
  <r>
    <n v="959"/>
    <s v="Black-Graham"/>
    <s v="Operative hybrid utilization"/>
    <n v="145000"/>
    <n v="6631"/>
    <n v="4.5731034482758623"/>
    <x v="1"/>
    <n v="130"/>
    <n v="51.007692307692309"/>
    <s v="US"/>
    <s v="USD"/>
    <n v="1277701200"/>
    <x v="39"/>
    <n v="1280120400"/>
    <d v="2010-07-26T05:00:00"/>
    <b v="0"/>
    <b v="0"/>
    <x v="4"/>
    <s v="translations"/>
  </r>
  <r>
    <n v="684"/>
    <s v="Gilmore LLC"/>
    <s v="Optimized systemic algorithm"/>
    <n v="1400"/>
    <n v="7600"/>
    <n v="542.85714285714289"/>
    <x v="0"/>
    <n v="110"/>
    <n v="69.090909090909093"/>
    <s v="CA"/>
    <s v="CAD"/>
    <n v="1277787600"/>
    <x v="40"/>
    <n v="1279515600"/>
    <d v="2010-07-19T05:00:00"/>
    <b v="0"/>
    <b v="0"/>
    <x v="4"/>
    <s v="nonfiction"/>
  </r>
  <r>
    <n v="750"/>
    <s v="Ramos and Sons"/>
    <s v="Extended responsive Internet solution"/>
    <n v="100"/>
    <n v="1"/>
    <n v="1"/>
    <x v="1"/>
    <n v="1"/>
    <n v="1"/>
    <s v="GB"/>
    <s v="GBP"/>
    <n v="1277960400"/>
    <x v="41"/>
    <n v="1280120400"/>
    <d v="2010-07-26T05:00:00"/>
    <b v="0"/>
    <b v="0"/>
    <x v="1"/>
    <s v="electric music"/>
  </r>
  <r>
    <n v="452"/>
    <s v="Morris Group"/>
    <s v="Realigned impactful artificial intelligence"/>
    <n v="4800"/>
    <n v="3045"/>
    <n v="63.4375"/>
    <x v="1"/>
    <n v="31"/>
    <n v="98.225806451612897"/>
    <s v="US"/>
    <s v="USD"/>
    <n v="1278392400"/>
    <x v="42"/>
    <n v="1278478800"/>
    <d v="2010-07-07T05:00:00"/>
    <b v="0"/>
    <b v="0"/>
    <x v="5"/>
    <s v="drama"/>
  </r>
  <r>
    <n v="46"/>
    <s v="Vaughn, Hunt and Caldwell"/>
    <s v="Virtual grid-enabled task-force"/>
    <n v="3700"/>
    <n v="4247"/>
    <n v="114.78378378378378"/>
    <x v="0"/>
    <n v="92"/>
    <n v="46.163043478260867"/>
    <s v="US"/>
    <s v="USD"/>
    <n v="1278565200"/>
    <x v="43"/>
    <n v="1280552400"/>
    <d v="2010-07-31T05:00:00"/>
    <b v="0"/>
    <b v="0"/>
    <x v="1"/>
    <s v="rock"/>
  </r>
  <r>
    <n v="591"/>
    <s v="Jensen LLC"/>
    <s v="Realigned dedicated system engine"/>
    <n v="600"/>
    <n v="6226"/>
    <n v="1037.6666666666667"/>
    <x v="0"/>
    <n v="102"/>
    <n v="61.03921568627451"/>
    <s v="US"/>
    <s v="USD"/>
    <n v="1279083600"/>
    <x v="44"/>
    <n v="1279947600"/>
    <d v="2010-07-24T05:00:00"/>
    <b v="0"/>
    <b v="0"/>
    <x v="6"/>
    <s v="video games"/>
  </r>
  <r>
    <n v="923"/>
    <s v="Wise and Sons"/>
    <s v="Sharable discrete definition"/>
    <n v="1700"/>
    <n v="4044"/>
    <n v="237.88235294117646"/>
    <x v="0"/>
    <n v="40"/>
    <n v="101.1"/>
    <s v="US"/>
    <s v="USD"/>
    <n v="1279083600"/>
    <x v="44"/>
    <n v="1279170000"/>
    <d v="2010-07-15T05:00:00"/>
    <b v="0"/>
    <b v="0"/>
    <x v="3"/>
    <s v="plays"/>
  </r>
  <r>
    <n v="568"/>
    <s v="Hardin-Foley"/>
    <s v="Synergized zero tolerance help-desk"/>
    <n v="72400"/>
    <n v="134688"/>
    <n v="186.03314917127071"/>
    <x v="0"/>
    <n v="5180"/>
    <n v="26.0015444015444"/>
    <s v="US"/>
    <s v="USD"/>
    <n v="1279170000"/>
    <x v="45"/>
    <n v="1283058000"/>
    <d v="2010-08-29T05:00:00"/>
    <b v="0"/>
    <b v="0"/>
    <x v="3"/>
    <s v="plays"/>
  </r>
  <r>
    <n v="277"/>
    <s v="Ramos-Mitchell"/>
    <s v="Persevering system-worthy info-mediaries"/>
    <n v="700"/>
    <n v="7465"/>
    <n v="1066.4285714285716"/>
    <x v="0"/>
    <n v="83"/>
    <n v="89.939759036144579"/>
    <s v="US"/>
    <s v="USD"/>
    <n v="1279515600"/>
    <x v="46"/>
    <n v="1279688400"/>
    <d v="2010-07-21T05:00:00"/>
    <b v="0"/>
    <b v="0"/>
    <x v="3"/>
    <s v="plays"/>
  </r>
  <r>
    <n v="638"/>
    <s v="Weaver Ltd"/>
    <s v="Monitored 24/7 approach"/>
    <n v="81600"/>
    <n v="9318"/>
    <n v="11.419117647058824"/>
    <x v="1"/>
    <n v="94"/>
    <n v="99.127659574468083"/>
    <s v="US"/>
    <s v="USD"/>
    <n v="1280206800"/>
    <x v="47"/>
    <n v="1281243600"/>
    <d v="2010-08-08T05:00:00"/>
    <b v="0"/>
    <b v="1"/>
    <x v="3"/>
    <s v="plays"/>
  </r>
  <r>
    <n v="671"/>
    <s v="Robinson-Kelly"/>
    <s v="Monitored bi-directional standardization"/>
    <n v="97600"/>
    <n v="119127"/>
    <n v="122.05635245901641"/>
    <x v="0"/>
    <n v="1073"/>
    <n v="111.02236719478098"/>
    <s v="US"/>
    <s v="USD"/>
    <n v="1280552400"/>
    <x v="48"/>
    <n v="1280898000"/>
    <d v="2010-08-04T05:00:00"/>
    <b v="0"/>
    <b v="1"/>
    <x v="3"/>
    <s v="plays"/>
  </r>
  <r>
    <n v="752"/>
    <s v="Lowery Group"/>
    <s v="Sharable motivating emulation"/>
    <n v="5800"/>
    <n v="5362"/>
    <n v="92.448275862068968"/>
    <x v="2"/>
    <n v="114"/>
    <n v="47.035087719298247"/>
    <s v="US"/>
    <s v="USD"/>
    <n v="1280984400"/>
    <x v="49"/>
    <n v="1282539600"/>
    <d v="2010-08-23T05:00:00"/>
    <b v="0"/>
    <b v="1"/>
    <x v="3"/>
    <s v="plays"/>
  </r>
  <r>
    <n v="198"/>
    <s v="Palmer Inc"/>
    <s v="Universal multi-state capability"/>
    <n v="63200"/>
    <n v="6041"/>
    <n v="9.5585443037974684"/>
    <x v="1"/>
    <n v="168"/>
    <n v="35.958333333333336"/>
    <s v="US"/>
    <s v="USD"/>
    <n v="1281070800"/>
    <x v="50"/>
    <n v="1283576400"/>
    <d v="2010-09-04T05:00:00"/>
    <b v="0"/>
    <b v="0"/>
    <x v="1"/>
    <s v="electric music"/>
  </r>
  <r>
    <n v="240"/>
    <s v="Pitts-Reed"/>
    <s v="Vision-oriented dynamic service-desk"/>
    <n v="29400"/>
    <n v="123124"/>
    <n v="418.78911564625849"/>
    <x v="0"/>
    <n v="1784"/>
    <n v="69.015695067264573"/>
    <s v="US"/>
    <s v="USD"/>
    <n v="1281070800"/>
    <x v="50"/>
    <n v="1281157200"/>
    <d v="2010-08-07T05:00:00"/>
    <b v="0"/>
    <b v="0"/>
    <x v="3"/>
    <s v="plays"/>
  </r>
  <r>
    <n v="516"/>
    <s v="Morales-Odonnell"/>
    <s v="Exclusive 5thgeneration structure"/>
    <n v="125400"/>
    <n v="53324"/>
    <n v="42.523125996810208"/>
    <x v="1"/>
    <n v="846"/>
    <n v="63.030732860520096"/>
    <s v="US"/>
    <s v="USD"/>
    <n v="1281070800"/>
    <x v="50"/>
    <n v="1284354000"/>
    <d v="2010-09-13T05:00:00"/>
    <b v="0"/>
    <b v="0"/>
    <x v="4"/>
    <s v="nonfiction"/>
  </r>
  <r>
    <n v="715"/>
    <s v="Fischer, Torres and Walker"/>
    <s v="Expanded even-keeled portal"/>
    <n v="118000"/>
    <n v="28870"/>
    <n v="24.466101694915253"/>
    <x v="1"/>
    <n v="656"/>
    <n v="44.009146341463413"/>
    <s v="US"/>
    <s v="USD"/>
    <n v="1281157200"/>
    <x v="51"/>
    <n v="1281589200"/>
    <d v="2010-08-12T05:00:00"/>
    <b v="0"/>
    <b v="0"/>
    <x v="6"/>
    <s v="mobile games"/>
  </r>
  <r>
    <n v="8"/>
    <s v="Nunez-Richards"/>
    <s v="Exclusive attitude-oriented intranet"/>
    <n v="110100"/>
    <n v="21946"/>
    <n v="19.932788374205266"/>
    <x v="3"/>
    <n v="708"/>
    <n v="30.997175141242938"/>
    <s v="DK"/>
    <s v="DKK"/>
    <n v="1281330000"/>
    <x v="52"/>
    <n v="1281502800"/>
    <d v="2010-08-11T05:00:00"/>
    <b v="0"/>
    <b v="0"/>
    <x v="3"/>
    <s v="plays"/>
  </r>
  <r>
    <n v="460"/>
    <s v="Rich, Alvarez and King"/>
    <s v="Business-focused static ability"/>
    <n v="2400"/>
    <n v="4119"/>
    <n v="171.625"/>
    <x v="0"/>
    <n v="50"/>
    <n v="82.38"/>
    <s v="US"/>
    <s v="USD"/>
    <n v="1281330000"/>
    <x v="52"/>
    <n v="1281589200"/>
    <d v="2010-08-12T05:00:00"/>
    <b v="0"/>
    <b v="0"/>
    <x v="3"/>
    <s v="plays"/>
  </r>
  <r>
    <n v="319"/>
    <s v="Mills Group"/>
    <s v="Advanced empowering matrix"/>
    <n v="8400"/>
    <n v="3251"/>
    <n v="38.702380952380956"/>
    <x v="2"/>
    <n v="64"/>
    <n v="50.796875"/>
    <s v="US"/>
    <s v="USD"/>
    <n v="1281589200"/>
    <x v="53"/>
    <n v="1283662800"/>
    <d v="2010-09-05T05:00:00"/>
    <b v="0"/>
    <b v="0"/>
    <x v="2"/>
    <s v="web"/>
  </r>
  <r>
    <n v="10"/>
    <s v="Green Ltd"/>
    <s v="Monitored empowering installation"/>
    <n v="5200"/>
    <n v="13838"/>
    <n v="266.11538461538464"/>
    <x v="0"/>
    <n v="220"/>
    <n v="62.9"/>
    <s v="US"/>
    <s v="USD"/>
    <n v="1281762000"/>
    <x v="54"/>
    <n v="1285909200"/>
    <d v="2010-10-01T05:00:00"/>
    <b v="0"/>
    <b v="0"/>
    <x v="5"/>
    <s v="drama"/>
  </r>
  <r>
    <n v="489"/>
    <s v="Clark Inc"/>
    <s v="Down-sized mobile time-frame"/>
    <n v="9200"/>
    <n v="9339"/>
    <n v="101.5108695652174"/>
    <x v="0"/>
    <n v="85"/>
    <n v="109.87058823529412"/>
    <s v="IT"/>
    <s v="EUR"/>
    <n v="1281934800"/>
    <x v="55"/>
    <n v="1282366800"/>
    <d v="2010-08-21T05:00:00"/>
    <b v="0"/>
    <b v="0"/>
    <x v="2"/>
    <s v="wearables"/>
  </r>
  <r>
    <n v="214"/>
    <s v="Sullivan Group"/>
    <s v="Open-source fresh-thinking policy"/>
    <n v="1400"/>
    <n v="14324"/>
    <n v="1023.1428571428571"/>
    <x v="0"/>
    <n v="165"/>
    <n v="86.812121212121212"/>
    <s v="US"/>
    <s v="USD"/>
    <n v="1282194000"/>
    <x v="56"/>
    <n v="1282712400"/>
    <d v="2010-08-25T05:00:00"/>
    <b v="0"/>
    <b v="0"/>
    <x v="1"/>
    <s v="rock"/>
  </r>
  <r>
    <n v="536"/>
    <s v="Shannon-Olson"/>
    <s v="Enhanced methodical middleware"/>
    <n v="9800"/>
    <n v="14697"/>
    <n v="149.96938775510205"/>
    <x v="0"/>
    <n v="140"/>
    <n v="104.97857142857143"/>
    <s v="IT"/>
    <s v="EUR"/>
    <n v="1282626000"/>
    <x v="57"/>
    <n v="1284872400"/>
    <d v="2010-09-19T05:00:00"/>
    <b v="0"/>
    <b v="0"/>
    <x v="4"/>
    <s v="fiction"/>
  </r>
  <r>
    <n v="261"/>
    <s v="Mason-Smith"/>
    <s v="Reverse-engineered cohesive migration"/>
    <n v="84300"/>
    <n v="26303"/>
    <n v="31.201660735468568"/>
    <x v="1"/>
    <n v="454"/>
    <n v="57.936123348017624"/>
    <s v="US"/>
    <s v="USD"/>
    <n v="1282712400"/>
    <x v="58"/>
    <n v="1283058000"/>
    <d v="2010-08-29T05:00:00"/>
    <b v="0"/>
    <b v="1"/>
    <x v="1"/>
    <s v="rock"/>
  </r>
  <r>
    <n v="886"/>
    <s v="Sanders LLC"/>
    <s v="Multi-tiered explicit focus group"/>
    <n v="150600"/>
    <n v="127745"/>
    <n v="84.824037184594957"/>
    <x v="1"/>
    <n v="1825"/>
    <n v="69.9972602739726"/>
    <s v="US"/>
    <s v="USD"/>
    <n v="1282798800"/>
    <x v="59"/>
    <n v="1284354000"/>
    <d v="2010-09-13T05:00:00"/>
    <b v="0"/>
    <b v="0"/>
    <x v="1"/>
    <s v="indie rock"/>
  </r>
  <r>
    <n v="128"/>
    <s v="Allen-Curtis"/>
    <s v="Phased human-resource core"/>
    <n v="70600"/>
    <n v="42596"/>
    <n v="60.334277620396605"/>
    <x v="2"/>
    <n v="532"/>
    <n v="80.067669172932327"/>
    <s v="US"/>
    <s v="USD"/>
    <n v="1282885200"/>
    <x v="60"/>
    <n v="1284008400"/>
    <d v="2010-09-09T05:00:00"/>
    <b v="0"/>
    <b v="0"/>
    <x v="1"/>
    <s v="rock"/>
  </r>
  <r>
    <n v="530"/>
    <s v="Morrow, Santiago and Soto"/>
    <s v="Stand-alone human-resource workforce"/>
    <n v="105000"/>
    <n v="96328"/>
    <n v="91.740952380952379"/>
    <x v="1"/>
    <n v="1784"/>
    <n v="53.995515695067262"/>
    <s v="US"/>
    <s v="USD"/>
    <n v="1283230800"/>
    <x v="61"/>
    <n v="1284440400"/>
    <d v="2010-09-14T05:00:00"/>
    <b v="0"/>
    <b v="1"/>
    <x v="4"/>
    <s v="fiction"/>
  </r>
  <r>
    <n v="747"/>
    <s v="Greer and Sons"/>
    <s v="Secured clear-thinking intranet"/>
    <n v="4900"/>
    <n v="11214"/>
    <n v="228.85714285714286"/>
    <x v="0"/>
    <n v="280"/>
    <n v="40.049999999999997"/>
    <s v="US"/>
    <s v="USD"/>
    <n v="1283403600"/>
    <x v="62"/>
    <n v="1284354000"/>
    <d v="2010-09-13T05:00:00"/>
    <b v="0"/>
    <b v="0"/>
    <x v="3"/>
    <s v="plays"/>
  </r>
  <r>
    <n v="183"/>
    <s v="Rogers, Huerta and Medina"/>
    <s v="Pre-emptive bandwidth-monitored instruction set"/>
    <n v="5100"/>
    <n v="3525"/>
    <n v="69.117647058823522"/>
    <x v="1"/>
    <n v="86"/>
    <n v="40.988372093023258"/>
    <s v="CA"/>
    <s v="CAD"/>
    <n v="1284008400"/>
    <x v="63"/>
    <n v="1285131600"/>
    <d v="2010-09-22T05:00:00"/>
    <b v="0"/>
    <b v="0"/>
    <x v="1"/>
    <s v="rock"/>
  </r>
  <r>
    <n v="513"/>
    <s v="Harrison, Blackwell and Mendez"/>
    <s v="Synchronized 6thgeneration adapter"/>
    <n v="8300"/>
    <n v="3260"/>
    <n v="39.277108433734945"/>
    <x v="2"/>
    <n v="35"/>
    <n v="93.142857142857139"/>
    <s v="US"/>
    <s v="USD"/>
    <n v="1284008400"/>
    <x v="63"/>
    <n v="1284181200"/>
    <d v="2010-09-11T05:00:00"/>
    <b v="0"/>
    <b v="0"/>
    <x v="5"/>
    <s v="television"/>
  </r>
  <r>
    <n v="52"/>
    <s v="Hernandez, Rodriguez and Clark"/>
    <s v="Organic foreground leverage"/>
    <n v="7200"/>
    <n v="2459"/>
    <n v="34.152777777777779"/>
    <x v="1"/>
    <n v="75"/>
    <n v="32.786666666666669"/>
    <s v="US"/>
    <s v="USD"/>
    <n v="1284526800"/>
    <x v="64"/>
    <n v="1284872400"/>
    <d v="2010-09-19T05:00:00"/>
    <b v="0"/>
    <b v="0"/>
    <x v="3"/>
    <s v="plays"/>
  </r>
  <r>
    <n v="11"/>
    <s v="Perez, Johnson and Gardner"/>
    <s v="Grass-roots zero administration system engine"/>
    <n v="6300"/>
    <n v="3030"/>
    <n v="48.095238095238095"/>
    <x v="1"/>
    <n v="27"/>
    <n v="112.22222222222223"/>
    <s v="US"/>
    <s v="USD"/>
    <n v="1285045200"/>
    <x v="65"/>
    <n v="1285563600"/>
    <d v="2010-09-27T05:00:00"/>
    <b v="0"/>
    <b v="1"/>
    <x v="3"/>
    <s v="plays"/>
  </r>
  <r>
    <n v="77"/>
    <s v="Acevedo-Huffman"/>
    <s v="Pre-emptive impactful model"/>
    <n v="9500"/>
    <n v="4460"/>
    <n v="46.94736842105263"/>
    <x v="1"/>
    <n v="56"/>
    <n v="79.642857142857139"/>
    <s v="US"/>
    <s v="USD"/>
    <n v="1285563600"/>
    <x v="66"/>
    <n v="1286773200"/>
    <d v="2010-10-11T05:00:00"/>
    <b v="0"/>
    <b v="1"/>
    <x v="5"/>
    <s v="animation"/>
  </r>
  <r>
    <n v="626"/>
    <s v="Tucker, Mccoy and Marquez"/>
    <s v="Synergistic tertiary budgetary management"/>
    <n v="6400"/>
    <n v="13205"/>
    <n v="206.32812500000003"/>
    <x v="0"/>
    <n v="189"/>
    <n v="69.867724867724874"/>
    <s v="US"/>
    <s v="USD"/>
    <n v="1285650000"/>
    <x v="67"/>
    <n v="1286427600"/>
    <d v="2010-10-07T05:00:00"/>
    <b v="0"/>
    <b v="1"/>
    <x v="3"/>
    <s v="plays"/>
  </r>
  <r>
    <n v="443"/>
    <s v="Clark-Bowman"/>
    <s v="Stand-alone user-facing service-desk"/>
    <n v="9300"/>
    <n v="3232"/>
    <n v="34.752688172043008"/>
    <x v="2"/>
    <n v="90"/>
    <n v="35.911111111111111"/>
    <s v="US"/>
    <s v="USD"/>
    <n v="1285822800"/>
    <x v="68"/>
    <n v="1287464400"/>
    <d v="2010-10-19T05:00:00"/>
    <b v="0"/>
    <b v="0"/>
    <x v="3"/>
    <s v="plays"/>
  </r>
  <r>
    <n v="628"/>
    <s v="Dunn, Moreno and Green"/>
    <s v="Intuitive object-oriented task-force"/>
    <n v="1900"/>
    <n v="2884"/>
    <n v="151.78947368421052"/>
    <x v="0"/>
    <n v="96"/>
    <n v="30.041666666666668"/>
    <s v="US"/>
    <s v="USD"/>
    <n v="1286168400"/>
    <x v="69"/>
    <n v="1286427600"/>
    <d v="2010-10-07T05:00:00"/>
    <b v="0"/>
    <b v="0"/>
    <x v="1"/>
    <s v="indie rock"/>
  </r>
  <r>
    <n v="293"/>
    <s v="Ross Group"/>
    <s v="Organized executive solution"/>
    <n v="6500"/>
    <n v="1065"/>
    <n v="16.384615384615383"/>
    <x v="2"/>
    <n v="32"/>
    <n v="33.28125"/>
    <s v="IT"/>
    <s v="EUR"/>
    <n v="1286254800"/>
    <x v="70"/>
    <n v="1287032400"/>
    <d v="2010-10-14T05:00:00"/>
    <b v="0"/>
    <b v="0"/>
    <x v="3"/>
    <s v="plays"/>
  </r>
  <r>
    <n v="137"/>
    <s v="Hudson-Nguyen"/>
    <s v="Down-sized disintermediate support"/>
    <n v="1800"/>
    <n v="4712"/>
    <n v="261.77777777777777"/>
    <x v="0"/>
    <n v="50"/>
    <n v="94.24"/>
    <s v="US"/>
    <s v="USD"/>
    <n v="1286341200"/>
    <x v="71"/>
    <n v="1286859600"/>
    <d v="2010-10-12T05:00:00"/>
    <b v="0"/>
    <b v="0"/>
    <x v="4"/>
    <s v="nonfiction"/>
  </r>
  <r>
    <n v="663"/>
    <s v="Everett-Wolfe"/>
    <s v="Total optimizing software"/>
    <n v="10000"/>
    <n v="7724"/>
    <n v="77.239999999999995"/>
    <x v="1"/>
    <n v="87"/>
    <n v="88.781609195402297"/>
    <s v="US"/>
    <s v="USD"/>
    <n v="1286427600"/>
    <x v="72"/>
    <n v="1288414800"/>
    <d v="2010-10-30T05:00:00"/>
    <b v="0"/>
    <b v="0"/>
    <x v="3"/>
    <s v="plays"/>
  </r>
  <r>
    <n v="368"/>
    <s v="Whitaker, Wallace and Daniels"/>
    <s v="Reactive directional capacity"/>
    <n v="5200"/>
    <n v="14394"/>
    <n v="276.80769230769232"/>
    <x v="0"/>
    <n v="206"/>
    <n v="69.873786407766985"/>
    <s v="GB"/>
    <s v="GBP"/>
    <n v="1286946000"/>
    <x v="73"/>
    <n v="1288933200"/>
    <d v="2010-11-05T05:00:00"/>
    <b v="0"/>
    <b v="1"/>
    <x v="5"/>
    <s v="documentary"/>
  </r>
  <r>
    <n v="38"/>
    <s v="Maldonado-Gonzalez"/>
    <s v="Digitized client-driven database"/>
    <n v="3100"/>
    <n v="10085"/>
    <n v="325.32258064516128"/>
    <x v="0"/>
    <n v="134"/>
    <n v="75.261194029850742"/>
    <s v="US"/>
    <s v="USD"/>
    <n v="1287378000"/>
    <x v="74"/>
    <n v="1287810000"/>
    <d v="2010-10-23T05:00:00"/>
    <b v="0"/>
    <b v="0"/>
    <x v="0"/>
    <s v="photography books"/>
  </r>
  <r>
    <n v="649"/>
    <s v="Yang and Sons"/>
    <s v="Reactive 6thgeneration hub"/>
    <n v="121700"/>
    <n v="59003"/>
    <n v="48.482333607230892"/>
    <x v="1"/>
    <n v="602"/>
    <n v="98.011627906976742"/>
    <s v="CH"/>
    <s v="CHF"/>
    <n v="1287550800"/>
    <x v="75"/>
    <n v="1288501200"/>
    <d v="2010-10-31T05:00:00"/>
    <b v="1"/>
    <b v="1"/>
    <x v="3"/>
    <s v="plays"/>
  </r>
  <r>
    <n v="612"/>
    <s v="Wang, Nguyen and Horton"/>
    <s v="Innovative holistic hub"/>
    <n v="6200"/>
    <n v="8645"/>
    <n v="139.43548387096774"/>
    <x v="0"/>
    <n v="192"/>
    <n v="45.026041666666664"/>
    <s v="US"/>
    <s v="USD"/>
    <n v="1287810000"/>
    <x v="76"/>
    <n v="1289800800"/>
    <d v="2010-11-15T06:00:00"/>
    <b v="0"/>
    <b v="0"/>
    <x v="1"/>
    <s v="electric music"/>
  </r>
  <r>
    <n v="103"/>
    <s v="Frye, Hunt and Powell"/>
    <s v="Polarized incremental emulation"/>
    <n v="10000"/>
    <n v="2461"/>
    <n v="24.610000000000003"/>
    <x v="1"/>
    <n v="37"/>
    <n v="66.513513513513516"/>
    <s v="IT"/>
    <s v="EUR"/>
    <n v="1287896400"/>
    <x v="77"/>
    <n v="1288674000"/>
    <d v="2010-11-02T05:00:00"/>
    <b v="0"/>
    <b v="0"/>
    <x v="1"/>
    <s v="electric music"/>
  </r>
  <r>
    <n v="726"/>
    <s v="Johns-Thomas"/>
    <s v="Realigned web-enabled functionalities"/>
    <n v="54300"/>
    <n v="48227"/>
    <n v="88.815837937384899"/>
    <x v="2"/>
    <n v="524"/>
    <n v="92.036259541984734"/>
    <s v="US"/>
    <s v="USD"/>
    <n v="1287982800"/>
    <x v="78"/>
    <n v="1288501200"/>
    <d v="2010-10-31T05:00:00"/>
    <b v="0"/>
    <b v="1"/>
    <x v="3"/>
    <s v="plays"/>
  </r>
  <r>
    <n v="389"/>
    <s v="Knox-Garner"/>
    <s v="Automated systemic hierarchy"/>
    <n v="83000"/>
    <n v="101352"/>
    <n v="122.11084337349398"/>
    <x v="0"/>
    <n v="1152"/>
    <n v="87.979166666666671"/>
    <s v="US"/>
    <s v="USD"/>
    <n v="1288242000"/>
    <x v="79"/>
    <n v="1290578400"/>
    <d v="2010-11-24T06:00:00"/>
    <b v="0"/>
    <b v="0"/>
    <x v="3"/>
    <s v="plays"/>
  </r>
  <r>
    <n v="781"/>
    <s v="Thomas Ltd"/>
    <s v="Cross-group interactive architecture"/>
    <n v="8700"/>
    <n v="4414"/>
    <n v="50.735632183908038"/>
    <x v="2"/>
    <n v="56"/>
    <n v="78.821428571428569"/>
    <s v="CH"/>
    <s v="CHF"/>
    <n v="1288501200"/>
    <x v="80"/>
    <n v="1292911200"/>
    <d v="2010-12-21T06:00:00"/>
    <b v="0"/>
    <b v="0"/>
    <x v="3"/>
    <s v="plays"/>
  </r>
  <r>
    <n v="70"/>
    <s v="Barker Inc"/>
    <s v="Re-engineered 24/7 task-force"/>
    <n v="128000"/>
    <n v="158389"/>
    <n v="123.74140625000001"/>
    <x v="0"/>
    <n v="2475"/>
    <n v="63.995555555555555"/>
    <s v="IT"/>
    <s v="EUR"/>
    <n v="1288674000"/>
    <x v="81"/>
    <n v="1292911200"/>
    <d v="2010-12-21T06:00:00"/>
    <b v="0"/>
    <b v="1"/>
    <x v="3"/>
    <s v="plays"/>
  </r>
  <r>
    <n v="213"/>
    <s v="Morgan-Warren"/>
    <s v="Face-to-face encompassing info-mediaries"/>
    <n v="87900"/>
    <n v="171549"/>
    <n v="195.16382252559728"/>
    <x v="0"/>
    <n v="4289"/>
    <n v="39.997435299603637"/>
    <s v="US"/>
    <s v="USD"/>
    <n v="1289019600"/>
    <x v="82"/>
    <n v="1289714400"/>
    <d v="2010-11-14T06:00:00"/>
    <b v="0"/>
    <b v="1"/>
    <x v="1"/>
    <s v="indie rock"/>
  </r>
  <r>
    <n v="177"/>
    <s v="Lee, Gibson and Morgan"/>
    <s v="Digitized solution-oriented product"/>
    <n v="38800"/>
    <n v="161593"/>
    <n v="416.47680412371136"/>
    <x v="0"/>
    <n v="2739"/>
    <n v="58.997079225994888"/>
    <s v="US"/>
    <s v="USD"/>
    <n v="1289800800"/>
    <x v="83"/>
    <n v="1291960800"/>
    <d v="2010-12-10T06:00:00"/>
    <b v="0"/>
    <b v="0"/>
    <x v="3"/>
    <s v="plays"/>
  </r>
  <r>
    <n v="586"/>
    <s v="Rowe-Wong"/>
    <s v="Robust hybrid budgetary management"/>
    <n v="700"/>
    <n v="6654"/>
    <n v="950.57142857142856"/>
    <x v="0"/>
    <n v="130"/>
    <n v="51.184615384615384"/>
    <s v="US"/>
    <s v="USD"/>
    <n v="1289973600"/>
    <x v="84"/>
    <n v="1291615200"/>
    <d v="2010-12-06T06:00:00"/>
    <b v="0"/>
    <b v="0"/>
    <x v="1"/>
    <s v="rock"/>
  </r>
  <r>
    <n v="525"/>
    <s v="Greene, Lloyd and Sims"/>
    <s v="Balanced leadingedge data-warehouse"/>
    <n v="2100"/>
    <n v="1768"/>
    <n v="84.19047619047619"/>
    <x v="1"/>
    <n v="63"/>
    <n v="28.063492063492063"/>
    <s v="US"/>
    <s v="USD"/>
    <n v="1290492000"/>
    <x v="85"/>
    <n v="1290837600"/>
    <d v="2010-11-27T06:00:00"/>
    <b v="0"/>
    <b v="0"/>
    <x v="2"/>
    <s v="wearables"/>
  </r>
  <r>
    <n v="322"/>
    <s v="Hebert Group"/>
    <s v="Visionary asymmetric Graphical User Interface"/>
    <n v="117900"/>
    <n v="196377"/>
    <n v="166.56234096692114"/>
    <x v="0"/>
    <n v="5168"/>
    <n v="37.998645510835914"/>
    <s v="US"/>
    <s v="USD"/>
    <n v="1290664800"/>
    <x v="86"/>
    <n v="1291788000"/>
    <d v="2010-12-08T06:00:00"/>
    <b v="0"/>
    <b v="0"/>
    <x v="3"/>
    <s v="plays"/>
  </r>
  <r>
    <n v="270"/>
    <s v="Sawyer, Horton and Williams"/>
    <s v="Triple-buffered 4thgeneration toolset"/>
    <n v="173900"/>
    <n v="47260"/>
    <n v="27.176538240368025"/>
    <x v="2"/>
    <n v="1890"/>
    <n v="25.005291005291006"/>
    <s v="US"/>
    <s v="USD"/>
    <n v="1291269600"/>
    <x v="87"/>
    <n v="1291442400"/>
    <d v="2010-12-04T06:00:00"/>
    <b v="0"/>
    <b v="0"/>
    <x v="6"/>
    <s v="video games"/>
  </r>
  <r>
    <n v="445"/>
    <s v="Anderson-Pearson"/>
    <s v="Intuitive demand-driven Local Area Network"/>
    <n v="2100"/>
    <n v="10739"/>
    <n v="511.38095238095235"/>
    <x v="0"/>
    <n v="170"/>
    <n v="63.170588235294119"/>
    <s v="US"/>
    <s v="USD"/>
    <n v="1291356000"/>
    <x v="88"/>
    <n v="1293170400"/>
    <d v="2010-12-24T06:00:00"/>
    <b v="0"/>
    <b v="1"/>
    <x v="3"/>
    <s v="plays"/>
  </r>
  <r>
    <n v="973"/>
    <s v="Herrera, Bennett and Silva"/>
    <s v="Programmable multi-state algorithm"/>
    <n v="121100"/>
    <n v="26176"/>
    <n v="21.615194054500414"/>
    <x v="1"/>
    <n v="252"/>
    <n v="103.87301587301587"/>
    <s v="US"/>
    <s v="USD"/>
    <n v="1291960800"/>
    <x v="89"/>
    <n v="1292133600"/>
    <d v="2010-12-12T06:00:00"/>
    <b v="0"/>
    <b v="1"/>
    <x v="3"/>
    <s v="plays"/>
  </r>
  <r>
    <n v="826"/>
    <s v="Miller-Hubbard"/>
    <s v="Digitized 6thgeneration Local Area Network"/>
    <n v="2800"/>
    <n v="12797"/>
    <n v="457.03571428571428"/>
    <x v="0"/>
    <n v="194"/>
    <n v="65.963917525773198"/>
    <s v="US"/>
    <s v="USD"/>
    <n v="1292220000"/>
    <x v="90"/>
    <n v="1294639200"/>
    <d v="2011-01-10T06:00:00"/>
    <b v="0"/>
    <b v="1"/>
    <x v="3"/>
    <s v="plays"/>
  </r>
  <r>
    <n v="336"/>
    <s v="Nunez Inc"/>
    <s v="Customizable intangible capability"/>
    <n v="70700"/>
    <n v="68602"/>
    <n v="97.032531824611041"/>
    <x v="1"/>
    <n v="1072"/>
    <n v="63.994402985074629"/>
    <s v="US"/>
    <s v="USD"/>
    <n v="1292392800"/>
    <x v="91"/>
    <n v="1292479200"/>
    <d v="2010-12-16T06:00:00"/>
    <b v="0"/>
    <b v="1"/>
    <x v="1"/>
    <s v="rock"/>
  </r>
  <r>
    <n v="69"/>
    <s v="Jones-Watson"/>
    <s v="Switchable disintermediate moderator"/>
    <n v="7900"/>
    <n v="1901"/>
    <n v="24.063291139240505"/>
    <x v="2"/>
    <n v="17"/>
    <n v="111.82352941176471"/>
    <s v="US"/>
    <s v="USD"/>
    <n v="1292738400"/>
    <x v="92"/>
    <n v="1295676000"/>
    <d v="2011-01-22T06:00:00"/>
    <b v="0"/>
    <b v="0"/>
    <x v="3"/>
    <s v="plays"/>
  </r>
  <r>
    <n v="166"/>
    <s v="Brown-Vang"/>
    <s v="Robust heuristic artificial intelligence"/>
    <n v="9800"/>
    <n v="13439"/>
    <n v="137.13265306122449"/>
    <x v="0"/>
    <n v="244"/>
    <n v="55.077868852459019"/>
    <s v="US"/>
    <s v="USD"/>
    <n v="1292997600"/>
    <x v="93"/>
    <n v="1293343200"/>
    <d v="2010-12-26T06:00:00"/>
    <b v="0"/>
    <b v="0"/>
    <x v="0"/>
    <s v="photography books"/>
  </r>
  <r>
    <n v="360"/>
    <s v="Larsen-Chung"/>
    <s v="Right-sized zero tolerance migration"/>
    <n v="59700"/>
    <n v="135132"/>
    <n v="226.35175879396985"/>
    <x v="0"/>
    <n v="2875"/>
    <n v="47.002434782608695"/>
    <s v="GB"/>
    <s v="GBP"/>
    <n v="1293861600"/>
    <x v="94"/>
    <n v="1295071200"/>
    <d v="2011-01-15T06:00:00"/>
    <b v="0"/>
    <b v="1"/>
    <x v="3"/>
    <s v="plays"/>
  </r>
  <r>
    <n v="968"/>
    <s v="Gonzalez-White"/>
    <s v="Open-architected disintermediate budgetary management"/>
    <n v="2400"/>
    <n v="8117"/>
    <n v="338.20833333333337"/>
    <x v="0"/>
    <n v="114"/>
    <n v="71.201754385964918"/>
    <s v="US"/>
    <s v="USD"/>
    <n v="1293861600"/>
    <x v="94"/>
    <n v="1295157600"/>
    <d v="2011-01-16T06:00:00"/>
    <b v="0"/>
    <b v="0"/>
    <x v="7"/>
    <s v="food trucks"/>
  </r>
  <r>
    <n v="553"/>
    <s v="Dougherty, Austin and Mills"/>
    <s v="De-engineered 5thgeneration contingency"/>
    <n v="170600"/>
    <n v="75022"/>
    <n v="43.975381008206334"/>
    <x v="1"/>
    <n v="1028"/>
    <n v="72.978599221789878"/>
    <s v="US"/>
    <s v="USD"/>
    <n v="1293948000"/>
    <x v="95"/>
    <n v="1294034400"/>
    <d v="2011-01-03T06:00:00"/>
    <b v="0"/>
    <b v="0"/>
    <x v="1"/>
    <s v="rock"/>
  </r>
  <r>
    <n v="366"/>
    <s v="Williams, Perez and Villegas"/>
    <s v="Robust directional system engine"/>
    <n v="1800"/>
    <n v="10658"/>
    <n v="592.11111111111109"/>
    <x v="0"/>
    <n v="101"/>
    <n v="105.52475247524752"/>
    <s v="US"/>
    <s v="USD"/>
    <n v="1294034400"/>
    <x v="96"/>
    <n v="1294120800"/>
    <d v="2011-01-04T06:00:00"/>
    <b v="0"/>
    <b v="1"/>
    <x v="3"/>
    <s v="plays"/>
  </r>
  <r>
    <n v="392"/>
    <s v="Hernandez-Grimes"/>
    <s v="Profit-focused zero administration forecast"/>
    <n v="102900"/>
    <n v="67546"/>
    <n v="65.642371234207957"/>
    <x v="1"/>
    <n v="1608"/>
    <n v="42.006218905472636"/>
    <s v="US"/>
    <s v="USD"/>
    <n v="1294293600"/>
    <x v="97"/>
    <n v="1294466400"/>
    <d v="2011-01-08T06:00:00"/>
    <b v="0"/>
    <b v="0"/>
    <x v="2"/>
    <s v="wearables"/>
  </r>
  <r>
    <n v="941"/>
    <s v="Luna-Horne"/>
    <s v="Profound exuding pricing structure"/>
    <n v="43000"/>
    <n v="5615"/>
    <n v="13.05813953488372"/>
    <x v="1"/>
    <n v="78"/>
    <n v="71.987179487179489"/>
    <s v="US"/>
    <s v="USD"/>
    <n v="1294552800"/>
    <x v="98"/>
    <n v="1297576800"/>
    <d v="2011-02-13T06:00:00"/>
    <b v="1"/>
    <b v="0"/>
    <x v="3"/>
    <s v="plays"/>
  </r>
  <r>
    <n v="569"/>
    <s v="Fischer, Fowler and Arnold"/>
    <s v="Extended multi-tasking definition"/>
    <n v="20100"/>
    <n v="47705"/>
    <n v="237.33830845771143"/>
    <x v="0"/>
    <n v="589"/>
    <n v="80.993208828522924"/>
    <s v="IT"/>
    <s v="EUR"/>
    <n v="1294725600"/>
    <x v="99"/>
    <n v="1295762400"/>
    <d v="2011-01-23T06:00:00"/>
    <b v="0"/>
    <b v="0"/>
    <x v="5"/>
    <s v="animation"/>
  </r>
  <r>
    <n v="17"/>
    <s v="Cochran-Nguyen"/>
    <s v="Seamless 4thgeneration methodology"/>
    <n v="84600"/>
    <n v="134845"/>
    <n v="159.39125295508273"/>
    <x v="0"/>
    <n v="1249"/>
    <n v="107.96236989591674"/>
    <s v="US"/>
    <s v="USD"/>
    <n v="1294812000"/>
    <x v="100"/>
    <n v="1294898400"/>
    <d v="2011-01-13T06:00:00"/>
    <b v="0"/>
    <b v="0"/>
    <x v="5"/>
    <s v="animation"/>
  </r>
  <r>
    <n v="875"/>
    <s v="Mueller-Harmon"/>
    <s v="Implemented tangible approach"/>
    <n v="7900"/>
    <n v="5465"/>
    <n v="69.177215189873422"/>
    <x v="1"/>
    <n v="67"/>
    <n v="81.567164179104481"/>
    <s v="US"/>
    <s v="USD"/>
    <n v="1294898400"/>
    <x v="101"/>
    <n v="1294984800"/>
    <d v="2011-01-14T06:00:00"/>
    <b v="0"/>
    <b v="0"/>
    <x v="1"/>
    <s v="rock"/>
  </r>
  <r>
    <n v="416"/>
    <s v="Stewart-Coleman"/>
    <s v="Customer-focused disintermediate toolset"/>
    <n v="134600"/>
    <n v="59007"/>
    <n v="43.838781575037146"/>
    <x v="1"/>
    <n v="1439"/>
    <n v="41.005559416261292"/>
    <s v="US"/>
    <s v="USD"/>
    <n v="1295244000"/>
    <x v="102"/>
    <n v="1296021600"/>
    <d v="2011-01-26T06:00:00"/>
    <b v="0"/>
    <b v="1"/>
    <x v="5"/>
    <s v="documentary"/>
  </r>
  <r>
    <n v="604"/>
    <s v="Cole, Hernandez and Rodriguez"/>
    <s v="Cross-platform logistical circuit"/>
    <n v="88700"/>
    <n v="151438"/>
    <n v="170.73055242390078"/>
    <x v="0"/>
    <n v="2857"/>
    <n v="53.005950297514879"/>
    <s v="US"/>
    <s v="USD"/>
    <n v="1295676000"/>
    <x v="103"/>
    <n v="1297490400"/>
    <d v="2011-02-12T06:00:00"/>
    <b v="0"/>
    <b v="0"/>
    <x v="3"/>
    <s v="plays"/>
  </r>
  <r>
    <n v="942"/>
    <s v="Allen Inc"/>
    <s v="Horizontal optimizing model"/>
    <n v="9600"/>
    <n v="6205"/>
    <n v="64.635416666666671"/>
    <x v="1"/>
    <n v="67"/>
    <n v="92.611940298507463"/>
    <s v="AU"/>
    <s v="AUD"/>
    <n v="1295935200"/>
    <x v="104"/>
    <n v="1296194400"/>
    <d v="2011-01-28T06:00:00"/>
    <b v="0"/>
    <b v="0"/>
    <x v="3"/>
    <s v="plays"/>
  </r>
  <r>
    <n v="65"/>
    <s v="Berry-Boyer"/>
    <s v="Mandatory incremental projection"/>
    <n v="6100"/>
    <n v="14405"/>
    <n v="236.14754098360655"/>
    <x v="0"/>
    <n v="236"/>
    <n v="61.038135593220339"/>
    <s v="US"/>
    <s v="USD"/>
    <n v="1296108000"/>
    <x v="105"/>
    <n v="1296712800"/>
    <d v="2011-02-03T06:00:00"/>
    <b v="0"/>
    <b v="0"/>
    <x v="3"/>
    <s v="plays"/>
  </r>
  <r>
    <n v="362"/>
    <s v="Lawrence Group"/>
    <s v="Automated actuating conglomeration"/>
    <n v="3700"/>
    <n v="13755"/>
    <n v="371.75675675675677"/>
    <x v="0"/>
    <n v="191"/>
    <n v="72.015706806282722"/>
    <s v="US"/>
    <s v="USD"/>
    <n v="1296108000"/>
    <x v="105"/>
    <n v="1299391200"/>
    <d v="2011-03-06T06:00:00"/>
    <b v="0"/>
    <b v="0"/>
    <x v="1"/>
    <s v="rock"/>
  </r>
  <r>
    <n v="659"/>
    <s v="Bailey and Sons"/>
    <s v="Grass-roots dynamic emulation"/>
    <n v="120700"/>
    <n v="57010"/>
    <n v="47.232808616404313"/>
    <x v="1"/>
    <n v="750"/>
    <n v="76.013333333333335"/>
    <s v="GB"/>
    <s v="GBP"/>
    <n v="1296108000"/>
    <x v="105"/>
    <n v="1296194400"/>
    <d v="2011-01-28T06:00:00"/>
    <b v="0"/>
    <b v="0"/>
    <x v="5"/>
    <s v="documentary"/>
  </r>
  <r>
    <n v="976"/>
    <s v="Huerta, Roberts and Dickerson"/>
    <s v="Self-enabling value-added artificial intelligence"/>
    <n v="4000"/>
    <n v="12886"/>
    <n v="322.14999999999998"/>
    <x v="0"/>
    <n v="140"/>
    <n v="92.042857142857144"/>
    <s v="US"/>
    <s v="USD"/>
    <n v="1296194400"/>
    <x v="106"/>
    <n v="1296712800"/>
    <d v="2011-02-03T06:00:00"/>
    <b v="0"/>
    <b v="1"/>
    <x v="3"/>
    <s v="plays"/>
  </r>
  <r>
    <n v="399"/>
    <s v="Acosta, Mullins and Morris"/>
    <s v="Pre-emptive interactive model"/>
    <n v="97300"/>
    <n v="62127"/>
    <n v="63.850976361767728"/>
    <x v="1"/>
    <n v="941"/>
    <n v="66.022316684378325"/>
    <s v="US"/>
    <s v="USD"/>
    <n v="1296626400"/>
    <x v="107"/>
    <n v="1297231200"/>
    <d v="2011-02-09T06:00:00"/>
    <b v="0"/>
    <b v="0"/>
    <x v="1"/>
    <s v="indie rock"/>
  </r>
  <r>
    <n v="428"/>
    <s v="Mayer-Richmond"/>
    <s v="Progressive zero-defect capability"/>
    <n v="101400"/>
    <n v="47037"/>
    <n v="46.387573964497044"/>
    <x v="1"/>
    <n v="747"/>
    <n v="62.967871485943775"/>
    <s v="US"/>
    <s v="USD"/>
    <n v="1297404000"/>
    <x v="108"/>
    <n v="1298008800"/>
    <d v="2011-02-18T06:00:00"/>
    <b v="0"/>
    <b v="0"/>
    <x v="5"/>
    <s v="animation"/>
  </r>
  <r>
    <n v="833"/>
    <s v="Levine, Martin and Hernandez"/>
    <s v="Expanded asynchronous groupware"/>
    <n v="6800"/>
    <n v="10723"/>
    <n v="157.69117647058823"/>
    <x v="0"/>
    <n v="165"/>
    <n v="64.987878787878785"/>
    <s v="DK"/>
    <s v="DKK"/>
    <n v="1297663200"/>
    <x v="109"/>
    <n v="1298613600"/>
    <d v="2011-02-25T06:00:00"/>
    <b v="0"/>
    <b v="0"/>
    <x v="4"/>
    <s v="translations"/>
  </r>
  <r>
    <n v="255"/>
    <s v="Rosales, Branch and Harmon"/>
    <s v="Upgradable grid-enabled superstructure"/>
    <n v="80500"/>
    <n v="96735"/>
    <n v="120.16770186335404"/>
    <x v="0"/>
    <n v="1697"/>
    <n v="57.003535651149086"/>
    <s v="US"/>
    <s v="USD"/>
    <n v="1297836000"/>
    <x v="110"/>
    <n v="1298268000"/>
    <d v="2011-02-21T06:00:00"/>
    <b v="0"/>
    <b v="1"/>
    <x v="1"/>
    <s v="rock"/>
  </r>
  <r>
    <n v="311"/>
    <s v="Flores PLC"/>
    <s v="Focused real-time help-desk"/>
    <n v="6300"/>
    <n v="12812"/>
    <n v="203.36507936507937"/>
    <x v="0"/>
    <n v="121"/>
    <n v="105.88429752066116"/>
    <s v="US"/>
    <s v="USD"/>
    <n v="1297836000"/>
    <x v="110"/>
    <n v="1298872800"/>
    <d v="2011-02-28T06:00:00"/>
    <b v="0"/>
    <b v="0"/>
    <x v="3"/>
    <s v="plays"/>
  </r>
  <r>
    <n v="961"/>
    <s v="Mason, Case and May"/>
    <s v="Optimized content-based collaboration"/>
    <n v="5700"/>
    <n v="6800"/>
    <n v="119.29824561403508"/>
    <x v="0"/>
    <n v="155"/>
    <n v="43.87096774193548"/>
    <s v="US"/>
    <s v="USD"/>
    <n v="1297922400"/>
    <x v="111"/>
    <n v="1298268000"/>
    <d v="2011-02-21T06:00:00"/>
    <b v="0"/>
    <b v="0"/>
    <x v="4"/>
    <s v="translations"/>
  </r>
  <r>
    <n v="61"/>
    <s v="Romero-Hoffman"/>
    <s v="Open-source zero administration complexity"/>
    <n v="199200"/>
    <n v="184750"/>
    <n v="92.74598393574297"/>
    <x v="1"/>
    <n v="2253"/>
    <n v="82.001775410563695"/>
    <s v="CA"/>
    <s v="CAD"/>
    <n v="1298268000"/>
    <x v="112"/>
    <n v="1301720400"/>
    <d v="2011-04-02T05:00:00"/>
    <b v="0"/>
    <b v="0"/>
    <x v="3"/>
    <s v="plays"/>
  </r>
  <r>
    <n v="36"/>
    <s v="Jackson-Lewis"/>
    <s v="Monitored multi-state encryption"/>
    <n v="700"/>
    <n v="1101"/>
    <n v="157.28571428571431"/>
    <x v="0"/>
    <n v="16"/>
    <n v="68.8125"/>
    <s v="US"/>
    <s v="USD"/>
    <n v="1298700000"/>
    <x v="113"/>
    <n v="1300856400"/>
    <d v="2011-03-23T05:00:00"/>
    <b v="0"/>
    <b v="0"/>
    <x v="3"/>
    <s v="plays"/>
  </r>
  <r>
    <n v="782"/>
    <s v="Williams and Sons"/>
    <s v="Centralized asymmetric framework"/>
    <n v="5100"/>
    <n v="10981"/>
    <n v="215.31372549019611"/>
    <x v="0"/>
    <n v="161"/>
    <n v="68.204968944099377"/>
    <s v="US"/>
    <s v="USD"/>
    <n v="1298959200"/>
    <x v="114"/>
    <n v="1301374800"/>
    <d v="2011-03-29T05:00:00"/>
    <b v="0"/>
    <b v="1"/>
    <x v="5"/>
    <s v="animation"/>
  </r>
  <r>
    <n v="963"/>
    <s v="Rodriguez-Robinson"/>
    <s v="Ergonomic methodical hub"/>
    <n v="5900"/>
    <n v="4997"/>
    <n v="84.694915254237287"/>
    <x v="1"/>
    <n v="114"/>
    <n v="43.833333333333336"/>
    <s v="IT"/>
    <s v="EUR"/>
    <n v="1299304800"/>
    <x v="115"/>
    <n v="1299823200"/>
    <d v="2011-03-11T06:00:00"/>
    <b v="0"/>
    <b v="1"/>
    <x v="0"/>
    <s v="photography books"/>
  </r>
  <r>
    <n v="87"/>
    <s v="Farrell and Sons"/>
    <s v="Synergized 4thgeneration conglomeration"/>
    <n v="198500"/>
    <n v="123040"/>
    <n v="61.984886649874063"/>
    <x v="1"/>
    <n v="1482"/>
    <n v="83.022941970310384"/>
    <s v="AU"/>
    <s v="AUD"/>
    <n v="1299564000"/>
    <x v="116"/>
    <n v="1300510800"/>
    <d v="2011-03-19T05:00:00"/>
    <b v="0"/>
    <b v="1"/>
    <x v="1"/>
    <s v="rock"/>
  </r>
  <r>
    <n v="96"/>
    <s v="Howard Ltd"/>
    <s v="Down-sized systematic policy"/>
    <n v="69700"/>
    <n v="151513"/>
    <n v="217.37876614060258"/>
    <x v="0"/>
    <n v="2331"/>
    <n v="64.999141999141997"/>
    <s v="US"/>
    <s v="USD"/>
    <n v="1299736800"/>
    <x v="117"/>
    <n v="1300856400"/>
    <d v="2011-03-23T05:00:00"/>
    <b v="0"/>
    <b v="0"/>
    <x v="3"/>
    <s v="plays"/>
  </r>
  <r>
    <n v="577"/>
    <s v="Stevens Inc"/>
    <s v="Adaptive 24hour projection"/>
    <n v="8200"/>
    <n v="1546"/>
    <n v="18.853658536585368"/>
    <x v="2"/>
    <n v="37"/>
    <n v="41.783783783783782"/>
    <s v="US"/>
    <s v="USD"/>
    <n v="1299823200"/>
    <x v="118"/>
    <n v="1302066000"/>
    <d v="2011-04-06T05:00:00"/>
    <b v="0"/>
    <b v="0"/>
    <x v="1"/>
    <s v="jazz"/>
  </r>
  <r>
    <n v="701"/>
    <s v="Mcclain LLC"/>
    <s v="Open-source multi-tasking methodology"/>
    <n v="52000"/>
    <n v="91014"/>
    <n v="175.02692307692308"/>
    <x v="0"/>
    <n v="820"/>
    <n v="110.99268292682927"/>
    <s v="US"/>
    <s v="USD"/>
    <n v="1301202000"/>
    <x v="119"/>
    <n v="1301806800"/>
    <d v="2011-04-03T05:00:00"/>
    <b v="1"/>
    <b v="0"/>
    <x v="3"/>
    <s v="plays"/>
  </r>
  <r>
    <n v="837"/>
    <s v="Cook-Ortiz"/>
    <s v="Right-sized dedicated standardization"/>
    <n v="17700"/>
    <n v="150960"/>
    <n v="852.88135593220341"/>
    <x v="0"/>
    <n v="1797"/>
    <n v="84.00667779632721"/>
    <s v="US"/>
    <s v="USD"/>
    <n v="1301202000"/>
    <x v="119"/>
    <n v="1305867600"/>
    <d v="2011-05-20T05:00:00"/>
    <b v="0"/>
    <b v="0"/>
    <x v="1"/>
    <s v="jazz"/>
  </r>
  <r>
    <n v="321"/>
    <s v="Mills, Frazier and Perez"/>
    <s v="Proactive attitude-oriented knowledge user"/>
    <n v="170400"/>
    <n v="160422"/>
    <n v="94.144366197183089"/>
    <x v="1"/>
    <n v="2468"/>
    <n v="65.000810372771468"/>
    <s v="US"/>
    <s v="USD"/>
    <n v="1301634000"/>
    <x v="120"/>
    <n v="1302325200"/>
    <d v="2011-04-09T05:00:00"/>
    <b v="0"/>
    <b v="0"/>
    <x v="5"/>
    <s v="shorts"/>
  </r>
  <r>
    <n v="204"/>
    <s v="Daniel-Luna"/>
    <s v="Mandatory multimedia leverage"/>
    <n v="75000"/>
    <n v="2529"/>
    <n v="3.3719999999999999"/>
    <x v="1"/>
    <n v="40"/>
    <n v="63.225000000000001"/>
    <s v="US"/>
    <s v="USD"/>
    <n v="1301806800"/>
    <x v="121"/>
    <n v="1302670800"/>
    <d v="2011-04-13T05:00:00"/>
    <b v="0"/>
    <b v="0"/>
    <x v="1"/>
    <s v="jazz"/>
  </r>
  <r>
    <n v="262"/>
    <s v="Lloyd, Kennedy and Davis"/>
    <s v="Compatible multimedia hub"/>
    <n v="1700"/>
    <n v="5328"/>
    <n v="313.41176470588238"/>
    <x v="0"/>
    <n v="107"/>
    <n v="49.794392523364486"/>
    <s v="US"/>
    <s v="USD"/>
    <n v="1301979600"/>
    <x v="122"/>
    <n v="1304226000"/>
    <d v="2011-05-01T05:00:00"/>
    <b v="0"/>
    <b v="1"/>
    <x v="1"/>
    <s v="indie rock"/>
  </r>
  <r>
    <n v="986"/>
    <s v="Chan, Washington and Callahan"/>
    <s v="Optional zero administration neural-net"/>
    <n v="7800"/>
    <n v="3144"/>
    <n v="40.307692307692307"/>
    <x v="1"/>
    <n v="92"/>
    <n v="34.173913043478258"/>
    <s v="US"/>
    <s v="USD"/>
    <n v="1301979600"/>
    <x v="122"/>
    <n v="1303189200"/>
    <d v="2011-04-19T05:00:00"/>
    <b v="0"/>
    <b v="0"/>
    <x v="1"/>
    <s v="rock"/>
  </r>
  <r>
    <n v="253"/>
    <s v="Rogers, Jacobs and Jackson"/>
    <s v="Upgradable multi-state instruction set"/>
    <n v="121500"/>
    <n v="108161"/>
    <n v="89.021399176954731"/>
    <x v="1"/>
    <n v="1335"/>
    <n v="81.019475655430711"/>
    <s v="CA"/>
    <s v="CAD"/>
    <n v="1302238800"/>
    <x v="123"/>
    <n v="1303275600"/>
    <d v="2011-04-20T05:00:00"/>
    <b v="0"/>
    <b v="0"/>
    <x v="5"/>
    <s v="drama"/>
  </r>
  <r>
    <n v="308"/>
    <s v="Davis Ltd"/>
    <s v="Grass-roots optimizing projection"/>
    <n v="118200"/>
    <n v="87560"/>
    <n v="74.077834179357026"/>
    <x v="1"/>
    <n v="803"/>
    <n v="109.04109589041096"/>
    <s v="US"/>
    <s v="USD"/>
    <n v="1303102800"/>
    <x v="124"/>
    <n v="1303189200"/>
    <d v="2011-04-19T05:00:00"/>
    <b v="0"/>
    <b v="0"/>
    <x v="3"/>
    <s v="plays"/>
  </r>
  <r>
    <n v="907"/>
    <s v="White, Pena and Calhoun"/>
    <s v="Quality-focused asymmetric adapter"/>
    <n v="9100"/>
    <n v="1843"/>
    <n v="20.252747252747252"/>
    <x v="1"/>
    <n v="41"/>
    <n v="44.951219512195124"/>
    <s v="US"/>
    <s v="USD"/>
    <n v="1303880400"/>
    <x v="125"/>
    <n v="1304485200"/>
    <d v="2011-05-04T05:00:00"/>
    <b v="0"/>
    <b v="0"/>
    <x v="3"/>
    <s v="plays"/>
  </r>
  <r>
    <n v="581"/>
    <s v="Sanchez, Cross and Savage"/>
    <s v="Sharable mobile knowledgebase"/>
    <n v="6000"/>
    <n v="3841"/>
    <n v="64.016666666666666"/>
    <x v="1"/>
    <n v="71"/>
    <n v="54.098591549295776"/>
    <s v="US"/>
    <s v="USD"/>
    <n v="1304053200"/>
    <x v="126"/>
    <n v="1305349200"/>
    <d v="2011-05-14T05:00:00"/>
    <b v="0"/>
    <b v="0"/>
    <x v="2"/>
    <s v="web"/>
  </r>
  <r>
    <n v="827"/>
    <s v="Miranda, Martinez and Lowery"/>
    <s v="Innovative actuating artificial intelligence"/>
    <n v="2300"/>
    <n v="6134"/>
    <n v="266.69565217391306"/>
    <x v="0"/>
    <n v="82"/>
    <n v="74.804878048780495"/>
    <s v="AU"/>
    <s v="AUD"/>
    <n v="1304398800"/>
    <x v="127"/>
    <n v="1305435600"/>
    <d v="2011-05-15T05:00:00"/>
    <b v="0"/>
    <b v="1"/>
    <x v="5"/>
    <s v="drama"/>
  </r>
  <r>
    <n v="619"/>
    <s v="Case LLC"/>
    <s v="Ameliorated foreground methodology"/>
    <n v="195900"/>
    <n v="55757"/>
    <n v="28.461970393057683"/>
    <x v="1"/>
    <n v="648"/>
    <n v="86.044753086419746"/>
    <s v="US"/>
    <s v="USD"/>
    <n v="1304658000"/>
    <x v="128"/>
    <n v="1304744400"/>
    <d v="2011-05-07T05:00:00"/>
    <b v="1"/>
    <b v="1"/>
    <x v="3"/>
    <s v="plays"/>
  </r>
  <r>
    <n v="939"/>
    <s v="Williams, Johnson and Campbell"/>
    <s v="Streamlined human-resource Graphic Interface"/>
    <n v="7800"/>
    <n v="3839"/>
    <n v="49.217948717948715"/>
    <x v="1"/>
    <n v="67"/>
    <n v="57.298507462686565"/>
    <s v="US"/>
    <s v="USD"/>
    <n v="1304744400"/>
    <x v="129"/>
    <n v="1306213200"/>
    <d v="2011-05-24T05:00:00"/>
    <b v="0"/>
    <b v="1"/>
    <x v="6"/>
    <s v="video games"/>
  </r>
  <r>
    <n v="866"/>
    <s v="Jackson-Brown"/>
    <s v="Versatile 5thgeneration matrices"/>
    <n v="182800"/>
    <n v="79045"/>
    <n v="43.241247264770237"/>
    <x v="2"/>
    <n v="898"/>
    <n v="88.023385300668153"/>
    <s v="US"/>
    <s v="USD"/>
    <n v="1304830800"/>
    <x v="130"/>
    <n v="1304917200"/>
    <d v="2011-05-09T05:00:00"/>
    <b v="0"/>
    <b v="0"/>
    <x v="0"/>
    <s v="photography books"/>
  </r>
  <r>
    <n v="970"/>
    <s v="Glover-Nelson"/>
    <s v="Inverse context-sensitive info-mediaries"/>
    <n v="94900"/>
    <n v="57659"/>
    <n v="60.757639620653315"/>
    <x v="1"/>
    <n v="594"/>
    <n v="97.069023569023571"/>
    <s v="US"/>
    <s v="USD"/>
    <n v="1304917200"/>
    <x v="131"/>
    <n v="1305003600"/>
    <d v="2011-05-10T05:00:00"/>
    <b v="0"/>
    <b v="0"/>
    <x v="3"/>
    <s v="plays"/>
  </r>
  <r>
    <n v="320"/>
    <s v="Sandoval-Powell"/>
    <s v="Phased holistic implementation"/>
    <n v="84400"/>
    <n v="8092"/>
    <n v="9.5876777251184837"/>
    <x v="1"/>
    <n v="80"/>
    <n v="101.15"/>
    <s v="US"/>
    <s v="USD"/>
    <n v="1305003600"/>
    <x v="132"/>
    <n v="1305781200"/>
    <d v="2011-05-19T05:00:00"/>
    <b v="0"/>
    <b v="0"/>
    <x v="4"/>
    <s v="fiction"/>
  </r>
  <r>
    <n v="757"/>
    <s v="Callahan-Gilbert"/>
    <s v="Profit-focused motivating function"/>
    <n v="1400"/>
    <n v="5696"/>
    <n v="406.85714285714283"/>
    <x v="0"/>
    <n v="114"/>
    <n v="49.964912280701753"/>
    <s v="US"/>
    <s v="USD"/>
    <n v="1305176400"/>
    <x v="133"/>
    <n v="1305522000"/>
    <d v="2011-05-16T05:00:00"/>
    <b v="0"/>
    <b v="0"/>
    <x v="5"/>
    <s v="drama"/>
  </r>
  <r>
    <n v="764"/>
    <s v="Shaffer-Mason"/>
    <s v="Managed bandwidth-monitored system engine"/>
    <n v="1100"/>
    <n v="8010"/>
    <n v="728.18181818181824"/>
    <x v="0"/>
    <n v="148"/>
    <n v="54.121621621621621"/>
    <s v="US"/>
    <s v="USD"/>
    <n v="1305262800"/>
    <x v="134"/>
    <n v="1305954000"/>
    <d v="2011-05-21T05:00:00"/>
    <b v="0"/>
    <b v="0"/>
    <x v="1"/>
    <s v="rock"/>
  </r>
  <r>
    <n v="25"/>
    <s v="Caldwell, Velazquez and Wilson"/>
    <s v="Monitored impactful analyzer"/>
    <n v="5500"/>
    <n v="11904"/>
    <n v="216.43636363636364"/>
    <x v="0"/>
    <n v="163"/>
    <n v="73.030674846625772"/>
    <s v="US"/>
    <s v="USD"/>
    <n v="1305694800"/>
    <x v="135"/>
    <n v="1307422800"/>
    <d v="2011-06-07T05:00:00"/>
    <b v="0"/>
    <b v="1"/>
    <x v="6"/>
    <s v="video games"/>
  </r>
  <r>
    <n v="787"/>
    <s v="Vance-Glover"/>
    <s v="Progressive coherent secured line"/>
    <n v="61200"/>
    <n v="60994"/>
    <n v="99.66339869281046"/>
    <x v="1"/>
    <n v="859"/>
    <n v="71.005820721769496"/>
    <s v="CA"/>
    <s v="CAD"/>
    <n v="1305954000"/>
    <x v="136"/>
    <n v="1306731600"/>
    <d v="2011-05-30T05:00:00"/>
    <b v="0"/>
    <b v="0"/>
    <x v="1"/>
    <s v="rock"/>
  </r>
  <r>
    <n v="233"/>
    <s v="Reid, Rivera and Perry"/>
    <s v="Multi-lateral national adapter"/>
    <n v="3800"/>
    <n v="6000"/>
    <n v="157.89473684210526"/>
    <x v="0"/>
    <n v="62"/>
    <n v="96.774193548387103"/>
    <s v="US"/>
    <s v="USD"/>
    <n v="1307854800"/>
    <x v="137"/>
    <n v="1309237200"/>
    <d v="2011-06-28T05:00:00"/>
    <b v="0"/>
    <b v="0"/>
    <x v="5"/>
    <s v="animation"/>
  </r>
  <r>
    <n v="946"/>
    <s v="Hall, Holmes and Walker"/>
    <s v="Public-key bandwidth-monitored intranet"/>
    <n v="153700"/>
    <n v="15238"/>
    <n v="9.9141184124918666"/>
    <x v="1"/>
    <n v="181"/>
    <n v="84.187845303867405"/>
    <s v="US"/>
    <s v="USD"/>
    <n v="1308200400"/>
    <x v="138"/>
    <n v="1308373200"/>
    <d v="2011-06-18T05:00:00"/>
    <b v="0"/>
    <b v="0"/>
    <x v="3"/>
    <s v="plays"/>
  </r>
  <r>
    <n v="855"/>
    <s v="Moses-Terry"/>
    <s v="Horizontal clear-thinking framework"/>
    <n v="23400"/>
    <n v="23956"/>
    <n v="102.37606837606839"/>
    <x v="0"/>
    <n v="452"/>
    <n v="53"/>
    <s v="AU"/>
    <s v="AUD"/>
    <n v="1308373200"/>
    <x v="139"/>
    <n v="1311051600"/>
    <d v="2011-07-19T05:00:00"/>
    <b v="0"/>
    <b v="0"/>
    <x v="3"/>
    <s v="plays"/>
  </r>
  <r>
    <n v="134"/>
    <s v="Caldwell LLC"/>
    <s v="Secured executive concept"/>
    <n v="99500"/>
    <n v="89288"/>
    <n v="89.73668341708543"/>
    <x v="1"/>
    <n v="940"/>
    <n v="94.987234042553197"/>
    <s v="CH"/>
    <s v="CHF"/>
    <n v="1308459600"/>
    <x v="140"/>
    <n v="1312693200"/>
    <d v="2011-08-07T05:00:00"/>
    <b v="0"/>
    <b v="1"/>
    <x v="5"/>
    <s v="documentary"/>
  </r>
  <r>
    <n v="853"/>
    <s v="Collier LLC"/>
    <s v="Secured well-modulated projection"/>
    <n v="17100"/>
    <n v="111502"/>
    <n v="652.05847953216369"/>
    <x v="0"/>
    <n v="1467"/>
    <n v="76.006816632583508"/>
    <s v="CA"/>
    <s v="CAD"/>
    <n v="1308546000"/>
    <x v="141"/>
    <n v="1308978000"/>
    <d v="2011-06-25T05:00:00"/>
    <b v="0"/>
    <b v="1"/>
    <x v="1"/>
    <s v="indie rock"/>
  </r>
  <r>
    <n v="477"/>
    <s v="Hogan, Porter and Rivera"/>
    <s v="Organic object-oriented core"/>
    <n v="8500"/>
    <n v="4613"/>
    <n v="54.270588235294113"/>
    <x v="1"/>
    <n v="113"/>
    <n v="40.823008849557525"/>
    <s v="US"/>
    <s v="USD"/>
    <n v="1309064400"/>
    <x v="142"/>
    <n v="1311397200"/>
    <d v="2011-07-23T05:00:00"/>
    <b v="0"/>
    <b v="0"/>
    <x v="5"/>
    <s v="science fiction"/>
  </r>
  <r>
    <n v="917"/>
    <s v="Cooper Inc"/>
    <s v="Polarized discrete product"/>
    <n v="3600"/>
    <n v="2097"/>
    <n v="58.25"/>
    <x v="3"/>
    <n v="27"/>
    <n v="77.666666666666671"/>
    <s v="GB"/>
    <s v="GBP"/>
    <n v="1309237200"/>
    <x v="143"/>
    <n v="1311310800"/>
    <d v="2011-07-22T05:00:00"/>
    <b v="0"/>
    <b v="1"/>
    <x v="5"/>
    <s v="shorts"/>
  </r>
  <r>
    <n v="220"/>
    <s v="Owens-Le"/>
    <s v="Focused composite approach"/>
    <n v="7900"/>
    <n v="667"/>
    <n v="8.4430379746835449"/>
    <x v="1"/>
    <n v="17"/>
    <n v="39.235294117647058"/>
    <s v="US"/>
    <s v="USD"/>
    <n v="1309496400"/>
    <x v="144"/>
    <n v="1311051600"/>
    <d v="2011-07-19T05:00:00"/>
    <b v="1"/>
    <b v="0"/>
    <x v="3"/>
    <s v="plays"/>
  </r>
  <r>
    <n v="42"/>
    <s v="Werner-Bryant"/>
    <s v="Virtual uniform frame"/>
    <n v="1800"/>
    <n v="7991"/>
    <n v="443.94444444444446"/>
    <x v="0"/>
    <n v="222"/>
    <n v="35.995495495495497"/>
    <s v="US"/>
    <s v="USD"/>
    <n v="1309755600"/>
    <x v="145"/>
    <n v="1310533200"/>
    <d v="2011-07-13T05:00:00"/>
    <b v="0"/>
    <b v="0"/>
    <x v="7"/>
    <s v="food trucks"/>
  </r>
  <r>
    <n v="665"/>
    <s v="Park-Goodman"/>
    <s v="Customer-focused impactful extranet"/>
    <n v="5100"/>
    <n v="12219"/>
    <n v="239.58823529411765"/>
    <x v="0"/>
    <n v="272"/>
    <n v="44.922794117647058"/>
    <s v="US"/>
    <s v="USD"/>
    <n v="1310187600"/>
    <x v="146"/>
    <n v="1311397200"/>
    <d v="2011-07-23T05:00:00"/>
    <b v="0"/>
    <b v="1"/>
    <x v="5"/>
    <s v="documentary"/>
  </r>
  <r>
    <n v="896"/>
    <s v="Wright-Bryant"/>
    <s v="Reverse-engineered client-server extranet"/>
    <n v="19800"/>
    <n v="153338"/>
    <n v="774.43434343434342"/>
    <x v="0"/>
    <n v="1460"/>
    <n v="105.02602739726028"/>
    <s v="AU"/>
    <s v="AUD"/>
    <n v="1310619600"/>
    <x v="147"/>
    <n v="1310878800"/>
    <d v="2011-07-17T05:00:00"/>
    <b v="0"/>
    <b v="1"/>
    <x v="7"/>
    <s v="food trucks"/>
  </r>
  <r>
    <n v="852"/>
    <s v="Brady Ltd"/>
    <s v="Open-source reciprocal standardization"/>
    <n v="4900"/>
    <n v="2505"/>
    <n v="51.122448979591837"/>
    <x v="1"/>
    <n v="31"/>
    <n v="80.806451612903231"/>
    <s v="US"/>
    <s v="USD"/>
    <n v="1310792400"/>
    <x v="148"/>
    <n v="1311656400"/>
    <d v="2011-07-26T05:00:00"/>
    <b v="0"/>
    <b v="1"/>
    <x v="6"/>
    <s v="video games"/>
  </r>
  <r>
    <n v="982"/>
    <s v="Freeman-French"/>
    <s v="Multi-layered optimal application"/>
    <n v="7200"/>
    <n v="6115"/>
    <n v="84.930555555555557"/>
    <x v="1"/>
    <n v="75"/>
    <n v="81.533333333333331"/>
    <s v="US"/>
    <s v="USD"/>
    <n v="1311051600"/>
    <x v="149"/>
    <n v="1311224400"/>
    <d v="2011-07-21T05:00:00"/>
    <b v="0"/>
    <b v="1"/>
    <x v="5"/>
    <s v="documentary"/>
  </r>
  <r>
    <n v="444"/>
    <s v="Hensley Ltd"/>
    <s v="Versatile global attitude"/>
    <n v="6200"/>
    <n v="10938"/>
    <n v="176.41935483870967"/>
    <x v="0"/>
    <n v="296"/>
    <n v="36.952702702702702"/>
    <s v="US"/>
    <s v="USD"/>
    <n v="1311483600"/>
    <x v="150"/>
    <n v="1311656400"/>
    <d v="2011-07-26T05:00:00"/>
    <b v="0"/>
    <b v="1"/>
    <x v="1"/>
    <s v="indie rock"/>
  </r>
  <r>
    <n v="862"/>
    <s v="Lewis and Sons"/>
    <s v="Profound disintermediate open system"/>
    <n v="3500"/>
    <n v="6560"/>
    <n v="187.42857142857144"/>
    <x v="0"/>
    <n v="85"/>
    <n v="77.17647058823529"/>
    <s v="US"/>
    <s v="USD"/>
    <n v="1312174800"/>
    <x v="151"/>
    <n v="1312520400"/>
    <d v="2011-08-05T05:00:00"/>
    <b v="0"/>
    <b v="0"/>
    <x v="3"/>
    <s v="plays"/>
  </r>
  <r>
    <n v="579"/>
    <s v="Franklin Inc"/>
    <s v="Focused multimedia knowledgebase"/>
    <n v="6200"/>
    <n v="6269"/>
    <n v="101.11290322580646"/>
    <x v="0"/>
    <n v="87"/>
    <n v="72.05747126436782"/>
    <s v="US"/>
    <s v="USD"/>
    <n v="1312693200"/>
    <x v="152"/>
    <n v="1313730000"/>
    <d v="2011-08-19T05:00:00"/>
    <b v="0"/>
    <b v="0"/>
    <x v="1"/>
    <s v="jazz"/>
  </r>
  <r>
    <n v="133"/>
    <s v="Gates PLC"/>
    <s v="Secured content-based product"/>
    <n v="4500"/>
    <n v="13985"/>
    <n v="310.77777777777777"/>
    <x v="0"/>
    <n v="159"/>
    <n v="87.95597484276729"/>
    <s v="US"/>
    <s v="USD"/>
    <n v="1313125200"/>
    <x v="153"/>
    <n v="1315026000"/>
    <d v="2011-09-03T05:00:00"/>
    <b v="0"/>
    <b v="0"/>
    <x v="1"/>
    <s v="world music"/>
  </r>
  <r>
    <n v="778"/>
    <s v="Moss-Guzman"/>
    <s v="Cross-platform optimizing website"/>
    <n v="1300"/>
    <n v="10243"/>
    <n v="787.92307692307691"/>
    <x v="0"/>
    <n v="174"/>
    <n v="58.867816091954026"/>
    <s v="CH"/>
    <s v="CHF"/>
    <n v="1313211600"/>
    <x v="154"/>
    <n v="1313643600"/>
    <d v="2011-08-18T05:00:00"/>
    <b v="0"/>
    <b v="0"/>
    <x v="5"/>
    <s v="animation"/>
  </r>
  <r>
    <n v="21"/>
    <s v="Simmons-Reynolds"/>
    <s v="Re-engineered intangible definition"/>
    <n v="94000"/>
    <n v="38533"/>
    <n v="40.992553191489364"/>
    <x v="1"/>
    <n v="558"/>
    <n v="69.055555555555557"/>
    <s v="US"/>
    <s v="USD"/>
    <n v="1313384400"/>
    <x v="155"/>
    <n v="1316322000"/>
    <d v="2011-09-18T05:00:00"/>
    <b v="0"/>
    <b v="0"/>
    <x v="3"/>
    <s v="plays"/>
  </r>
  <r>
    <n v="674"/>
    <s v="Sanchez Ltd"/>
    <s v="Up-sized 24hour instruction set"/>
    <n v="170700"/>
    <n v="57250"/>
    <n v="33.53837141183363"/>
    <x v="2"/>
    <n v="1218"/>
    <n v="47.003284072249592"/>
    <s v="US"/>
    <s v="USD"/>
    <n v="1313730000"/>
    <x v="156"/>
    <n v="1317790800"/>
    <d v="2011-10-05T05:00:00"/>
    <b v="0"/>
    <b v="0"/>
    <x v="0"/>
    <s v="photography books"/>
  </r>
  <r>
    <n v="717"/>
    <s v="Barnes, Wilcox and Riley"/>
    <s v="Reverse-engineered well-modulated ability"/>
    <n v="5600"/>
    <n v="13868"/>
    <n v="247.64285714285714"/>
    <x v="0"/>
    <n v="555"/>
    <n v="24.987387387387386"/>
    <s v="US"/>
    <s v="USD"/>
    <n v="1313989200"/>
    <x v="157"/>
    <n v="1315803600"/>
    <d v="2011-09-12T05:00:00"/>
    <b v="0"/>
    <b v="0"/>
    <x v="5"/>
    <s v="documentary"/>
  </r>
  <r>
    <n v="359"/>
    <s v="Salazar-Moon"/>
    <s v="Compatible needs-based architecture"/>
    <n v="4000"/>
    <n v="11948"/>
    <n v="298.7"/>
    <x v="0"/>
    <n v="187"/>
    <n v="63.893048128342244"/>
    <s v="US"/>
    <s v="USD"/>
    <n v="1314421200"/>
    <x v="158"/>
    <n v="1315026000"/>
    <d v="2011-09-03T05:00:00"/>
    <b v="0"/>
    <b v="0"/>
    <x v="5"/>
    <s v="animation"/>
  </r>
  <r>
    <n v="556"/>
    <s v="Smith and Sons"/>
    <s v="Grass-roots 24/7 attitude"/>
    <n v="5200"/>
    <n v="12467"/>
    <n v="239.75"/>
    <x v="0"/>
    <n v="122"/>
    <n v="102.18852459016394"/>
    <s v="US"/>
    <s v="USD"/>
    <n v="1315285200"/>
    <x v="159"/>
    <n v="1315890000"/>
    <d v="2011-09-13T05:00:00"/>
    <b v="0"/>
    <b v="1"/>
    <x v="4"/>
    <s v="translations"/>
  </r>
  <r>
    <n v="85"/>
    <s v="Hill, Lawson and Wilkinson"/>
    <s v="Multi-tiered eco-centric architecture"/>
    <n v="4900"/>
    <n v="6430"/>
    <n v="131.22448979591837"/>
    <x v="0"/>
    <n v="71"/>
    <n v="90.563380281690144"/>
    <s v="AU"/>
    <s v="AUD"/>
    <n v="1315717200"/>
    <x v="160"/>
    <n v="1316408400"/>
    <d v="2011-09-19T05:00:00"/>
    <b v="0"/>
    <b v="0"/>
    <x v="1"/>
    <s v="indie rock"/>
  </r>
  <r>
    <n v="309"/>
    <s v="Harris-Perry"/>
    <s v="User-centric 6thgeneration attitude"/>
    <n v="4100"/>
    <n v="3087"/>
    <n v="75.292682926829272"/>
    <x v="2"/>
    <n v="75"/>
    <n v="41.16"/>
    <s v="US"/>
    <s v="USD"/>
    <n v="1316581200"/>
    <x v="161"/>
    <n v="1318309200"/>
    <d v="2011-10-11T05:00:00"/>
    <b v="0"/>
    <b v="1"/>
    <x v="1"/>
    <s v="indie rock"/>
  </r>
  <r>
    <n v="117"/>
    <s v="Chaney-Dennis"/>
    <s v="Business-focused 24hour groupware"/>
    <n v="4900"/>
    <n v="8523"/>
    <n v="173.9387755102041"/>
    <x v="0"/>
    <n v="275"/>
    <n v="30.992727272727272"/>
    <s v="US"/>
    <s v="USD"/>
    <n v="1316667600"/>
    <x v="162"/>
    <n v="1317186000"/>
    <d v="2011-09-28T05:00:00"/>
    <b v="0"/>
    <b v="0"/>
    <x v="5"/>
    <s v="television"/>
  </r>
  <r>
    <n v="423"/>
    <s v="Jones-Riddle"/>
    <s v="Self-enabling real-time definition"/>
    <n v="147800"/>
    <n v="15723"/>
    <n v="10.638024357239512"/>
    <x v="1"/>
    <n v="162"/>
    <n v="97.055555555555557"/>
    <s v="US"/>
    <s v="USD"/>
    <n v="1316667600"/>
    <x v="162"/>
    <n v="1316840400"/>
    <d v="2011-09-24T05:00:00"/>
    <b v="0"/>
    <b v="1"/>
    <x v="7"/>
    <s v="food trucks"/>
  </r>
  <r>
    <n v="455"/>
    <s v="Villanueva, Wright and Richardson"/>
    <s v="Profit-focused global product"/>
    <n v="116500"/>
    <n v="137904"/>
    <n v="118.37253218884121"/>
    <x v="0"/>
    <n v="3727"/>
    <n v="37.001341561577675"/>
    <s v="US"/>
    <s v="USD"/>
    <n v="1316754000"/>
    <x v="163"/>
    <n v="1318741200"/>
    <d v="2011-10-16T05:00:00"/>
    <b v="0"/>
    <b v="0"/>
    <x v="3"/>
    <s v="plays"/>
  </r>
  <r>
    <n v="777"/>
    <s v="Henderson Ltd"/>
    <s v="Open-architected stable algorithm"/>
    <n v="93800"/>
    <n v="45987"/>
    <n v="49.026652452025587"/>
    <x v="1"/>
    <n v="676"/>
    <n v="68.028106508875737"/>
    <s v="US"/>
    <s v="USD"/>
    <n v="1316754000"/>
    <x v="163"/>
    <n v="1319259600"/>
    <d v="2011-10-22T05:00:00"/>
    <b v="0"/>
    <b v="0"/>
    <x v="3"/>
    <s v="plays"/>
  </r>
  <r>
    <n v="202"/>
    <s v="Mcknight-Freeman"/>
    <s v="Upgradable scalable methodology"/>
    <n v="8300"/>
    <n v="6543"/>
    <n v="78.831325301204828"/>
    <x v="2"/>
    <n v="82"/>
    <n v="79.792682926829272"/>
    <s v="US"/>
    <s v="USD"/>
    <n v="1317531600"/>
    <x v="164"/>
    <n v="1317877200"/>
    <d v="2011-10-06T05:00:00"/>
    <b v="0"/>
    <b v="0"/>
    <x v="7"/>
    <s v="food trucks"/>
  </r>
  <r>
    <n v="338"/>
    <s v="Gonzalez-Burton"/>
    <s v="Decentralized intangible encoding"/>
    <n v="69800"/>
    <n v="125042"/>
    <n v="179.14326647564468"/>
    <x v="0"/>
    <n v="1690"/>
    <n v="73.989349112426041"/>
    <s v="US"/>
    <s v="USD"/>
    <n v="1317790800"/>
    <x v="165"/>
    <n v="1320382800"/>
    <d v="2011-11-04T05:00:00"/>
    <b v="0"/>
    <b v="0"/>
    <x v="3"/>
    <s v="plays"/>
  </r>
  <r>
    <n v="746"/>
    <s v="Edwards LLC"/>
    <s v="Automated system-worthy structure"/>
    <n v="55800"/>
    <n v="118580"/>
    <n v="212.50896057347671"/>
    <x v="0"/>
    <n v="3388"/>
    <n v="35"/>
    <s v="US"/>
    <s v="USD"/>
    <n v="1318136400"/>
    <x v="166"/>
    <n v="1318568400"/>
    <d v="2011-10-14T05:00:00"/>
    <b v="0"/>
    <b v="0"/>
    <x v="2"/>
    <s v="web"/>
  </r>
  <r>
    <n v="291"/>
    <s v="Bell, Grimes and Kerr"/>
    <s v="Self-enabling uniform complexity"/>
    <n v="1800"/>
    <n v="8219"/>
    <n v="456.61111111111109"/>
    <x v="0"/>
    <n v="107"/>
    <n v="76.813084112149539"/>
    <s v="US"/>
    <s v="USD"/>
    <n v="1318654800"/>
    <x v="167"/>
    <n v="1319000400"/>
    <d v="2011-10-19T05:00:00"/>
    <b v="1"/>
    <b v="0"/>
    <x v="2"/>
    <s v="web"/>
  </r>
  <r>
    <n v="561"/>
    <s v="Fowler-Smith"/>
    <s v="Down-sized logistical adapter"/>
    <n v="3000"/>
    <n v="11091"/>
    <n v="369.7"/>
    <x v="0"/>
    <n v="198"/>
    <n v="56.015151515151516"/>
    <s v="CH"/>
    <s v="CHF"/>
    <n v="1318827600"/>
    <x v="168"/>
    <n v="1319000400"/>
    <d v="2011-10-19T05:00:00"/>
    <b v="0"/>
    <b v="0"/>
    <x v="3"/>
    <s v="plays"/>
  </r>
  <r>
    <n v="100"/>
    <s v="Tucker, Fox and Green"/>
    <s v="Upgradable fault-tolerant approach"/>
    <n v="100"/>
    <n v="1"/>
    <n v="1"/>
    <x v="1"/>
    <n v="1"/>
    <n v="1"/>
    <s v="US"/>
    <s v="USD"/>
    <n v="1319000400"/>
    <x v="169"/>
    <n v="1320555600"/>
    <d v="2011-11-06T05:00:00"/>
    <b v="0"/>
    <b v="0"/>
    <x v="3"/>
    <s v="plays"/>
  </r>
  <r>
    <n v="130"/>
    <s v="Luna, Anderson and Fox"/>
    <s v="Secured directional encryption"/>
    <n v="9600"/>
    <n v="14925"/>
    <n v="155.46875"/>
    <x v="0"/>
    <n v="533"/>
    <n v="28.001876172607879"/>
    <s v="DK"/>
    <s v="DKK"/>
    <n v="1319605200"/>
    <x v="170"/>
    <n v="1320991200"/>
    <d v="2011-11-11T06:00:00"/>
    <b v="0"/>
    <b v="0"/>
    <x v="5"/>
    <s v="drama"/>
  </r>
  <r>
    <n v="379"/>
    <s v="Reilly, Aguirre and Johnson"/>
    <s v="Realigned clear-thinking migration"/>
    <n v="7200"/>
    <n v="2912"/>
    <n v="40.444444444444443"/>
    <x v="1"/>
    <n v="44"/>
    <n v="66.181818181818187"/>
    <s v="GB"/>
    <s v="GBP"/>
    <n v="1319691600"/>
    <x v="171"/>
    <n v="1320904800"/>
    <d v="2011-11-10T06:00:00"/>
    <b v="0"/>
    <b v="0"/>
    <x v="3"/>
    <s v="plays"/>
  </r>
  <r>
    <n v="146"/>
    <s v="Harris-Golden"/>
    <s v="Optional bandwidth-monitored middleware"/>
    <n v="8800"/>
    <n v="1518"/>
    <n v="17.25"/>
    <x v="2"/>
    <n v="51"/>
    <n v="29.764705882352942"/>
    <s v="US"/>
    <s v="USD"/>
    <n v="1320732000"/>
    <x v="172"/>
    <n v="1322460000"/>
    <d v="2011-11-28T06:00:00"/>
    <b v="0"/>
    <b v="0"/>
    <x v="3"/>
    <s v="plays"/>
  </r>
  <r>
    <n v="218"/>
    <s v="Price-Rodriguez"/>
    <s v="Adaptive logistical initiative"/>
    <n v="5700"/>
    <n v="12309"/>
    <n v="215.94736842105263"/>
    <x v="0"/>
    <n v="397"/>
    <n v="31.005037783375315"/>
    <s v="GB"/>
    <s v="GBP"/>
    <n v="1320991200"/>
    <x v="173"/>
    <n v="1323928800"/>
    <d v="2011-12-15T06:00:00"/>
    <b v="0"/>
    <b v="1"/>
    <x v="5"/>
    <s v="shorts"/>
  </r>
  <r>
    <n v="565"/>
    <s v="Joseph LLC"/>
    <s v="Decentralized logistical collaboration"/>
    <n v="94900"/>
    <n v="194166"/>
    <n v="204.60063224446787"/>
    <x v="0"/>
    <n v="3596"/>
    <n v="53.99499443826474"/>
    <s v="US"/>
    <s v="USD"/>
    <n v="1321336800"/>
    <x v="174"/>
    <n v="1323064800"/>
    <d v="2011-12-05T06:00:00"/>
    <b v="0"/>
    <b v="0"/>
    <x v="3"/>
    <s v="plays"/>
  </r>
  <r>
    <n v="560"/>
    <s v="Hunt LLC"/>
    <s v="Re-engineered radical policy"/>
    <n v="20000"/>
    <n v="158832"/>
    <n v="794.16"/>
    <x v="0"/>
    <n v="3177"/>
    <n v="49.994334277620396"/>
    <s v="US"/>
    <s v="USD"/>
    <n v="1321596000"/>
    <x v="175"/>
    <n v="1325052000"/>
    <d v="2011-12-28T06:00:00"/>
    <b v="0"/>
    <b v="0"/>
    <x v="5"/>
    <s v="animation"/>
  </r>
  <r>
    <n v="850"/>
    <s v="Hood, Perez and Meadows"/>
    <s v="Cross-group upward-trending hierarchy"/>
    <n v="100"/>
    <n v="1"/>
    <n v="1"/>
    <x v="1"/>
    <n v="1"/>
    <n v="1"/>
    <s v="US"/>
    <s v="USD"/>
    <n v="1321682400"/>
    <x v="176"/>
    <n v="1322978400"/>
    <d v="2011-12-04T06:00:00"/>
    <b v="1"/>
    <b v="0"/>
    <x v="1"/>
    <s v="rock"/>
  </r>
  <r>
    <n v="216"/>
    <s v="Johnson, Dixon and Zimmerman"/>
    <s v="Organic dynamic algorithm"/>
    <n v="121700"/>
    <n v="188721"/>
    <n v="155.07066557107643"/>
    <x v="0"/>
    <n v="1815"/>
    <n v="103.97851239669421"/>
    <s v="US"/>
    <s v="USD"/>
    <n v="1321941600"/>
    <x v="177"/>
    <n v="1322114400"/>
    <d v="2011-11-24T06:00:00"/>
    <b v="0"/>
    <b v="0"/>
    <x v="3"/>
    <s v="plays"/>
  </r>
  <r>
    <n v="698"/>
    <s v="Taylor, Wood and Taylor"/>
    <s v="Cloned hybrid focus group"/>
    <n v="42100"/>
    <n v="188057"/>
    <n v="446.69121140142522"/>
    <x v="0"/>
    <n v="2893"/>
    <n v="65.004147943311438"/>
    <s v="CA"/>
    <s v="CAD"/>
    <n v="1322114400"/>
    <x v="178"/>
    <n v="1323324000"/>
    <d v="2011-12-08T06:00:00"/>
    <b v="0"/>
    <b v="0"/>
    <x v="2"/>
    <s v="wearables"/>
  </r>
  <r>
    <n v="690"/>
    <s v="Walsh-Watts"/>
    <s v="Polarized actuating implementation"/>
    <n v="3600"/>
    <n v="8158"/>
    <n v="226.61111111111109"/>
    <x v="0"/>
    <n v="190"/>
    <n v="42.93684210526316"/>
    <s v="US"/>
    <s v="USD"/>
    <n v="1322373600"/>
    <x v="179"/>
    <n v="1322892000"/>
    <d v="2011-12-03T06:00:00"/>
    <b v="0"/>
    <b v="1"/>
    <x v="5"/>
    <s v="documentary"/>
  </r>
  <r>
    <n v="578"/>
    <s v="Martinez-Johnson"/>
    <s v="Sharable radical toolset"/>
    <n v="96500"/>
    <n v="16168"/>
    <n v="16.754404145077721"/>
    <x v="1"/>
    <n v="245"/>
    <n v="65.991836734693877"/>
    <s v="US"/>
    <s v="USD"/>
    <n v="1322719200"/>
    <x v="180"/>
    <n v="1322978400"/>
    <d v="2011-12-04T06:00:00"/>
    <b v="0"/>
    <b v="0"/>
    <x v="5"/>
    <s v="science fiction"/>
  </r>
  <r>
    <n v="891"/>
    <s v="Williams, Price and Hurley"/>
    <s v="Synchronized demand-driven infrastructure"/>
    <n v="3000"/>
    <n v="7758"/>
    <n v="258.59999999999997"/>
    <x v="0"/>
    <n v="165"/>
    <n v="47.018181818181816"/>
    <s v="CA"/>
    <s v="CAD"/>
    <n v="1322892000"/>
    <x v="181"/>
    <n v="1326693600"/>
    <d v="2012-01-16T06:00:00"/>
    <b v="0"/>
    <b v="0"/>
    <x v="5"/>
    <s v="documentary"/>
  </r>
  <r>
    <n v="395"/>
    <s v="Taylor PLC"/>
    <s v="Enhanced incremental budgetary management"/>
    <n v="7100"/>
    <n v="9238"/>
    <n v="130.11267605633802"/>
    <x v="0"/>
    <n v="220"/>
    <n v="41.990909090909092"/>
    <s v="US"/>
    <s v="USD"/>
    <n v="1323324000"/>
    <x v="182"/>
    <n v="1323410400"/>
    <d v="2011-12-09T06:00:00"/>
    <b v="1"/>
    <b v="0"/>
    <x v="3"/>
    <s v="plays"/>
  </r>
  <r>
    <n v="340"/>
    <s v="Butler, Henry and Espinoza"/>
    <s v="Switchable didactic matrices"/>
    <n v="37100"/>
    <n v="34964"/>
    <n v="94.242587601078171"/>
    <x v="1"/>
    <n v="393"/>
    <n v="88.966921119592882"/>
    <s v="US"/>
    <s v="USD"/>
    <n v="1323669600"/>
    <x v="183"/>
    <n v="1323756000"/>
    <d v="2011-12-13T06:00:00"/>
    <b v="0"/>
    <b v="0"/>
    <x v="0"/>
    <s v="photography books"/>
  </r>
  <r>
    <n v="331"/>
    <s v="Rose-Silva"/>
    <s v="Intuitive static portal"/>
    <n v="3300"/>
    <n v="14643"/>
    <n v="443.72727272727275"/>
    <x v="0"/>
    <n v="190"/>
    <n v="77.068421052631578"/>
    <s v="US"/>
    <s v="USD"/>
    <n v="1324274400"/>
    <x v="184"/>
    <n v="1324360800"/>
    <d v="2011-12-20T06:00:00"/>
    <b v="0"/>
    <b v="0"/>
    <x v="7"/>
    <s v="food trucks"/>
  </r>
  <r>
    <n v="681"/>
    <s v="Kelly PLC"/>
    <s v="Decentralized context-sensitive superstructure"/>
    <n v="184100"/>
    <n v="159037"/>
    <n v="86.386203150461711"/>
    <x v="1"/>
    <n v="1657"/>
    <n v="95.978877489438744"/>
    <s v="US"/>
    <s v="USD"/>
    <n v="1324447200"/>
    <x v="185"/>
    <n v="1324965600"/>
    <d v="2011-12-27T06:00:00"/>
    <b v="0"/>
    <b v="0"/>
    <x v="3"/>
    <s v="plays"/>
  </r>
  <r>
    <n v="419"/>
    <s v="Ware-Arias"/>
    <s v="Upgradable maximized protocol"/>
    <n v="113800"/>
    <n v="140469"/>
    <n v="123.43497363796135"/>
    <x v="0"/>
    <n v="5203"/>
    <n v="26.997693638285604"/>
    <s v="US"/>
    <s v="USD"/>
    <n v="1324533600"/>
    <x v="186"/>
    <n v="1325052000"/>
    <d v="2011-12-28T06:00:00"/>
    <b v="0"/>
    <b v="0"/>
    <x v="2"/>
    <s v="web"/>
  </r>
  <r>
    <n v="515"/>
    <s v="Cox LLC"/>
    <s v="Phased 24hour flexibility"/>
    <n v="8600"/>
    <n v="4797"/>
    <n v="55.779069767441861"/>
    <x v="1"/>
    <n v="133"/>
    <n v="36.067669172932334"/>
    <s v="CA"/>
    <s v="CAD"/>
    <n v="1324620000"/>
    <x v="187"/>
    <n v="1324792800"/>
    <d v="2011-12-25T06:00:00"/>
    <b v="0"/>
    <b v="1"/>
    <x v="3"/>
    <s v="plays"/>
  </r>
  <r>
    <n v="363"/>
    <s v="Gray-Davis"/>
    <s v="Re-contextualized local initiative"/>
    <n v="5200"/>
    <n v="8330"/>
    <n v="160.19230769230771"/>
    <x v="0"/>
    <n v="139"/>
    <n v="59.928057553956833"/>
    <s v="US"/>
    <s v="USD"/>
    <n v="1324965600"/>
    <x v="188"/>
    <n v="1325052000"/>
    <d v="2011-12-28T06:00:00"/>
    <b v="0"/>
    <b v="0"/>
    <x v="1"/>
    <s v="rock"/>
  </r>
  <r>
    <n v="388"/>
    <s v="Cruz Ltd"/>
    <s v="Exclusive dynamic adapter"/>
    <n v="114800"/>
    <n v="12938"/>
    <n v="11.270034843205574"/>
    <x v="2"/>
    <n v="145"/>
    <n v="89.227586206896547"/>
    <s v="CH"/>
    <s v="CHF"/>
    <n v="1325656800"/>
    <x v="189"/>
    <n v="1325829600"/>
    <d v="2012-01-06T06:00:00"/>
    <b v="0"/>
    <b v="0"/>
    <x v="1"/>
    <s v="indie rock"/>
  </r>
  <r>
    <n v="402"/>
    <s v="Ruiz, Richardson and Cole"/>
    <s v="Team-oriented static interface"/>
    <n v="7300"/>
    <n v="2946"/>
    <n v="40.356164383561641"/>
    <x v="1"/>
    <n v="40"/>
    <n v="73.650000000000006"/>
    <s v="US"/>
    <s v="USD"/>
    <n v="1325829600"/>
    <x v="190"/>
    <n v="1329890400"/>
    <d v="2012-02-22T06:00:00"/>
    <b v="0"/>
    <b v="1"/>
    <x v="5"/>
    <s v="shorts"/>
  </r>
  <r>
    <n v="415"/>
    <s v="Anderson-Pham"/>
    <s v="Intuitive needs-based monitoring"/>
    <n v="113500"/>
    <n v="12552"/>
    <n v="11.059030837004405"/>
    <x v="1"/>
    <n v="418"/>
    <n v="30.028708133971293"/>
    <s v="US"/>
    <s v="USD"/>
    <n v="1326434400"/>
    <x v="191"/>
    <n v="1327903200"/>
    <d v="2012-01-30T06:00:00"/>
    <b v="0"/>
    <b v="0"/>
    <x v="3"/>
    <s v="plays"/>
  </r>
  <r>
    <n v="356"/>
    <s v="Glass, Nunez and Mcdonald"/>
    <s v="Open-source systematic protocol"/>
    <n v="9300"/>
    <n v="3431"/>
    <n v="36.892473118279568"/>
    <x v="1"/>
    <n v="40"/>
    <n v="85.775000000000006"/>
    <s v="IT"/>
    <s v="EUR"/>
    <n v="1326520800"/>
    <x v="192"/>
    <n v="1327298400"/>
    <d v="2012-01-23T06:00:00"/>
    <b v="0"/>
    <b v="0"/>
    <x v="3"/>
    <s v="plays"/>
  </r>
  <r>
    <n v="636"/>
    <s v="Lamb-Sanders"/>
    <s v="Stand-alone reciprocal frame"/>
    <n v="197700"/>
    <n v="127591"/>
    <n v="64.537683358624179"/>
    <x v="1"/>
    <n v="2604"/>
    <n v="48.998079877112133"/>
    <s v="DK"/>
    <s v="DKK"/>
    <n v="1326866400"/>
    <x v="193"/>
    <n v="1330754400"/>
    <d v="2012-03-03T06:00:00"/>
    <b v="0"/>
    <b v="1"/>
    <x v="5"/>
    <s v="animation"/>
  </r>
  <r>
    <n v="844"/>
    <s v="Rodriguez-Hansen"/>
    <s v="Intuitive cohesive groupware"/>
    <n v="8800"/>
    <n v="8747"/>
    <n v="99.39772727272728"/>
    <x v="2"/>
    <n v="94"/>
    <n v="93.053191489361708"/>
    <s v="US"/>
    <s v="USD"/>
    <n v="1327212000"/>
    <x v="194"/>
    <n v="1327471200"/>
    <d v="2012-01-25T06:00:00"/>
    <b v="0"/>
    <b v="0"/>
    <x v="5"/>
    <s v="documentary"/>
  </r>
  <r>
    <n v="857"/>
    <s v="Miranda, Gray and Hale"/>
    <s v="Programmable disintermediate matrices"/>
    <n v="5300"/>
    <n v="7413"/>
    <n v="139.86792452830187"/>
    <x v="0"/>
    <n v="225"/>
    <n v="32.946666666666665"/>
    <s v="CH"/>
    <s v="CHF"/>
    <n v="1328421600"/>
    <x v="195"/>
    <n v="1330408800"/>
    <d v="2012-02-28T06:00:00"/>
    <b v="1"/>
    <b v="0"/>
    <x v="5"/>
    <s v="shorts"/>
  </r>
  <r>
    <n v="849"/>
    <s v="Jones-Ryan"/>
    <s v="Vision-oriented uniform instruction set"/>
    <n v="6700"/>
    <n v="8917"/>
    <n v="133.08955223880596"/>
    <x v="0"/>
    <n v="307"/>
    <n v="29.045602605863191"/>
    <s v="US"/>
    <s v="USD"/>
    <n v="1328767200"/>
    <x v="196"/>
    <n v="1329026400"/>
    <d v="2012-02-12T06:00:00"/>
    <b v="0"/>
    <b v="1"/>
    <x v="1"/>
    <s v="indie rock"/>
  </r>
  <r>
    <n v="921"/>
    <s v="Stevenson PLC"/>
    <s v="Profound directional knowledge user"/>
    <n v="160400"/>
    <n v="1210"/>
    <n v="0.75436408977556113"/>
    <x v="1"/>
    <n v="38"/>
    <n v="31.842105263157894"/>
    <s v="US"/>
    <s v="USD"/>
    <n v="1329026400"/>
    <x v="197"/>
    <n v="1330236000"/>
    <d v="2012-02-26T06:00:00"/>
    <b v="0"/>
    <b v="0"/>
    <x v="2"/>
    <s v="web"/>
  </r>
  <r>
    <n v="957"/>
    <s v="Riley, Cohen and Goodman"/>
    <s v="Profound mission-critical function"/>
    <n v="9800"/>
    <n v="12434"/>
    <n v="126.87755102040816"/>
    <x v="0"/>
    <n v="131"/>
    <n v="94.916030534351151"/>
    <s v="US"/>
    <s v="USD"/>
    <n v="1329372000"/>
    <x v="198"/>
    <n v="1329631200"/>
    <d v="2012-02-19T06:00:00"/>
    <b v="0"/>
    <b v="0"/>
    <x v="3"/>
    <s v="plays"/>
  </r>
  <r>
    <n v="583"/>
    <s v="Powell and Sons"/>
    <s v="Centralized clear-thinking conglomeration"/>
    <n v="18900"/>
    <n v="60934"/>
    <n v="322.40211640211641"/>
    <x v="0"/>
    <n v="909"/>
    <n v="67.034103410341032"/>
    <s v="US"/>
    <s v="USD"/>
    <n v="1329717600"/>
    <x v="199"/>
    <n v="1331186400"/>
    <d v="2012-03-08T06:00:00"/>
    <b v="0"/>
    <b v="0"/>
    <x v="5"/>
    <s v="documentary"/>
  </r>
  <r>
    <n v="664"/>
    <s v="Young PLC"/>
    <s v="Optional maximized attitude"/>
    <n v="79400"/>
    <n v="26571"/>
    <n v="33.464735516372798"/>
    <x v="1"/>
    <n v="1063"/>
    <n v="24.99623706491063"/>
    <s v="US"/>
    <s v="USD"/>
    <n v="1329717600"/>
    <x v="199"/>
    <n v="1330581600"/>
    <d v="2012-03-01T06:00:00"/>
    <b v="0"/>
    <b v="0"/>
    <x v="1"/>
    <s v="jazz"/>
  </r>
  <r>
    <n v="482"/>
    <s v="Martin, Russell and Baker"/>
    <s v="Focused solution-oriented instruction set"/>
    <n v="4200"/>
    <n v="689"/>
    <n v="16.404761904761905"/>
    <x v="1"/>
    <n v="9"/>
    <n v="76.555555555555557"/>
    <s v="US"/>
    <s v="USD"/>
    <n v="1330063200"/>
    <x v="200"/>
    <n v="1331013600"/>
    <d v="2012-03-06T06:00:00"/>
    <b v="0"/>
    <b v="1"/>
    <x v="4"/>
    <s v="fiction"/>
  </r>
  <r>
    <n v="313"/>
    <s v="Miller-Irwin"/>
    <s v="Secured maximized policy"/>
    <n v="2200"/>
    <n v="8697"/>
    <n v="395.31818181818181"/>
    <x v="0"/>
    <n v="223"/>
    <n v="39"/>
    <s v="US"/>
    <s v="USD"/>
    <n v="1330322400"/>
    <x v="201"/>
    <n v="1330495200"/>
    <d v="2012-02-29T06:00:00"/>
    <b v="0"/>
    <b v="0"/>
    <x v="1"/>
    <s v="rock"/>
  </r>
  <r>
    <n v="550"/>
    <s v="Morrison-Henderson"/>
    <s v="De-engineered disintermediate encoding"/>
    <n v="100"/>
    <n v="4"/>
    <n v="4"/>
    <x v="2"/>
    <n v="1"/>
    <n v="4"/>
    <s v="CH"/>
    <s v="CHF"/>
    <n v="1330495200"/>
    <x v="202"/>
    <n v="1332306000"/>
    <d v="2012-03-21T05:00:00"/>
    <b v="0"/>
    <b v="0"/>
    <x v="1"/>
    <s v="indie rock"/>
  </r>
  <r>
    <n v="806"/>
    <s v="Harmon-Madden"/>
    <s v="Adaptive holistic hub"/>
    <n v="700"/>
    <n v="8262"/>
    <n v="1180.2857142857142"/>
    <x v="0"/>
    <n v="76"/>
    <n v="108.71052631578948"/>
    <s v="US"/>
    <s v="USD"/>
    <n v="1330927200"/>
    <x v="203"/>
    <n v="1332997200"/>
    <d v="2012-03-29T05:00:00"/>
    <b v="0"/>
    <b v="1"/>
    <x v="5"/>
    <s v="drama"/>
  </r>
  <r>
    <n v="14"/>
    <s v="Rodriguez, Rose and Stewart"/>
    <s v="Cloned directional synergy"/>
    <n v="28200"/>
    <n v="18829"/>
    <n v="66.769503546099301"/>
    <x v="1"/>
    <n v="200"/>
    <n v="94.144999999999996"/>
    <s v="US"/>
    <s v="USD"/>
    <n v="1331013600"/>
    <x v="204"/>
    <n v="1333342800"/>
    <d v="2012-04-02T05:00:00"/>
    <b v="0"/>
    <b v="0"/>
    <x v="1"/>
    <s v="indie rock"/>
  </r>
  <r>
    <n v="281"/>
    <s v="Drake PLC"/>
    <s v="Profound object-oriented paradigm"/>
    <n v="164500"/>
    <n v="150552"/>
    <n v="91.520972644376897"/>
    <x v="1"/>
    <n v="2062"/>
    <n v="73.012609117361791"/>
    <s v="US"/>
    <s v="USD"/>
    <n v="1331445600"/>
    <x v="205"/>
    <n v="1333256400"/>
    <d v="2012-04-01T05:00:00"/>
    <b v="0"/>
    <b v="1"/>
    <x v="3"/>
    <s v="plays"/>
  </r>
  <r>
    <n v="288"/>
    <s v="Garcia Ltd"/>
    <s v="Secured global success"/>
    <n v="5600"/>
    <n v="5476"/>
    <n v="97.785714285714292"/>
    <x v="1"/>
    <n v="137"/>
    <n v="39.970802919708028"/>
    <s v="DK"/>
    <s v="DKK"/>
    <n v="1331701200"/>
    <x v="206"/>
    <n v="1331787600"/>
    <d v="2012-03-15T05:00:00"/>
    <b v="0"/>
    <b v="1"/>
    <x v="1"/>
    <s v="metal"/>
  </r>
  <r>
    <n v="292"/>
    <s v="Ho-Harris"/>
    <s v="Versatile cohesive encoding"/>
    <n v="7300"/>
    <n v="717"/>
    <n v="9.8219178082191778"/>
    <x v="1"/>
    <n v="10"/>
    <n v="71.7"/>
    <s v="US"/>
    <s v="USD"/>
    <n v="1331874000"/>
    <x v="207"/>
    <n v="1333429200"/>
    <d v="2012-04-03T05:00:00"/>
    <b v="0"/>
    <b v="0"/>
    <x v="7"/>
    <s v="food trucks"/>
  </r>
  <r>
    <n v="494"/>
    <s v="Hopkins-Browning"/>
    <s v="Balanced upward-trending productivity"/>
    <n v="2500"/>
    <n v="13684"/>
    <n v="547.36"/>
    <x v="0"/>
    <n v="268"/>
    <n v="51.059701492537314"/>
    <s v="US"/>
    <s v="USD"/>
    <n v="1332392400"/>
    <x v="208"/>
    <n v="1332478800"/>
    <d v="2012-03-23T05:00:00"/>
    <b v="0"/>
    <b v="0"/>
    <x v="2"/>
    <s v="wearables"/>
  </r>
  <r>
    <n v="831"/>
    <s v="Ward PLC"/>
    <s v="Front-line bottom-line Graphic Interface"/>
    <n v="97100"/>
    <n v="105817"/>
    <n v="108.97734294541709"/>
    <x v="0"/>
    <n v="4233"/>
    <n v="24.998110087408456"/>
    <s v="US"/>
    <s v="USD"/>
    <n v="1332738000"/>
    <x v="209"/>
    <n v="1335675600"/>
    <d v="2012-04-29T05:00:00"/>
    <b v="0"/>
    <b v="0"/>
    <x v="0"/>
    <s v="photography books"/>
  </r>
  <r>
    <n v="51"/>
    <s v="Bradshaw, Gill and Donovan"/>
    <s v="Inverse secondary infrastructure"/>
    <n v="158100"/>
    <n v="145243"/>
    <n v="91.867805186590772"/>
    <x v="1"/>
    <n v="1467"/>
    <n v="99.006816632583508"/>
    <s v="GB"/>
    <s v="GBP"/>
    <n v="1332824400"/>
    <x v="210"/>
    <n v="1334206800"/>
    <d v="2012-04-12T05:00:00"/>
    <b v="0"/>
    <b v="1"/>
    <x v="2"/>
    <s v="wearables"/>
  </r>
  <r>
    <n v="661"/>
    <s v="Smith Group"/>
    <s v="Right-sized secondary challenge"/>
    <n v="106800"/>
    <n v="57872"/>
    <n v="54.187265917603"/>
    <x v="1"/>
    <n v="752"/>
    <n v="76.957446808510639"/>
    <s v="DK"/>
    <s v="DKK"/>
    <n v="1332910800"/>
    <x v="211"/>
    <n v="1335502800"/>
    <d v="2012-04-27T05:00:00"/>
    <b v="0"/>
    <b v="0"/>
    <x v="1"/>
    <s v="jazz"/>
  </r>
  <r>
    <n v="945"/>
    <s v="Sanders, Farley and Huffman"/>
    <s v="Cross-group clear-thinking task-force"/>
    <n v="172000"/>
    <n v="55805"/>
    <n v="32.444767441860463"/>
    <x v="1"/>
    <n v="1691"/>
    <n v="33.001182732111175"/>
    <s v="US"/>
    <s v="USD"/>
    <n v="1333602000"/>
    <x v="212"/>
    <n v="1334898000"/>
    <d v="2012-04-20T05:00:00"/>
    <b v="1"/>
    <b v="0"/>
    <x v="0"/>
    <s v="photography books"/>
  </r>
  <r>
    <n v="108"/>
    <s v="Decker Inc"/>
    <s v="Universal encompassing implementation"/>
    <n v="1500"/>
    <n v="8929"/>
    <n v="595.26666666666665"/>
    <x v="0"/>
    <n v="83"/>
    <n v="107.57831325301204"/>
    <s v="US"/>
    <s v="USD"/>
    <n v="1333688400"/>
    <x v="213"/>
    <n v="1336885200"/>
    <d v="2012-05-13T05:00:00"/>
    <b v="0"/>
    <b v="0"/>
    <x v="5"/>
    <s v="documentary"/>
  </r>
  <r>
    <n v="142"/>
    <s v="Figueroa Ltd"/>
    <s v="Expanded solution-oriented benchmark"/>
    <n v="5000"/>
    <n v="11502"/>
    <n v="230.03999999999996"/>
    <x v="0"/>
    <n v="117"/>
    <n v="98.307692307692307"/>
    <s v="US"/>
    <s v="USD"/>
    <n v="1333688400"/>
    <x v="213"/>
    <n v="1337230800"/>
    <d v="2012-05-17T05:00:00"/>
    <b v="0"/>
    <b v="0"/>
    <x v="2"/>
    <s v="web"/>
  </r>
  <r>
    <n v="967"/>
    <s v="Howard-Douglas"/>
    <s v="Organized human-resource attitude"/>
    <n v="88400"/>
    <n v="121138"/>
    <n v="137.03393665158373"/>
    <x v="0"/>
    <n v="1573"/>
    <n v="77.010807374443743"/>
    <s v="US"/>
    <s v="USD"/>
    <n v="1333688400"/>
    <x v="213"/>
    <n v="1336885200"/>
    <d v="2012-05-13T05:00:00"/>
    <b v="0"/>
    <b v="0"/>
    <x v="1"/>
    <s v="world music"/>
  </r>
  <r>
    <n v="276"/>
    <s v="Fields Ltd"/>
    <s v="Front-line foreground project"/>
    <n v="5500"/>
    <n v="5324"/>
    <n v="96.8"/>
    <x v="1"/>
    <n v="133"/>
    <n v="40.030075187969928"/>
    <s v="US"/>
    <s v="USD"/>
    <n v="1334811600"/>
    <x v="214"/>
    <n v="1335243600"/>
    <d v="2012-04-24T05:00:00"/>
    <b v="0"/>
    <b v="1"/>
    <x v="6"/>
    <s v="video games"/>
  </r>
  <r>
    <n v="709"/>
    <s v="Silva, Walker and Martin"/>
    <s v="Grass-roots 4thgeneration product"/>
    <n v="9800"/>
    <n v="13954"/>
    <n v="142.38775510204081"/>
    <x v="0"/>
    <n v="186"/>
    <n v="75.021505376344081"/>
    <s v="IT"/>
    <s v="EUR"/>
    <n v="1334811600"/>
    <x v="214"/>
    <n v="1335416400"/>
    <d v="2012-04-26T05:00:00"/>
    <b v="0"/>
    <b v="0"/>
    <x v="3"/>
    <s v="plays"/>
  </r>
  <r>
    <n v="703"/>
    <s v="Perez Group"/>
    <s v="Cross-platform tertiary hub"/>
    <n v="63400"/>
    <n v="197728"/>
    <n v="311.87381703470032"/>
    <x v="0"/>
    <n v="2038"/>
    <n v="97.020608439646708"/>
    <s v="US"/>
    <s v="USD"/>
    <n v="1334984400"/>
    <x v="215"/>
    <n v="1336453200"/>
    <d v="2012-05-08T05:00:00"/>
    <b v="1"/>
    <b v="1"/>
    <x v="4"/>
    <s v="translations"/>
  </r>
  <r>
    <n v="856"/>
    <s v="Williams and Sons"/>
    <s v="Profound composite core"/>
    <n v="2400"/>
    <n v="8558"/>
    <n v="356.58333333333331"/>
    <x v="0"/>
    <n v="158"/>
    <n v="54.164556962025316"/>
    <s v="US"/>
    <s v="USD"/>
    <n v="1335243600"/>
    <x v="216"/>
    <n v="1336712400"/>
    <d v="2012-05-11T05:00:00"/>
    <b v="0"/>
    <b v="0"/>
    <x v="7"/>
    <s v="food trucks"/>
  </r>
  <r>
    <n v="584"/>
    <s v="Nunez-Richards"/>
    <s v="De-engineered cohesive system engine"/>
    <n v="86400"/>
    <n v="103255"/>
    <n v="119.50810185185186"/>
    <x v="0"/>
    <n v="1613"/>
    <n v="64.01425914445133"/>
    <s v="US"/>
    <s v="USD"/>
    <n v="1335330000"/>
    <x v="217"/>
    <n v="1336539600"/>
    <d v="2012-05-09T05:00:00"/>
    <b v="0"/>
    <b v="0"/>
    <x v="2"/>
    <s v="web"/>
  </r>
  <r>
    <n v="441"/>
    <s v="Rodriguez-West"/>
    <s v="Automated optimal function"/>
    <n v="7000"/>
    <n v="1744"/>
    <n v="24.914285714285715"/>
    <x v="1"/>
    <n v="32"/>
    <n v="54.5"/>
    <s v="US"/>
    <s v="USD"/>
    <n v="1335416400"/>
    <x v="218"/>
    <n v="1337835600"/>
    <d v="2012-05-24T05:00:00"/>
    <b v="0"/>
    <b v="0"/>
    <x v="2"/>
    <s v="wearables"/>
  </r>
  <r>
    <n v="284"/>
    <s v="Tran LLC"/>
    <s v="Ameliorated fresh-thinking protocol"/>
    <n v="9800"/>
    <n v="8153"/>
    <n v="83.193877551020407"/>
    <x v="1"/>
    <n v="132"/>
    <n v="61.765151515151516"/>
    <s v="US"/>
    <s v="USD"/>
    <n v="1335848400"/>
    <x v="219"/>
    <n v="1336280400"/>
    <d v="2012-05-06T05:00:00"/>
    <b v="0"/>
    <b v="0"/>
    <x v="2"/>
    <s v="web"/>
  </r>
  <r>
    <n v="471"/>
    <s v="Perry and Sons"/>
    <s v="Configurable static help-desk"/>
    <n v="3100"/>
    <n v="9889"/>
    <n v="319"/>
    <x v="0"/>
    <n v="194"/>
    <n v="50.97422680412371"/>
    <s v="GB"/>
    <s v="GBP"/>
    <n v="1335934800"/>
    <x v="220"/>
    <n v="1335934800"/>
    <d v="2012-05-02T05:00:00"/>
    <b v="0"/>
    <b v="1"/>
    <x v="7"/>
    <s v="food trucks"/>
  </r>
  <r>
    <n v="851"/>
    <s v="Bright and Sons"/>
    <s v="Object-based needs-based info-mediaries"/>
    <n v="6000"/>
    <n v="12468"/>
    <n v="207.79999999999998"/>
    <x v="0"/>
    <n v="160"/>
    <n v="77.924999999999997"/>
    <s v="US"/>
    <s v="USD"/>
    <n v="1335934800"/>
    <x v="220"/>
    <n v="1338786000"/>
    <d v="2012-06-04T05:00:00"/>
    <b v="0"/>
    <b v="0"/>
    <x v="1"/>
    <s v="electric music"/>
  </r>
  <r>
    <n v="908"/>
    <s v="Bryant-Pope"/>
    <s v="Networked intangible help-desk"/>
    <n v="38200"/>
    <n v="121950"/>
    <n v="319.24083769633506"/>
    <x v="0"/>
    <n v="3934"/>
    <n v="30.99898322318251"/>
    <s v="US"/>
    <s v="USD"/>
    <n v="1335934800"/>
    <x v="220"/>
    <n v="1336885200"/>
    <d v="2012-05-13T05:00:00"/>
    <b v="0"/>
    <b v="0"/>
    <x v="6"/>
    <s v="video games"/>
  </r>
  <r>
    <n v="509"/>
    <s v="White LLC"/>
    <s v="Robust zero-defect project"/>
    <n v="168500"/>
    <n v="119510"/>
    <n v="70.925816023738875"/>
    <x v="1"/>
    <n v="1258"/>
    <n v="95"/>
    <s v="US"/>
    <s v="USD"/>
    <n v="1336194000"/>
    <x v="221"/>
    <n v="1337058000"/>
    <d v="2012-05-15T05:00:00"/>
    <b v="0"/>
    <b v="0"/>
    <x v="3"/>
    <s v="plays"/>
  </r>
  <r>
    <n v="903"/>
    <s v="Parker-Morris"/>
    <s v="Assimilated next generation instruction set"/>
    <n v="41000"/>
    <n v="709"/>
    <n v="1.729268292682927"/>
    <x v="3"/>
    <n v="14"/>
    <n v="50.642857142857146"/>
    <s v="US"/>
    <s v="USD"/>
    <n v="1336194000"/>
    <x v="221"/>
    <n v="1337490000"/>
    <d v="2012-05-20T05:00:00"/>
    <b v="0"/>
    <b v="1"/>
    <x v="4"/>
    <s v="nonfiction"/>
  </r>
  <r>
    <n v="418"/>
    <s v="Jackson PLC"/>
    <s v="Quality-focused client-server core"/>
    <n v="163700"/>
    <n v="93963"/>
    <n v="57.399511301160658"/>
    <x v="1"/>
    <n v="1999"/>
    <n v="47.005002501250623"/>
    <s v="CA"/>
    <s v="CAD"/>
    <n v="1336280400"/>
    <x v="222"/>
    <n v="1336366800"/>
    <d v="2012-05-07T05:00:00"/>
    <b v="0"/>
    <b v="0"/>
    <x v="5"/>
    <s v="documentary"/>
  </r>
  <r>
    <n v="763"/>
    <s v="Rowland PLC"/>
    <s v="Inverse client-driven product"/>
    <n v="5600"/>
    <n v="6338"/>
    <n v="113.17857142857144"/>
    <x v="0"/>
    <n v="235"/>
    <n v="26.970212765957445"/>
    <s v="US"/>
    <s v="USD"/>
    <n v="1336453200"/>
    <x v="223"/>
    <n v="1339477200"/>
    <d v="2012-06-12T05:00:00"/>
    <b v="0"/>
    <b v="1"/>
    <x v="3"/>
    <s v="plays"/>
  </r>
  <r>
    <n v="719"/>
    <s v="Pace, Simpson and Watkins"/>
    <s v="Down-sized uniform ability"/>
    <n v="6900"/>
    <n v="10557"/>
    <n v="153"/>
    <x v="0"/>
    <n v="123"/>
    <n v="85.829268292682926"/>
    <s v="US"/>
    <s v="USD"/>
    <n v="1338267600"/>
    <x v="224"/>
    <n v="1339218000"/>
    <d v="2012-06-09T05:00:00"/>
    <b v="0"/>
    <b v="0"/>
    <x v="4"/>
    <s v="fiction"/>
  </r>
  <r>
    <n v="798"/>
    <s v="Small-Fuentes"/>
    <s v="Seamless maximized product"/>
    <n v="3400"/>
    <n v="6408"/>
    <n v="188.47058823529412"/>
    <x v="0"/>
    <n v="121"/>
    <n v="52.958677685950413"/>
    <s v="US"/>
    <s v="USD"/>
    <n v="1338440400"/>
    <x v="225"/>
    <n v="1340859600"/>
    <d v="2012-06-28T05:00:00"/>
    <b v="0"/>
    <b v="1"/>
    <x v="3"/>
    <s v="plays"/>
  </r>
  <r>
    <n v="307"/>
    <s v="Salazar-Dodson"/>
    <s v="Face-to-face zero tolerance moderator"/>
    <n v="32900"/>
    <n v="43473"/>
    <n v="132.13677811550153"/>
    <x v="0"/>
    <n v="659"/>
    <n v="65.968133535660087"/>
    <s v="DK"/>
    <s v="DKK"/>
    <n v="1338958800"/>
    <x v="226"/>
    <n v="1340686800"/>
    <d v="2012-06-26T05:00:00"/>
    <b v="0"/>
    <b v="1"/>
    <x v="4"/>
    <s v="fiction"/>
  </r>
  <r>
    <n v="387"/>
    <s v="Flores-Lambert"/>
    <s v="Triple-buffered logistical frame"/>
    <n v="109000"/>
    <n v="42795"/>
    <n v="39.261467889908261"/>
    <x v="1"/>
    <n v="424"/>
    <n v="100.93160377358491"/>
    <s v="US"/>
    <s v="USD"/>
    <n v="1339477200"/>
    <x v="227"/>
    <n v="1339909200"/>
    <d v="2012-06-17T05:00:00"/>
    <b v="0"/>
    <b v="0"/>
    <x v="2"/>
    <s v="wearables"/>
  </r>
  <r>
    <n v="169"/>
    <s v="Tran, Steele and Wilson"/>
    <s v="Profit-focused modular product"/>
    <n v="23300"/>
    <n v="98811"/>
    <n v="424.08154506437768"/>
    <x v="0"/>
    <n v="1267"/>
    <n v="77.988161010260455"/>
    <s v="US"/>
    <s v="USD"/>
    <n v="1339909200"/>
    <x v="228"/>
    <n v="1342328400"/>
    <d v="2012-07-15T05:00:00"/>
    <b v="0"/>
    <b v="1"/>
    <x v="5"/>
    <s v="shorts"/>
  </r>
  <r>
    <n v="221"/>
    <s v="Huff LLC"/>
    <s v="Face-to-face clear-thinking Local Area Network"/>
    <n v="121500"/>
    <n v="119830"/>
    <n v="98.625514403292186"/>
    <x v="1"/>
    <n v="2179"/>
    <n v="54.993116108306566"/>
    <s v="US"/>
    <s v="USD"/>
    <n v="1340254800"/>
    <x v="229"/>
    <n v="1340427600"/>
    <d v="2012-06-23T05:00:00"/>
    <b v="1"/>
    <b v="0"/>
    <x v="7"/>
    <s v="food trucks"/>
  </r>
  <r>
    <n v="739"/>
    <s v="Meyer-Avila"/>
    <s v="Multi-tiered discrete support"/>
    <n v="10000"/>
    <n v="6100"/>
    <n v="61"/>
    <x v="1"/>
    <n v="191"/>
    <n v="31.937172774869111"/>
    <s v="US"/>
    <s v="USD"/>
    <n v="1340946000"/>
    <x v="230"/>
    <n v="1341032400"/>
    <d v="2012-06-30T05:00:00"/>
    <b v="0"/>
    <b v="0"/>
    <x v="1"/>
    <s v="indie rock"/>
  </r>
  <r>
    <n v="522"/>
    <s v="Cline, Peterson and Lowery"/>
    <s v="Innovative static budgetary management"/>
    <n v="50500"/>
    <n v="16389"/>
    <n v="32.453465346534657"/>
    <x v="1"/>
    <n v="191"/>
    <n v="85.806282722513089"/>
    <s v="US"/>
    <s v="USD"/>
    <n v="1341291600"/>
    <x v="231"/>
    <n v="1342328400"/>
    <d v="2012-07-15T05:00:00"/>
    <b v="0"/>
    <b v="0"/>
    <x v="5"/>
    <s v="shorts"/>
  </r>
  <r>
    <n v="927"/>
    <s v="Davis-Gardner"/>
    <s v="Synergistic dynamic utilization"/>
    <n v="7200"/>
    <n v="3301"/>
    <n v="45.847222222222221"/>
    <x v="1"/>
    <n v="37"/>
    <n v="89.21621621621621"/>
    <s v="US"/>
    <s v="USD"/>
    <n v="1342069200"/>
    <x v="232"/>
    <n v="1344574800"/>
    <d v="2012-08-10T05:00:00"/>
    <b v="0"/>
    <b v="0"/>
    <x v="3"/>
    <s v="plays"/>
  </r>
  <r>
    <n v="60"/>
    <s v="Crawford-Peters"/>
    <s v="User-centric regional database"/>
    <n v="94200"/>
    <n v="135997"/>
    <n v="144.37048832271762"/>
    <x v="0"/>
    <n v="1600"/>
    <n v="84.998125000000002"/>
    <s v="CA"/>
    <s v="CAD"/>
    <n v="1342501200"/>
    <x v="233"/>
    <n v="1342760400"/>
    <d v="2012-07-20T05:00:00"/>
    <b v="0"/>
    <b v="0"/>
    <x v="3"/>
    <s v="plays"/>
  </r>
  <r>
    <n v="502"/>
    <s v="Johnson Inc"/>
    <s v="Reduced context-sensitive complexity"/>
    <n v="1300"/>
    <n v="6889"/>
    <n v="529.92307692307691"/>
    <x v="0"/>
    <n v="186"/>
    <n v="37.037634408602152"/>
    <s v="AU"/>
    <s v="AUD"/>
    <n v="1343365200"/>
    <x v="234"/>
    <n v="1345870800"/>
    <d v="2012-08-25T05:00:00"/>
    <b v="0"/>
    <b v="1"/>
    <x v="6"/>
    <s v="video games"/>
  </r>
  <r>
    <n v="918"/>
    <s v="Jones-Gonzalez"/>
    <s v="Seamless dynamic website"/>
    <n v="3800"/>
    <n v="9021"/>
    <n v="237.39473684210526"/>
    <x v="0"/>
    <n v="156"/>
    <n v="57.82692307692308"/>
    <s v="CH"/>
    <s v="CHF"/>
    <n v="1343365200"/>
    <x v="234"/>
    <n v="1344315600"/>
    <d v="2012-08-07T05:00:00"/>
    <b v="0"/>
    <b v="0"/>
    <x v="4"/>
    <s v="radio &amp; podcasts"/>
  </r>
  <r>
    <n v="84"/>
    <s v="Cisneros-Burton"/>
    <s v="Public-key zero tolerance orchestration"/>
    <n v="31400"/>
    <n v="41564"/>
    <n v="132.36942675159236"/>
    <x v="0"/>
    <n v="374"/>
    <n v="111.1336898395722"/>
    <s v="US"/>
    <s v="USD"/>
    <n v="1343451600"/>
    <x v="235"/>
    <n v="1344315600"/>
    <d v="2012-08-07T05:00:00"/>
    <b v="0"/>
    <b v="0"/>
    <x v="2"/>
    <s v="wearables"/>
  </r>
  <r>
    <n v="668"/>
    <s v="Brown and Sons"/>
    <s v="Programmable leadingedge budgetary management"/>
    <n v="27500"/>
    <n v="5593"/>
    <n v="20.33818181818182"/>
    <x v="1"/>
    <n v="76"/>
    <n v="73.59210526315789"/>
    <s v="US"/>
    <s v="USD"/>
    <n v="1343797200"/>
    <x v="236"/>
    <n v="1344834000"/>
    <d v="2012-08-13T05:00:00"/>
    <b v="0"/>
    <b v="0"/>
    <x v="3"/>
    <s v="plays"/>
  </r>
  <r>
    <n v="809"/>
    <s v="Williams and Sons"/>
    <s v="Public-key bottom-line algorithm"/>
    <n v="140800"/>
    <n v="88536"/>
    <n v="62.880681818181813"/>
    <x v="1"/>
    <n v="2108"/>
    <n v="42"/>
    <s v="CH"/>
    <s v="CHF"/>
    <n v="1344920400"/>
    <x v="237"/>
    <n v="1345006800"/>
    <d v="2012-08-15T05:00:00"/>
    <b v="0"/>
    <b v="0"/>
    <x v="5"/>
    <s v="documentary"/>
  </r>
  <r>
    <n v="219"/>
    <s v="Huang-Henderson"/>
    <s v="Stand-alone mobile customer loyalty"/>
    <n v="41700"/>
    <n v="138497"/>
    <n v="332.12709832134288"/>
    <x v="0"/>
    <n v="1539"/>
    <n v="89.991552956465242"/>
    <s v="US"/>
    <s v="USD"/>
    <n v="1345093200"/>
    <x v="238"/>
    <n v="1346130000"/>
    <d v="2012-08-28T05:00:00"/>
    <b v="0"/>
    <b v="0"/>
    <x v="5"/>
    <s v="animation"/>
  </r>
  <r>
    <n v="813"/>
    <s v="Buckley Group"/>
    <s v="Diverse high-level attitude"/>
    <n v="3200"/>
    <n v="7661"/>
    <n v="239.40625"/>
    <x v="0"/>
    <n v="68"/>
    <n v="112.66176470588235"/>
    <s v="US"/>
    <s v="USD"/>
    <n v="1346043600"/>
    <x v="239"/>
    <n v="1346907600"/>
    <d v="2012-09-06T05:00:00"/>
    <b v="0"/>
    <b v="0"/>
    <x v="6"/>
    <s v="video games"/>
  </r>
  <r>
    <n v="5"/>
    <s v="Harris Group"/>
    <s v="Open-source optimizing database"/>
    <n v="7600"/>
    <n v="13195"/>
    <n v="173.61842105263159"/>
    <x v="0"/>
    <n v="174"/>
    <n v="75.833333333333329"/>
    <s v="DK"/>
    <s v="DKK"/>
    <n v="1346130000"/>
    <x v="240"/>
    <n v="1347080400"/>
    <d v="2012-09-08T05:00:00"/>
    <b v="0"/>
    <b v="0"/>
    <x v="3"/>
    <s v="plays"/>
  </r>
  <r>
    <n v="41"/>
    <s v="Watts Group"/>
    <s v="Universal 5thgeneration neural-net"/>
    <n v="5600"/>
    <n v="11924"/>
    <n v="212.92857142857144"/>
    <x v="0"/>
    <n v="111"/>
    <n v="107.42342342342343"/>
    <s v="IT"/>
    <s v="EUR"/>
    <n v="1346734800"/>
    <x v="241"/>
    <n v="1348981200"/>
    <d v="2012-09-30T05:00:00"/>
    <b v="0"/>
    <b v="1"/>
    <x v="1"/>
    <s v="rock"/>
  </r>
  <r>
    <n v="912"/>
    <s v="Sanchez-Parsons"/>
    <s v="Reduced bifurcated pricing structure"/>
    <n v="1800"/>
    <n v="14310"/>
    <n v="795"/>
    <x v="0"/>
    <n v="179"/>
    <n v="79.944134078212286"/>
    <s v="US"/>
    <s v="USD"/>
    <n v="1346821200"/>
    <x v="242"/>
    <n v="1347944400"/>
    <d v="2012-09-18T05:00:00"/>
    <b v="1"/>
    <b v="0"/>
    <x v="5"/>
    <s v="drama"/>
  </r>
  <r>
    <n v="111"/>
    <s v="Hart-Briggs"/>
    <s v="Re-engineered user-facing approach"/>
    <n v="61400"/>
    <n v="73653"/>
    <n v="119.95602605863192"/>
    <x v="0"/>
    <n v="676"/>
    <n v="108.95414201183432"/>
    <s v="US"/>
    <s v="USD"/>
    <n v="1348290000"/>
    <x v="243"/>
    <n v="1348808400"/>
    <d v="2012-09-28T05:00:00"/>
    <b v="0"/>
    <b v="0"/>
    <x v="4"/>
    <s v="radio &amp; podcasts"/>
  </r>
  <r>
    <n v="954"/>
    <s v="Henderson, Parker and Diaz"/>
    <s v="Enterprise-wide client-driven policy"/>
    <n v="42600"/>
    <n v="156384"/>
    <n v="367.0985915492958"/>
    <x v="0"/>
    <n v="1548"/>
    <n v="101.02325581395348"/>
    <s v="AU"/>
    <s v="AUD"/>
    <n v="1348290000"/>
    <x v="243"/>
    <n v="1350363600"/>
    <d v="2012-10-16T05:00:00"/>
    <b v="0"/>
    <b v="0"/>
    <x v="2"/>
    <s v="web"/>
  </r>
  <r>
    <n v="676"/>
    <s v="Thompson-Moreno"/>
    <s v="Expanded needs-based orchestration"/>
    <n v="62300"/>
    <n v="118214"/>
    <n v="189.74959871589084"/>
    <x v="0"/>
    <n v="1170"/>
    <n v="101.03760683760684"/>
    <s v="US"/>
    <s v="USD"/>
    <n v="1348635600"/>
    <x v="244"/>
    <n v="1349413200"/>
    <d v="2012-10-05T05:00:00"/>
    <b v="0"/>
    <b v="0"/>
    <x v="0"/>
    <s v="photography books"/>
  </r>
  <r>
    <n v="138"/>
    <s v="Hogan Ltd"/>
    <s v="Stand-alone mission-critical moratorium"/>
    <n v="9600"/>
    <n v="9216"/>
    <n v="96"/>
    <x v="1"/>
    <n v="115"/>
    <n v="80.139130434782615"/>
    <s v="US"/>
    <s v="USD"/>
    <n v="1348808400"/>
    <x v="245"/>
    <n v="1349326800"/>
    <d v="2012-10-04T05:00:00"/>
    <b v="0"/>
    <b v="0"/>
    <x v="6"/>
    <s v="mobile games"/>
  </r>
  <r>
    <n v="260"/>
    <s v="Allen-Jones"/>
    <s v="Centralized modular initiative"/>
    <n v="6300"/>
    <n v="9935"/>
    <n v="157.69841269841268"/>
    <x v="0"/>
    <n v="261"/>
    <n v="38.065134099616856"/>
    <s v="US"/>
    <s v="USD"/>
    <n v="1348808400"/>
    <x v="245"/>
    <n v="1349845200"/>
    <d v="2012-10-10T05:00:00"/>
    <b v="0"/>
    <b v="0"/>
    <x v="1"/>
    <s v="rock"/>
  </r>
  <r>
    <n v="691"/>
    <s v="Ray, Li and Li"/>
    <s v="Front-line disintermediate hub"/>
    <n v="5000"/>
    <n v="7119"/>
    <n v="142.38"/>
    <x v="0"/>
    <n v="237"/>
    <n v="30.037974683544302"/>
    <s v="US"/>
    <s v="USD"/>
    <n v="1349240400"/>
    <x v="246"/>
    <n v="1350709200"/>
    <d v="2012-10-20T05:00:00"/>
    <b v="1"/>
    <b v="1"/>
    <x v="5"/>
    <s v="documentary"/>
  </r>
  <r>
    <n v="268"/>
    <s v="Brown-Mckee"/>
    <s v="Networked optimal productivity"/>
    <n v="1500"/>
    <n v="2708"/>
    <n v="180.53333333333333"/>
    <x v="0"/>
    <n v="48"/>
    <n v="56.416666666666664"/>
    <s v="US"/>
    <s v="USD"/>
    <n v="1349326800"/>
    <x v="247"/>
    <n v="1353304800"/>
    <d v="2012-11-19T06:00:00"/>
    <b v="0"/>
    <b v="0"/>
    <x v="5"/>
    <s v="documentary"/>
  </r>
  <r>
    <n v="904"/>
    <s v="Rodriguez, Johnson and Jackson"/>
    <s v="Digitized foreground array"/>
    <n v="6500"/>
    <n v="795"/>
    <n v="12.230769230769232"/>
    <x v="1"/>
    <n v="16"/>
    <n v="49.6875"/>
    <s v="US"/>
    <s v="USD"/>
    <n v="1349326800"/>
    <x v="247"/>
    <n v="1349672400"/>
    <d v="2012-10-08T05:00:00"/>
    <b v="0"/>
    <b v="0"/>
    <x v="4"/>
    <s v="radio &amp; podcasts"/>
  </r>
  <r>
    <n v="153"/>
    <s v="Whitehead, Bell and Hughes"/>
    <s v="Multi-tiered radical definition"/>
    <n v="189400"/>
    <n v="176112"/>
    <n v="92.984160506863773"/>
    <x v="1"/>
    <n v="5681"/>
    <n v="31.000176025347649"/>
    <s v="US"/>
    <s v="USD"/>
    <n v="1350622800"/>
    <x v="248"/>
    <n v="1351141200"/>
    <d v="2012-10-25T05:00:00"/>
    <b v="0"/>
    <b v="0"/>
    <x v="3"/>
    <s v="plays"/>
  </r>
  <r>
    <n v="93"/>
    <s v="Hall and Sons"/>
    <s v="Pre-emptive radical architecture"/>
    <n v="108800"/>
    <n v="65877"/>
    <n v="60.548713235294116"/>
    <x v="2"/>
    <n v="610"/>
    <n v="107.99508196721311"/>
    <s v="US"/>
    <s v="USD"/>
    <n v="1350709200"/>
    <x v="249"/>
    <n v="1351054800"/>
    <d v="2012-10-24T05:00:00"/>
    <b v="0"/>
    <b v="1"/>
    <x v="3"/>
    <s v="plays"/>
  </r>
  <r>
    <n v="788"/>
    <s v="Joyce PLC"/>
    <s v="Synchronized directional capability"/>
    <n v="3600"/>
    <n v="3174"/>
    <n v="88.166666666666671"/>
    <x v="3"/>
    <n v="31"/>
    <n v="102.38709677419355"/>
    <s v="US"/>
    <s v="USD"/>
    <n v="1350709200"/>
    <x v="249"/>
    <n v="1352527200"/>
    <d v="2012-11-10T06:00:00"/>
    <b v="0"/>
    <b v="0"/>
    <x v="5"/>
    <s v="animation"/>
  </r>
  <r>
    <n v="267"/>
    <s v="Acosta PLC"/>
    <s v="Extended eco-centric function"/>
    <n v="61600"/>
    <n v="143910"/>
    <n v="233.62012987012989"/>
    <x v="0"/>
    <n v="2768"/>
    <n v="51.990606936416185"/>
    <s v="AU"/>
    <s v="AUD"/>
    <n v="1351054800"/>
    <x v="250"/>
    <n v="1352440800"/>
    <d v="2012-11-09T06:00:00"/>
    <b v="0"/>
    <b v="0"/>
    <x v="3"/>
    <s v="plays"/>
  </r>
  <r>
    <n v="754"/>
    <s v="Perez, Reed and Lee"/>
    <s v="Advanced dedicated encoding"/>
    <n v="70400"/>
    <n v="118603"/>
    <n v="168.47017045454547"/>
    <x v="0"/>
    <n v="3205"/>
    <n v="37.005616224648989"/>
    <s v="US"/>
    <s v="USD"/>
    <n v="1351400400"/>
    <x v="251"/>
    <n v="1355983200"/>
    <d v="2012-12-20T06:00:00"/>
    <b v="0"/>
    <b v="0"/>
    <x v="3"/>
    <s v="plays"/>
  </r>
  <r>
    <n v="819"/>
    <s v="Buck-Khan"/>
    <s v="Integrated bandwidth-monitored alliance"/>
    <n v="8900"/>
    <n v="4509"/>
    <n v="50.662921348314605"/>
    <x v="1"/>
    <n v="47"/>
    <n v="95.936170212765958"/>
    <s v="US"/>
    <s v="USD"/>
    <n v="1353736800"/>
    <x v="252"/>
    <n v="1355032800"/>
    <d v="2012-12-09T06:00:00"/>
    <b v="1"/>
    <b v="0"/>
    <x v="6"/>
    <s v="video games"/>
  </r>
  <r>
    <n v="955"/>
    <s v="Moss-Obrien"/>
    <s v="Function-based next generation emulation"/>
    <n v="700"/>
    <n v="7763"/>
    <n v="1109"/>
    <x v="0"/>
    <n v="80"/>
    <n v="97.037499999999994"/>
    <s v="US"/>
    <s v="USD"/>
    <n v="1353823200"/>
    <x v="253"/>
    <n v="1353996000"/>
    <d v="2012-11-27T06:00:00"/>
    <b v="0"/>
    <b v="0"/>
    <x v="3"/>
    <s v="plays"/>
  </r>
  <r>
    <n v="278"/>
    <s v="Higgins, Davis and Salazar"/>
    <s v="Distributed multi-tasking strategy"/>
    <n v="2700"/>
    <n v="8799"/>
    <n v="325.88888888888891"/>
    <x v="0"/>
    <n v="91"/>
    <n v="96.692307692307693"/>
    <s v="US"/>
    <s v="USD"/>
    <n v="1353909600"/>
    <x v="254"/>
    <n v="1356069600"/>
    <d v="2012-12-21T06:00:00"/>
    <b v="0"/>
    <b v="0"/>
    <x v="2"/>
    <s v="web"/>
  </r>
  <r>
    <n v="762"/>
    <s v="Davis Ltd"/>
    <s v="Upgradable uniform service-desk"/>
    <n v="3500"/>
    <n v="6204"/>
    <n v="177.25714285714284"/>
    <x v="0"/>
    <n v="100"/>
    <n v="62.04"/>
    <s v="AU"/>
    <s v="AUD"/>
    <n v="1354082400"/>
    <x v="255"/>
    <n v="1355032800"/>
    <d v="2012-12-09T06:00:00"/>
    <b v="0"/>
    <b v="0"/>
    <x v="1"/>
    <s v="jazz"/>
  </r>
  <r>
    <n v="940"/>
    <s v="Wiggins Ltd"/>
    <s v="Upgradable analyzing core"/>
    <n v="9900"/>
    <n v="6161"/>
    <n v="62.232323232323225"/>
    <x v="3"/>
    <n v="66"/>
    <n v="93.348484848484844"/>
    <s v="CA"/>
    <s v="CAD"/>
    <n v="1354341600"/>
    <x v="256"/>
    <n v="1356242400"/>
    <d v="2012-12-23T06:00:00"/>
    <b v="0"/>
    <b v="0"/>
    <x v="2"/>
    <s v="web"/>
  </r>
  <r>
    <n v="259"/>
    <s v="Watkins Ltd"/>
    <s v="Multi-channeled responsive implementation"/>
    <n v="1800"/>
    <n v="10755"/>
    <n v="597.5"/>
    <x v="0"/>
    <n v="138"/>
    <n v="77.934782608695656"/>
    <s v="US"/>
    <s v="USD"/>
    <n v="1354946400"/>
    <x v="257"/>
    <n v="1356588000"/>
    <d v="2012-12-27T06:00:00"/>
    <b v="1"/>
    <b v="0"/>
    <x v="0"/>
    <s v="photography books"/>
  </r>
  <r>
    <n v="251"/>
    <s v="Singleton Ltd"/>
    <s v="Enhanced user-facing function"/>
    <n v="7100"/>
    <n v="3840"/>
    <n v="54.084507042253513"/>
    <x v="1"/>
    <n v="101"/>
    <n v="38.019801980198018"/>
    <s v="US"/>
    <s v="USD"/>
    <n v="1355032800"/>
    <x v="258"/>
    <n v="1355205600"/>
    <d v="2012-12-11T06:00:00"/>
    <b v="0"/>
    <b v="0"/>
    <x v="3"/>
    <s v="plays"/>
  </r>
  <r>
    <n v="610"/>
    <s v="Hughes, Mendez and Patterson"/>
    <s v="Stand-alone multi-state data-warehouse"/>
    <n v="42800"/>
    <n v="179356"/>
    <n v="419.0560747663551"/>
    <x v="0"/>
    <n v="6406"/>
    <n v="27.998126756166094"/>
    <s v="US"/>
    <s v="USD"/>
    <n v="1355637600"/>
    <x v="259"/>
    <n v="1356847200"/>
    <d v="2012-12-30T06:00:00"/>
    <b v="0"/>
    <b v="0"/>
    <x v="3"/>
    <s v="plays"/>
  </r>
  <r>
    <n v="446"/>
    <s v="Martin, Martin and Solis"/>
    <s v="Assimilated uniform methodology"/>
    <n v="6800"/>
    <n v="5579"/>
    <n v="82.044117647058826"/>
    <x v="1"/>
    <n v="186"/>
    <n v="29.99462365591398"/>
    <s v="US"/>
    <s v="USD"/>
    <n v="1355810400"/>
    <x v="260"/>
    <n v="1355983200"/>
    <d v="2012-12-20T06:00:00"/>
    <b v="0"/>
    <b v="0"/>
    <x v="2"/>
    <s v="wearables"/>
  </r>
  <r>
    <n v="149"/>
    <s v="Payne, Oliver and Burch"/>
    <s v="Managed fresh-thinking flexibility"/>
    <n v="6200"/>
    <n v="13632"/>
    <n v="219.87096774193549"/>
    <x v="0"/>
    <n v="195"/>
    <n v="69.907692307692301"/>
    <s v="US"/>
    <s v="USD"/>
    <n v="1357020000"/>
    <x v="261"/>
    <n v="1361512800"/>
    <d v="2013-02-22T06:00:00"/>
    <b v="0"/>
    <b v="0"/>
    <x v="1"/>
    <s v="indie rock"/>
  </r>
  <r>
    <n v="996"/>
    <s v="Butler LLC"/>
    <s v="Future-proofed upward-trending migration"/>
    <n v="6600"/>
    <n v="4814"/>
    <n v="72.939393939393938"/>
    <x v="1"/>
    <n v="112"/>
    <n v="42.982142857142854"/>
    <s v="US"/>
    <s v="USD"/>
    <n v="1357106400"/>
    <x v="262"/>
    <n v="1359698400"/>
    <d v="2013-02-01T06:00:00"/>
    <b v="0"/>
    <b v="0"/>
    <x v="3"/>
    <s v="plays"/>
  </r>
  <r>
    <n v="406"/>
    <s v="Lyons Inc"/>
    <s v="Balanced attitude-oriented parallelism"/>
    <n v="39300"/>
    <n v="71583"/>
    <n v="182.14503816793894"/>
    <x v="0"/>
    <n v="645"/>
    <n v="110.98139534883721"/>
    <s v="US"/>
    <s v="USD"/>
    <n v="1359525600"/>
    <x v="263"/>
    <n v="1360562400"/>
    <d v="2013-02-11T06:00:00"/>
    <b v="1"/>
    <b v="0"/>
    <x v="5"/>
    <s v="documentary"/>
  </r>
  <r>
    <n v="462"/>
    <s v="Wang-Rodriguez"/>
    <s v="Total multimedia website"/>
    <n v="188800"/>
    <n v="57734"/>
    <n v="30.57944915254237"/>
    <x v="1"/>
    <n v="535"/>
    <n v="107.91401869158878"/>
    <s v="US"/>
    <s v="USD"/>
    <n v="1359525600"/>
    <x v="263"/>
    <n v="1362808800"/>
    <d v="2013-03-09T06:00:00"/>
    <b v="0"/>
    <b v="0"/>
    <x v="6"/>
    <s v="mobile games"/>
  </r>
  <r>
    <n v="369"/>
    <s v="Smith-Gonzalez"/>
    <s v="Polarized needs-based approach"/>
    <n v="5400"/>
    <n v="14743"/>
    <n v="273.01851851851848"/>
    <x v="0"/>
    <n v="154"/>
    <n v="95.733766233766232"/>
    <s v="US"/>
    <s v="USD"/>
    <n v="1359871200"/>
    <x v="264"/>
    <n v="1363237200"/>
    <d v="2013-03-14T05:00:00"/>
    <b v="0"/>
    <b v="1"/>
    <x v="5"/>
    <s v="television"/>
  </r>
  <r>
    <n v="729"/>
    <s v="Moore Group"/>
    <s v="Multi-lateral object-oriented open system"/>
    <n v="5600"/>
    <n v="10397"/>
    <n v="185.66071428571428"/>
    <x v="0"/>
    <n v="122"/>
    <n v="85.221311475409834"/>
    <s v="US"/>
    <s v="USD"/>
    <n v="1359957600"/>
    <x v="265"/>
    <n v="1360130400"/>
    <d v="2013-02-06T06:00:00"/>
    <b v="0"/>
    <b v="0"/>
    <x v="5"/>
    <s v="drama"/>
  </r>
  <r>
    <n v="635"/>
    <s v="Mack Ltd"/>
    <s v="Reactive regional access"/>
    <n v="139000"/>
    <n v="158590"/>
    <n v="114.09352517985612"/>
    <x v="0"/>
    <n v="2266"/>
    <n v="69.986760812003524"/>
    <s v="US"/>
    <s v="USD"/>
    <n v="1360389600"/>
    <x v="266"/>
    <n v="1363150800"/>
    <d v="2013-03-13T05:00:00"/>
    <b v="0"/>
    <b v="0"/>
    <x v="5"/>
    <s v="television"/>
  </r>
  <r>
    <n v="264"/>
    <s v="Gordon PLC"/>
    <s v="Virtual reciprocal policy"/>
    <n v="45600"/>
    <n v="165375"/>
    <n v="362.66447368421052"/>
    <x v="0"/>
    <n v="5512"/>
    <n v="30.002721335268504"/>
    <s v="US"/>
    <s v="USD"/>
    <n v="1360648800"/>
    <x v="267"/>
    <n v="1362031200"/>
    <d v="2013-02-28T06:00:00"/>
    <b v="0"/>
    <b v="0"/>
    <x v="3"/>
    <s v="plays"/>
  </r>
  <r>
    <n v="187"/>
    <s v="Fox Group"/>
    <s v="Horizontal transitional paradigm"/>
    <n v="60200"/>
    <n v="138384"/>
    <n v="229.87375415282392"/>
    <x v="0"/>
    <n v="1442"/>
    <n v="95.966712898751737"/>
    <s v="CA"/>
    <s v="CAD"/>
    <n v="1361599200"/>
    <x v="268"/>
    <n v="1364014800"/>
    <d v="2013-03-23T05:00:00"/>
    <b v="0"/>
    <b v="1"/>
    <x v="5"/>
    <s v="shorts"/>
  </r>
  <r>
    <n v="39"/>
    <s v="Kim-Rice"/>
    <s v="Organized bi-directional function"/>
    <n v="9900"/>
    <n v="5027"/>
    <n v="50.777777777777779"/>
    <x v="1"/>
    <n v="88"/>
    <n v="57.125"/>
    <s v="DK"/>
    <s v="DKK"/>
    <n v="1361772000"/>
    <x v="269"/>
    <n v="1362978000"/>
    <d v="2013-03-11T05:00:00"/>
    <b v="0"/>
    <b v="0"/>
    <x v="3"/>
    <s v="plays"/>
  </r>
  <r>
    <n v="426"/>
    <s v="Edwards-Kane"/>
    <s v="Virtual leadingedge framework"/>
    <n v="1800"/>
    <n v="10313"/>
    <n v="572.94444444444446"/>
    <x v="0"/>
    <n v="219"/>
    <n v="47.091324200913242"/>
    <s v="US"/>
    <s v="USD"/>
    <n v="1361944800"/>
    <x v="270"/>
    <n v="1362549600"/>
    <d v="2013-03-06T06:00:00"/>
    <b v="0"/>
    <b v="0"/>
    <x v="3"/>
    <s v="plays"/>
  </r>
  <r>
    <n v="859"/>
    <s v="Martinez Ltd"/>
    <s v="Multi-layered upward-trending groupware"/>
    <n v="7300"/>
    <n v="2594"/>
    <n v="35.534246575342465"/>
    <x v="1"/>
    <n v="63"/>
    <n v="41.174603174603178"/>
    <s v="US"/>
    <s v="USD"/>
    <n v="1362117600"/>
    <x v="271"/>
    <n v="1363669200"/>
    <d v="2013-03-19T05:00:00"/>
    <b v="0"/>
    <b v="1"/>
    <x v="3"/>
    <s v="plays"/>
  </r>
  <r>
    <n v="438"/>
    <s v="Mathis, Hall and Hansen"/>
    <s v="Streamlined web-enabled knowledgebase"/>
    <n v="8300"/>
    <n v="14827"/>
    <n v="178.63855421686748"/>
    <x v="0"/>
    <n v="247"/>
    <n v="60.02834008097166"/>
    <s v="US"/>
    <s v="USD"/>
    <n v="1362376800"/>
    <x v="272"/>
    <n v="1364965200"/>
    <d v="2013-04-03T05:00:00"/>
    <b v="0"/>
    <b v="0"/>
    <x v="3"/>
    <s v="plays"/>
  </r>
  <r>
    <n v="257"/>
    <s v="Williams Inc"/>
    <s v="Decentralized exuding strategy"/>
    <n v="5700"/>
    <n v="8322"/>
    <n v="146"/>
    <x v="0"/>
    <n v="92"/>
    <n v="90.456521739130437"/>
    <s v="US"/>
    <s v="USD"/>
    <n v="1362463200"/>
    <x v="273"/>
    <n v="1363669200"/>
    <d v="2013-03-19T05:00:00"/>
    <b v="0"/>
    <b v="0"/>
    <x v="3"/>
    <s v="plays"/>
  </r>
  <r>
    <n v="135"/>
    <s v="Le, Burton and Evans"/>
    <s v="Balanced zero-defect software"/>
    <n v="7700"/>
    <n v="5488"/>
    <n v="71.27272727272728"/>
    <x v="1"/>
    <n v="117"/>
    <n v="46.905982905982903"/>
    <s v="US"/>
    <s v="USD"/>
    <n v="1362636000"/>
    <x v="274"/>
    <n v="1363064400"/>
    <d v="2013-03-12T05:00:00"/>
    <b v="0"/>
    <b v="1"/>
    <x v="3"/>
    <s v="plays"/>
  </r>
  <r>
    <n v="505"/>
    <s v="Jensen-Vargas"/>
    <s v="Ameliorated explicit parallelism"/>
    <n v="89900"/>
    <n v="12497"/>
    <n v="13.901001112347053"/>
    <x v="1"/>
    <n v="347"/>
    <n v="36.014409221902014"/>
    <s v="US"/>
    <s v="USD"/>
    <n v="1362722400"/>
    <x v="275"/>
    <n v="1366347600"/>
    <d v="2013-04-19T05:00:00"/>
    <b v="0"/>
    <b v="1"/>
    <x v="4"/>
    <s v="radio &amp; podcasts"/>
  </r>
  <r>
    <n v="501"/>
    <s v="Mccann-Le"/>
    <s v="Focused coherent methodology"/>
    <n v="153600"/>
    <n v="107743"/>
    <n v="70.145182291666657"/>
    <x v="1"/>
    <n v="1796"/>
    <n v="59.990534521158132"/>
    <s v="US"/>
    <s v="USD"/>
    <n v="1363064400"/>
    <x v="276"/>
    <n v="1363237200"/>
    <d v="2013-03-14T05:00:00"/>
    <b v="0"/>
    <b v="0"/>
    <x v="5"/>
    <s v="documentary"/>
  </r>
  <r>
    <n v="646"/>
    <s v="Robinson Group"/>
    <s v="Switchable reciprocal middleware"/>
    <n v="98700"/>
    <n v="87448"/>
    <n v="88.599797365754824"/>
    <x v="1"/>
    <n v="2915"/>
    <n v="29.999313893653515"/>
    <s v="US"/>
    <s v="USD"/>
    <n v="1363150800"/>
    <x v="277"/>
    <n v="1364101200"/>
    <d v="2013-03-24T05:00:00"/>
    <b v="0"/>
    <b v="0"/>
    <x v="6"/>
    <s v="video games"/>
  </r>
  <r>
    <n v="179"/>
    <s v="Marks Ltd"/>
    <s v="Realigned human-resource orchestration"/>
    <n v="44500"/>
    <n v="159185"/>
    <n v="357.71910112359546"/>
    <x v="0"/>
    <n v="3537"/>
    <n v="45.005654509471306"/>
    <s v="CA"/>
    <s v="CAD"/>
    <n v="1363496400"/>
    <x v="278"/>
    <n v="1363582800"/>
    <d v="2013-03-18T05:00:00"/>
    <b v="0"/>
    <b v="1"/>
    <x v="3"/>
    <s v="plays"/>
  </r>
  <r>
    <n v="332"/>
    <s v="Pacheco, Johnson and Torres"/>
    <s v="Optional bandwidth-monitored definition"/>
    <n v="20700"/>
    <n v="41396"/>
    <n v="199.9806763285024"/>
    <x v="0"/>
    <n v="470"/>
    <n v="88.076595744680844"/>
    <s v="US"/>
    <s v="USD"/>
    <n v="1364446800"/>
    <x v="279"/>
    <n v="1364533200"/>
    <d v="2013-03-29T05:00:00"/>
    <b v="0"/>
    <b v="0"/>
    <x v="2"/>
    <s v="wearables"/>
  </r>
  <r>
    <n v="105"/>
    <s v="Charles-Johnson"/>
    <s v="Total fresh-thinking system engine"/>
    <n v="6800"/>
    <n v="9829"/>
    <n v="144.54411764705884"/>
    <x v="0"/>
    <n v="95"/>
    <n v="103.46315789473684"/>
    <s v="US"/>
    <s v="USD"/>
    <n v="1364878800"/>
    <x v="280"/>
    <n v="1366434000"/>
    <d v="2013-04-20T05:00:00"/>
    <b v="0"/>
    <b v="0"/>
    <x v="2"/>
    <s v="web"/>
  </r>
  <r>
    <n v="933"/>
    <s v="Espinoza Group"/>
    <s v="Implemented tangible support"/>
    <n v="73000"/>
    <n v="175015"/>
    <n v="239.74657534246577"/>
    <x v="0"/>
    <n v="1902"/>
    <n v="92.016298633017882"/>
    <s v="US"/>
    <s v="USD"/>
    <n v="1365397200"/>
    <x v="281"/>
    <n v="1366520400"/>
    <d v="2013-04-21T05:00:00"/>
    <b v="0"/>
    <b v="0"/>
    <x v="3"/>
    <s v="plays"/>
  </r>
  <r>
    <n v="507"/>
    <s v="Turner, Miller and Francis"/>
    <s v="Compatible well-modulated budgetary management"/>
    <n v="2100"/>
    <n v="837"/>
    <n v="39.857142857142861"/>
    <x v="1"/>
    <n v="19"/>
    <n v="44.05263157894737"/>
    <s v="US"/>
    <s v="USD"/>
    <n v="1365483600"/>
    <x v="282"/>
    <n v="1369717200"/>
    <d v="2013-05-28T05:00:00"/>
    <b v="0"/>
    <b v="1"/>
    <x v="2"/>
    <s v="web"/>
  </r>
  <r>
    <n v="448"/>
    <s v="Price and Sons"/>
    <s v="Object-based demand-driven strategy"/>
    <n v="89900"/>
    <n v="45384"/>
    <n v="50.482758620689658"/>
    <x v="1"/>
    <n v="605"/>
    <n v="75.014876033057845"/>
    <s v="US"/>
    <s v="USD"/>
    <n v="1365915600"/>
    <x v="283"/>
    <n v="1366088400"/>
    <d v="2013-04-16T05:00:00"/>
    <b v="0"/>
    <b v="1"/>
    <x v="6"/>
    <s v="video games"/>
  </r>
  <r>
    <n v="500"/>
    <s v="Valdez Ltd"/>
    <s v="Team-oriented clear-thinking matrix"/>
    <n v="100"/>
    <n v="0"/>
    <n v="0"/>
    <x v="1"/>
    <n v="0"/>
    <e v="#DIV/0!"/>
    <s v="US"/>
    <s v="USD"/>
    <n v="1367384400"/>
    <x v="284"/>
    <n v="1369803600"/>
    <d v="2013-05-29T05:00:00"/>
    <b v="0"/>
    <b v="1"/>
    <x v="3"/>
    <s v="plays"/>
  </r>
  <r>
    <n v="618"/>
    <s v="Miller Ltd"/>
    <s v="Open-architected mobile emulation"/>
    <n v="198600"/>
    <n v="97037"/>
    <n v="48.860523665659613"/>
    <x v="1"/>
    <n v="1198"/>
    <n v="80.999165275459092"/>
    <s v="US"/>
    <s v="USD"/>
    <n v="1367470800"/>
    <x v="285"/>
    <n v="1369285200"/>
    <d v="2013-05-23T05:00:00"/>
    <b v="0"/>
    <b v="0"/>
    <x v="4"/>
    <s v="nonfiction"/>
  </r>
  <r>
    <n v="290"/>
    <s v="Wilson, Hall and Osborne"/>
    <s v="Advanced global data-warehouse"/>
    <n v="168600"/>
    <n v="91722"/>
    <n v="54.402135231316727"/>
    <x v="1"/>
    <n v="908"/>
    <n v="101.01541850220265"/>
    <s v="US"/>
    <s v="USD"/>
    <n v="1368162000"/>
    <x v="286"/>
    <n v="1370926800"/>
    <d v="2013-06-11T05:00:00"/>
    <b v="0"/>
    <b v="1"/>
    <x v="5"/>
    <s v="documentary"/>
  </r>
  <r>
    <n v="466"/>
    <s v="Obrien and Sons"/>
    <s v="Pre-emptive transitional frame"/>
    <n v="1200"/>
    <n v="3984"/>
    <n v="332"/>
    <x v="0"/>
    <n v="42"/>
    <n v="94.857142857142861"/>
    <s v="US"/>
    <s v="USD"/>
    <n v="1368594000"/>
    <x v="287"/>
    <n v="1370581200"/>
    <d v="2013-06-07T05:00:00"/>
    <b v="0"/>
    <b v="1"/>
    <x v="2"/>
    <s v="wearables"/>
  </r>
  <r>
    <n v="173"/>
    <s v="White LLC"/>
    <s v="Cross-group 4thgeneration middleware"/>
    <n v="96700"/>
    <n v="157635"/>
    <n v="163.01447776628748"/>
    <x v="0"/>
    <n v="1561"/>
    <n v="100.98334401024984"/>
    <s v="US"/>
    <s v="USD"/>
    <n v="1368853200"/>
    <x v="288"/>
    <n v="1369371600"/>
    <d v="2013-05-24T05:00:00"/>
    <b v="0"/>
    <b v="0"/>
    <x v="3"/>
    <s v="plays"/>
  </r>
  <r>
    <n v="974"/>
    <s v="Thomas, Clay and Mendoza"/>
    <s v="Multi-channeled reciprocal interface"/>
    <n v="800"/>
    <n v="2991"/>
    <n v="373.875"/>
    <x v="0"/>
    <n v="32"/>
    <n v="93.46875"/>
    <s v="US"/>
    <s v="USD"/>
    <n v="1368853200"/>
    <x v="288"/>
    <n v="1368939600"/>
    <d v="2013-05-19T05:00:00"/>
    <b v="0"/>
    <b v="0"/>
    <x v="1"/>
    <s v="indie rock"/>
  </r>
  <r>
    <n v="231"/>
    <s v="Williams, Carter and Gonzalez"/>
    <s v="Cross-platform uniform hardware"/>
    <n v="7200"/>
    <n v="5523"/>
    <n v="76.708333333333329"/>
    <x v="2"/>
    <n v="67"/>
    <n v="82.432835820895519"/>
    <s v="US"/>
    <s v="USD"/>
    <n v="1369112400"/>
    <x v="289"/>
    <n v="1374123600"/>
    <d v="2013-07-18T05:00:00"/>
    <b v="0"/>
    <b v="0"/>
    <x v="3"/>
    <s v="plays"/>
  </r>
  <r>
    <n v="397"/>
    <s v="Jones-Martin"/>
    <s v="Virtual systematic monitoring"/>
    <n v="8100"/>
    <n v="14083"/>
    <n v="173.8641975308642"/>
    <x v="0"/>
    <n v="454"/>
    <n v="31.019823788546255"/>
    <s v="US"/>
    <s v="USD"/>
    <n v="1369285200"/>
    <x v="290"/>
    <n v="1369803600"/>
    <d v="2013-05-29T05:00:00"/>
    <b v="0"/>
    <b v="0"/>
    <x v="1"/>
    <s v="rock"/>
  </r>
  <r>
    <n v="549"/>
    <s v="Jarvis and Sons"/>
    <s v="Business-focused intermediate system engine"/>
    <n v="29500"/>
    <n v="83843"/>
    <n v="284.21355932203392"/>
    <x v="0"/>
    <n v="762"/>
    <n v="110.03018372703411"/>
    <s v="US"/>
    <s v="USD"/>
    <n v="1369717200"/>
    <x v="291"/>
    <n v="1370494800"/>
    <d v="2013-06-06T05:00:00"/>
    <b v="0"/>
    <b v="0"/>
    <x v="2"/>
    <s v="wearables"/>
  </r>
  <r>
    <n v="190"/>
    <s v="Cook LLC"/>
    <s v="Up-sized dynamic throughput"/>
    <n v="3700"/>
    <n v="2538"/>
    <n v="68.594594594594597"/>
    <x v="1"/>
    <n v="24"/>
    <n v="105.75"/>
    <s v="US"/>
    <s v="USD"/>
    <n v="1370322000"/>
    <x v="292"/>
    <n v="1370408400"/>
    <d v="2013-06-05T05:00:00"/>
    <b v="0"/>
    <b v="1"/>
    <x v="3"/>
    <s v="plays"/>
  </r>
  <r>
    <n v="167"/>
    <s v="Cruz-Ward"/>
    <s v="Robust content-based emulation"/>
    <n v="2600"/>
    <n v="10804"/>
    <n v="415.53846153846149"/>
    <x v="0"/>
    <n v="146"/>
    <n v="74"/>
    <s v="AU"/>
    <s v="AUD"/>
    <n v="1370840400"/>
    <x v="293"/>
    <n v="1371704400"/>
    <d v="2013-06-20T05:00:00"/>
    <b v="0"/>
    <b v="0"/>
    <x v="3"/>
    <s v="plays"/>
  </r>
  <r>
    <n v="718"/>
    <s v="Reyes PLC"/>
    <s v="Expanded optimal pricing structure"/>
    <n v="8300"/>
    <n v="8317"/>
    <n v="100.20481927710843"/>
    <x v="0"/>
    <n v="297"/>
    <n v="28.003367003367003"/>
    <s v="US"/>
    <s v="USD"/>
    <n v="1371445200"/>
    <x v="294"/>
    <n v="1373691600"/>
    <d v="2013-07-13T05:00:00"/>
    <b v="0"/>
    <b v="0"/>
    <x v="2"/>
    <s v="wearables"/>
  </r>
  <r>
    <n v="380"/>
    <s v="Davidson, Wilcox and Lewis"/>
    <s v="Optional clear-thinking process improvement"/>
    <n v="2500"/>
    <n v="4008"/>
    <n v="160.32"/>
    <x v="0"/>
    <n v="84"/>
    <n v="47.714285714285715"/>
    <s v="US"/>
    <s v="USD"/>
    <n v="1371963600"/>
    <x v="295"/>
    <n v="1372395600"/>
    <d v="2013-06-28T05:00:00"/>
    <b v="0"/>
    <b v="0"/>
    <x v="3"/>
    <s v="plays"/>
  </r>
  <r>
    <n v="834"/>
    <s v="Gallegos, Wagner and Gaines"/>
    <s v="Expanded fault-tolerant emulation"/>
    <n v="7300"/>
    <n v="11228"/>
    <n v="153.8082191780822"/>
    <x v="0"/>
    <n v="119"/>
    <n v="94.352941176470594"/>
    <s v="US"/>
    <s v="USD"/>
    <n v="1371963600"/>
    <x v="295"/>
    <n v="1372482000"/>
    <d v="2013-06-29T05:00:00"/>
    <b v="0"/>
    <b v="0"/>
    <x v="3"/>
    <s v="plays"/>
  </r>
  <r>
    <n v="475"/>
    <s v="Nichols Ltd"/>
    <s v="Function-based attitude-oriented groupware"/>
    <n v="7400"/>
    <n v="8432"/>
    <n v="113.94594594594594"/>
    <x v="0"/>
    <n v="211"/>
    <n v="39.962085308056871"/>
    <s v="US"/>
    <s v="USD"/>
    <n v="1372136400"/>
    <x v="296"/>
    <n v="1372482000"/>
    <d v="2013-06-29T05:00:00"/>
    <b v="0"/>
    <b v="1"/>
    <x v="4"/>
    <s v="translations"/>
  </r>
  <r>
    <n v="793"/>
    <s v="Rodriguez, Cox and Rodriguez"/>
    <s v="Networked disintermediate leverage"/>
    <n v="1100"/>
    <n v="13045"/>
    <n v="1185.909090909091"/>
    <x v="0"/>
    <n v="181"/>
    <n v="72.071823204419886"/>
    <s v="CH"/>
    <s v="CHF"/>
    <n v="1372136400"/>
    <x v="296"/>
    <n v="1372482000"/>
    <d v="2013-06-29T05:00:00"/>
    <b v="0"/>
    <b v="0"/>
    <x v="4"/>
    <s v="nonfiction"/>
  </r>
  <r>
    <n v="792"/>
    <s v="Jordan, Schneider and Hall"/>
    <s v="Reduced 6thgeneration intranet"/>
    <n v="2000"/>
    <n v="680"/>
    <n v="34"/>
    <x v="1"/>
    <n v="7"/>
    <n v="97.142857142857139"/>
    <s v="US"/>
    <s v="USD"/>
    <n v="1372222800"/>
    <x v="297"/>
    <n v="1374642000"/>
    <d v="2013-07-24T05:00:00"/>
    <b v="0"/>
    <b v="1"/>
    <x v="3"/>
    <s v="plays"/>
  </r>
  <r>
    <n v="491"/>
    <s v="Henson PLC"/>
    <s v="Universal contextually-based knowledgebase"/>
    <n v="56800"/>
    <n v="173437"/>
    <n v="305.34683098591546"/>
    <x v="0"/>
    <n v="2443"/>
    <n v="70.993450675399103"/>
    <s v="US"/>
    <s v="USD"/>
    <n v="1372654800"/>
    <x v="298"/>
    <n v="1374901200"/>
    <d v="2013-07-27T05:00:00"/>
    <b v="0"/>
    <b v="1"/>
    <x v="7"/>
    <s v="food trucks"/>
  </r>
  <r>
    <n v="716"/>
    <s v="Tapia, Kramer and Hicks"/>
    <s v="Advanced modular moderator"/>
    <n v="2000"/>
    <n v="10353"/>
    <n v="517.65"/>
    <x v="0"/>
    <n v="157"/>
    <n v="65.942675159235662"/>
    <s v="US"/>
    <s v="USD"/>
    <n v="1373432400"/>
    <x v="299"/>
    <n v="1375851600"/>
    <d v="2013-08-07T05:00:00"/>
    <b v="0"/>
    <b v="1"/>
    <x v="3"/>
    <s v="plays"/>
  </r>
  <r>
    <n v="894"/>
    <s v="Barrett Inc"/>
    <s v="Organic cohesive neural-net"/>
    <n v="1700"/>
    <n v="3208"/>
    <n v="188.70588235294116"/>
    <x v="0"/>
    <n v="56"/>
    <n v="57.285714285714285"/>
    <s v="GB"/>
    <s v="GBP"/>
    <n v="1373518800"/>
    <x v="300"/>
    <n v="1376110800"/>
    <d v="2013-08-10T05:00:00"/>
    <b v="0"/>
    <b v="1"/>
    <x v="5"/>
    <s v="television"/>
  </r>
  <r>
    <n v="342"/>
    <s v="Gibson-Hernandez"/>
    <s v="Visionary foreground middleware"/>
    <n v="47900"/>
    <n v="31864"/>
    <n v="66.521920668058456"/>
    <x v="1"/>
    <n v="328"/>
    <n v="97.146341463414629"/>
    <s v="US"/>
    <s v="USD"/>
    <n v="1374296400"/>
    <x v="301"/>
    <n v="1375333200"/>
    <d v="2013-08-01T05:00:00"/>
    <b v="0"/>
    <b v="0"/>
    <x v="3"/>
    <s v="plays"/>
  </r>
  <r>
    <n v="702"/>
    <s v="Sims-Gross"/>
    <s v="Object-based attitude-oriented analyzer"/>
    <n v="8700"/>
    <n v="4710"/>
    <n v="54.137931034482754"/>
    <x v="1"/>
    <n v="83"/>
    <n v="56.746987951807228"/>
    <s v="US"/>
    <s v="USD"/>
    <n v="1374469200"/>
    <x v="302"/>
    <n v="1374901200"/>
    <d v="2013-07-27T05:00:00"/>
    <b v="0"/>
    <b v="0"/>
    <x v="2"/>
    <s v="wearables"/>
  </r>
  <r>
    <n v="533"/>
    <s v="Holt, Bernard and Johnson"/>
    <s v="Multi-lateral didactic encoding"/>
    <n v="115600"/>
    <n v="184086"/>
    <n v="159.24394463667818"/>
    <x v="0"/>
    <n v="2218"/>
    <n v="82.996393146979258"/>
    <s v="GB"/>
    <s v="GBP"/>
    <n v="1374642000"/>
    <x v="303"/>
    <n v="1377752400"/>
    <d v="2013-08-29T05:00:00"/>
    <b v="0"/>
    <b v="0"/>
    <x v="1"/>
    <s v="indie rock"/>
  </r>
  <r>
    <n v="611"/>
    <s v="Brady, Cortez and Rodriguez"/>
    <s v="Multi-lateral maximized core"/>
    <n v="8200"/>
    <n v="1136"/>
    <n v="13.853658536585368"/>
    <x v="2"/>
    <n v="15"/>
    <n v="75.733333333333334"/>
    <s v="US"/>
    <s v="USD"/>
    <n v="1374728400"/>
    <x v="304"/>
    <n v="1375765200"/>
    <d v="2013-08-06T05:00:00"/>
    <b v="0"/>
    <b v="0"/>
    <x v="3"/>
    <s v="plays"/>
  </r>
  <r>
    <n v="394"/>
    <s v="Noble-Bailey"/>
    <s v="Customizable dynamic info-mediaries"/>
    <n v="800"/>
    <n v="3755"/>
    <n v="469.37499999999994"/>
    <x v="0"/>
    <n v="34"/>
    <n v="110.44117647058823"/>
    <s v="US"/>
    <s v="USD"/>
    <n v="1375074000"/>
    <x v="305"/>
    <n v="1375938000"/>
    <d v="2013-08-08T05:00:00"/>
    <b v="0"/>
    <b v="1"/>
    <x v="5"/>
    <s v="documentary"/>
  </r>
  <r>
    <n v="600"/>
    <s v="Brown-George"/>
    <s v="Cross-platform tertiary array"/>
    <n v="100"/>
    <n v="5"/>
    <n v="5"/>
    <x v="1"/>
    <n v="1"/>
    <n v="5"/>
    <s v="GB"/>
    <s v="GBP"/>
    <n v="1375160400"/>
    <x v="306"/>
    <n v="1376197200"/>
    <d v="2013-08-11T05:00:00"/>
    <b v="0"/>
    <b v="0"/>
    <x v="7"/>
    <s v="food trucks"/>
  </r>
  <r>
    <n v="50"/>
    <s v="Jones, Taylor and Moore"/>
    <s v="Down-sized system-worthy secured line"/>
    <n v="100"/>
    <n v="2"/>
    <n v="2"/>
    <x v="1"/>
    <n v="1"/>
    <n v="2"/>
    <s v="IT"/>
    <s v="EUR"/>
    <n v="1375333200"/>
    <x v="307"/>
    <n v="1377752400"/>
    <d v="2013-08-29T05:00:00"/>
    <b v="0"/>
    <b v="0"/>
    <x v="1"/>
    <s v="metal"/>
  </r>
  <r>
    <n v="914"/>
    <s v="Ramirez, Padilla and Barrera"/>
    <s v="Diverse client-driven conglomeration"/>
    <n v="6400"/>
    <n v="3676"/>
    <n v="57.4375"/>
    <x v="1"/>
    <n v="141"/>
    <n v="26.070921985815602"/>
    <s v="GB"/>
    <s v="GBP"/>
    <n v="1375592400"/>
    <x v="308"/>
    <n v="1376629200"/>
    <d v="2013-08-16T05:00:00"/>
    <b v="0"/>
    <b v="0"/>
    <x v="3"/>
    <s v="plays"/>
  </r>
  <r>
    <n v="246"/>
    <s v="Walters-Carter"/>
    <s v="Seamless value-added standardization"/>
    <n v="4500"/>
    <n v="14649"/>
    <n v="325.5333333333333"/>
    <x v="0"/>
    <n v="222"/>
    <n v="65.986486486486484"/>
    <s v="US"/>
    <s v="USD"/>
    <n v="1375678800"/>
    <x v="309"/>
    <n v="1376024400"/>
    <d v="2013-08-09T05:00:00"/>
    <b v="0"/>
    <b v="0"/>
    <x v="2"/>
    <s v="web"/>
  </r>
  <r>
    <n v="769"/>
    <s v="Johnson-Morales"/>
    <s v="Devolved 24hour forecast"/>
    <n v="125600"/>
    <n v="109106"/>
    <n v="86.867834394904463"/>
    <x v="1"/>
    <n v="3410"/>
    <n v="31.995894428152493"/>
    <s v="US"/>
    <s v="USD"/>
    <n v="1376542800"/>
    <x v="310"/>
    <n v="1378789200"/>
    <d v="2013-09-10T05:00:00"/>
    <b v="0"/>
    <b v="0"/>
    <x v="6"/>
    <s v="video games"/>
  </r>
  <r>
    <n v="400"/>
    <s v="Bell PLC"/>
    <s v="Ergonomic eco-centric open architecture"/>
    <n v="100"/>
    <n v="2"/>
    <n v="2"/>
    <x v="1"/>
    <n v="1"/>
    <n v="2"/>
    <s v="US"/>
    <s v="USD"/>
    <n v="1376629200"/>
    <x v="311"/>
    <n v="1378530000"/>
    <d v="2013-09-07T05:00:00"/>
    <b v="0"/>
    <b v="1"/>
    <x v="0"/>
    <s v="photography books"/>
  </r>
  <r>
    <n v="211"/>
    <s v="Thompson LLC"/>
    <s v="Customer-focused impactful benchmark"/>
    <n v="104400"/>
    <n v="99100"/>
    <n v="94.923371647509583"/>
    <x v="1"/>
    <n v="1625"/>
    <n v="60.984615384615381"/>
    <s v="US"/>
    <s v="USD"/>
    <n v="1377579600"/>
    <x v="312"/>
    <n v="1379653200"/>
    <d v="2013-09-20T05:00:00"/>
    <b v="0"/>
    <b v="0"/>
    <x v="3"/>
    <s v="plays"/>
  </r>
  <r>
    <n v="666"/>
    <s v="York, Barr and Grant"/>
    <s v="Cloned bottom-line success"/>
    <n v="3100"/>
    <n v="1985"/>
    <n v="64.032258064516128"/>
    <x v="2"/>
    <n v="25"/>
    <n v="79.400000000000006"/>
    <s v="US"/>
    <s v="USD"/>
    <n v="1377838800"/>
    <x v="313"/>
    <n v="1378357200"/>
    <d v="2013-09-05T05:00:00"/>
    <b v="0"/>
    <b v="1"/>
    <x v="3"/>
    <s v="plays"/>
  </r>
  <r>
    <n v="354"/>
    <s v="Brown Group"/>
    <s v="Profit-focused transitional capability"/>
    <n v="6100"/>
    <n v="7548"/>
    <n v="123.73770491803278"/>
    <x v="0"/>
    <n v="80"/>
    <n v="94.35"/>
    <s v="DK"/>
    <s v="DKK"/>
    <n v="1378184400"/>
    <x v="314"/>
    <n v="1378789200"/>
    <d v="2013-09-10T05:00:00"/>
    <b v="0"/>
    <b v="0"/>
    <x v="5"/>
    <s v="documentary"/>
  </r>
  <r>
    <n v="543"/>
    <s v="Johnson, Murphy and Peterson"/>
    <s v="Cross-group high-level moderator"/>
    <n v="84900"/>
    <n v="13864"/>
    <n v="16.329799764428738"/>
    <x v="1"/>
    <n v="180"/>
    <n v="77.022222222222226"/>
    <s v="US"/>
    <s v="USD"/>
    <n v="1378875600"/>
    <x v="315"/>
    <n v="1380171600"/>
    <d v="2013-09-26T05:00:00"/>
    <b v="0"/>
    <b v="0"/>
    <x v="6"/>
    <s v="video games"/>
  </r>
  <r>
    <n v="390"/>
    <s v="Davis-Allen"/>
    <s v="Digitized eco-centric core"/>
    <n v="2400"/>
    <n v="4477"/>
    <n v="186.54166666666669"/>
    <x v="0"/>
    <n v="50"/>
    <n v="89.54"/>
    <s v="US"/>
    <s v="USD"/>
    <n v="1379048400"/>
    <x v="316"/>
    <n v="1380344400"/>
    <d v="2013-09-28T05:00:00"/>
    <b v="0"/>
    <b v="0"/>
    <x v="0"/>
    <s v="photography books"/>
  </r>
  <r>
    <n v="9"/>
    <s v="Rangel, Holt and Jones"/>
    <s v="Open-source fresh-thinking model"/>
    <n v="6200"/>
    <n v="3208"/>
    <n v="51.741935483870968"/>
    <x v="1"/>
    <n v="44"/>
    <n v="72.909090909090907"/>
    <s v="US"/>
    <s v="USD"/>
    <n v="1379566800"/>
    <x v="317"/>
    <n v="1383804000"/>
    <d v="2013-11-07T06:00:00"/>
    <b v="0"/>
    <b v="0"/>
    <x v="1"/>
    <s v="electric music"/>
  </r>
  <r>
    <n v="905"/>
    <s v="Haynes PLC"/>
    <s v="Re-engineered clear-thinking project"/>
    <n v="7900"/>
    <n v="12955"/>
    <n v="163.98734177215189"/>
    <x v="0"/>
    <n v="236"/>
    <n v="54.894067796610166"/>
    <s v="US"/>
    <s v="USD"/>
    <n v="1379566800"/>
    <x v="317"/>
    <n v="1379826000"/>
    <d v="2013-09-22T05:00:00"/>
    <b v="0"/>
    <b v="0"/>
    <x v="3"/>
    <s v="plays"/>
  </r>
  <r>
    <n v="616"/>
    <s v="Burnett-Mora"/>
    <s v="Quality-focused 24/7 superstructure"/>
    <n v="6400"/>
    <n v="12129"/>
    <n v="189.515625"/>
    <x v="0"/>
    <n v="238"/>
    <n v="50.962184873949582"/>
    <s v="GB"/>
    <s v="GBP"/>
    <n v="1379653200"/>
    <x v="318"/>
    <n v="1379739600"/>
    <d v="2013-09-21T05:00:00"/>
    <b v="0"/>
    <b v="1"/>
    <x v="1"/>
    <s v="indie rock"/>
  </r>
  <r>
    <n v="538"/>
    <s v="Young, Gilbert and Escobar"/>
    <s v="Networked didactic time-frame"/>
    <n v="151300"/>
    <n v="57034"/>
    <n v="37.695968274950431"/>
    <x v="1"/>
    <n v="1296"/>
    <n v="44.007716049382715"/>
    <s v="US"/>
    <s v="USD"/>
    <n v="1379826000"/>
    <x v="319"/>
    <n v="1381208400"/>
    <d v="2013-10-08T05:00:00"/>
    <b v="0"/>
    <b v="0"/>
    <x v="6"/>
    <s v="mobile games"/>
  </r>
  <r>
    <n v="899"/>
    <s v="Best-Young"/>
    <s v="Implemented multimedia time-frame"/>
    <n v="3100"/>
    <n v="12620"/>
    <n v="407.09677419354841"/>
    <x v="0"/>
    <n v="123"/>
    <n v="102.60162601626017"/>
    <s v="CH"/>
    <s v="CHF"/>
    <n v="1381122000"/>
    <x v="320"/>
    <n v="1382677200"/>
    <d v="2013-10-25T05:00:00"/>
    <b v="0"/>
    <b v="0"/>
    <x v="1"/>
    <s v="jazz"/>
  </r>
  <r>
    <n v="971"/>
    <s v="Garner and Sons"/>
    <s v="Versatile neutral workforce"/>
    <n v="5100"/>
    <n v="1414"/>
    <n v="27.725490196078432"/>
    <x v="1"/>
    <n v="24"/>
    <n v="58.916666666666664"/>
    <s v="US"/>
    <s v="USD"/>
    <n v="1381208400"/>
    <x v="321"/>
    <n v="1381726800"/>
    <d v="2013-10-14T05:00:00"/>
    <b v="0"/>
    <b v="0"/>
    <x v="5"/>
    <s v="television"/>
  </r>
  <r>
    <n v="868"/>
    <s v="Wood, Buckley and Meza"/>
    <s v="Front-line web-enabled installation"/>
    <n v="7000"/>
    <n v="12939"/>
    <n v="184.84285714285716"/>
    <x v="0"/>
    <n v="126"/>
    <n v="102.69047619047619"/>
    <s v="US"/>
    <s v="USD"/>
    <n v="1381554000"/>
    <x v="322"/>
    <n v="1382504400"/>
    <d v="2013-10-23T05:00:00"/>
    <b v="0"/>
    <b v="0"/>
    <x v="3"/>
    <s v="plays"/>
  </r>
  <r>
    <n v="295"/>
    <s v="Smith, Jackson and Herrera"/>
    <s v="Enterprise-wide intermediate middleware"/>
    <n v="192900"/>
    <n v="68769"/>
    <n v="35.650077760497666"/>
    <x v="1"/>
    <n v="1910"/>
    <n v="36.004712041884815"/>
    <s v="CH"/>
    <s v="CHF"/>
    <n v="1381813200"/>
    <x v="323"/>
    <n v="1383976800"/>
    <d v="2013-11-09T06:00:00"/>
    <b v="0"/>
    <b v="0"/>
    <x v="3"/>
    <s v="plays"/>
  </r>
  <r>
    <n v="454"/>
    <s v="Woods Inc"/>
    <s v="Upgradable upward-trending portal"/>
    <n v="4000"/>
    <n v="1763"/>
    <n v="44.074999999999996"/>
    <x v="1"/>
    <n v="39"/>
    <n v="45.205128205128204"/>
    <s v="US"/>
    <s v="USD"/>
    <n v="1382331600"/>
    <x v="324"/>
    <n v="1385445600"/>
    <d v="2013-11-26T06:00:00"/>
    <b v="0"/>
    <b v="1"/>
    <x v="5"/>
    <s v="drama"/>
  </r>
  <r>
    <n v="252"/>
    <s v="Perez PLC"/>
    <s v="Operative bandwidth-monitored interface"/>
    <n v="1000"/>
    <n v="6263"/>
    <n v="626.29999999999995"/>
    <x v="0"/>
    <n v="59"/>
    <n v="106.15254237288136"/>
    <s v="US"/>
    <s v="USD"/>
    <n v="1382677200"/>
    <x v="325"/>
    <n v="1383109200"/>
    <d v="2013-10-30T05:00:00"/>
    <b v="0"/>
    <b v="0"/>
    <x v="3"/>
    <s v="plays"/>
  </r>
  <r>
    <n v="312"/>
    <s v="Martinez LLC"/>
    <s v="Robust impactful approach"/>
    <n v="59100"/>
    <n v="183345"/>
    <n v="310.2284263959391"/>
    <x v="0"/>
    <n v="3742"/>
    <n v="48.996525921966864"/>
    <s v="US"/>
    <s v="USD"/>
    <n v="1382677200"/>
    <x v="325"/>
    <n v="1383282000"/>
    <d v="2013-11-01T05:00:00"/>
    <b v="0"/>
    <b v="0"/>
    <x v="3"/>
    <s v="plays"/>
  </r>
  <r>
    <n v="689"/>
    <s v="Nguyen Inc"/>
    <s v="Seamless directional capacity"/>
    <n v="7300"/>
    <n v="7348"/>
    <n v="100.65753424657535"/>
    <x v="0"/>
    <n v="69"/>
    <n v="106.49275362318841"/>
    <s v="US"/>
    <s v="USD"/>
    <n v="1383022800"/>
    <x v="326"/>
    <n v="1384063200"/>
    <d v="2013-11-10T06:00:00"/>
    <b v="0"/>
    <b v="0"/>
    <x v="2"/>
    <s v="web"/>
  </r>
  <r>
    <n v="531"/>
    <s v="Berry-Richardson"/>
    <s v="Automated zero tolerance implementation"/>
    <n v="186700"/>
    <n v="178338"/>
    <n v="95.521156936261391"/>
    <x v="3"/>
    <n v="3640"/>
    <n v="48.993956043956047"/>
    <s v="CH"/>
    <s v="CHF"/>
    <n v="1384149600"/>
    <x v="327"/>
    <n v="1388988000"/>
    <d v="2014-01-06T06:00:00"/>
    <b v="0"/>
    <b v="0"/>
    <x v="6"/>
    <s v="video games"/>
  </r>
  <r>
    <n v="962"/>
    <s v="Harris, Russell and Mitchell"/>
    <s v="User-centric cohesive policy"/>
    <n v="3600"/>
    <n v="10657"/>
    <n v="296.02777777777777"/>
    <x v="0"/>
    <n v="266"/>
    <n v="40.063909774436091"/>
    <s v="US"/>
    <s v="USD"/>
    <n v="1384408800"/>
    <x v="328"/>
    <n v="1386223200"/>
    <d v="2013-12-05T06:00:00"/>
    <b v="0"/>
    <b v="0"/>
    <x v="7"/>
    <s v="food trucks"/>
  </r>
  <r>
    <n v="2"/>
    <s v="Melton, Robinson and Fritz"/>
    <s v="Function-based leadingedge pricing structure"/>
    <n v="108400"/>
    <n v="142523"/>
    <n v="131.4787822878229"/>
    <x v="0"/>
    <n v="1425"/>
    <n v="100.01614035087719"/>
    <s v="AU"/>
    <s v="AUD"/>
    <n v="1384668000"/>
    <x v="329"/>
    <n v="1384840800"/>
    <d v="2013-11-19T06:00:00"/>
    <b v="0"/>
    <b v="0"/>
    <x v="2"/>
    <s v="web"/>
  </r>
  <r>
    <n v="343"/>
    <s v="Spencer-Weber"/>
    <s v="Optional zero-defect task-force"/>
    <n v="9000"/>
    <n v="4853"/>
    <n v="53.922222222222224"/>
    <x v="1"/>
    <n v="147"/>
    <n v="33.013605442176868"/>
    <s v="US"/>
    <s v="USD"/>
    <n v="1384840800"/>
    <x v="330"/>
    <n v="1389420000"/>
    <d v="2014-01-11T06:00:00"/>
    <b v="0"/>
    <b v="0"/>
    <x v="3"/>
    <s v="plays"/>
  </r>
  <r>
    <n v="528"/>
    <s v="Avila, Ford and Welch"/>
    <s v="Focused leadingedge matrix"/>
    <n v="9000"/>
    <n v="7227"/>
    <n v="80.300000000000011"/>
    <x v="1"/>
    <n v="80"/>
    <n v="90.337500000000006"/>
    <s v="GB"/>
    <s v="GBP"/>
    <n v="1385186400"/>
    <x v="331"/>
    <n v="1389074400"/>
    <d v="2014-01-07T06:00:00"/>
    <b v="0"/>
    <b v="0"/>
    <x v="1"/>
    <s v="indie rock"/>
  </r>
  <r>
    <n v="433"/>
    <s v="Potter, Harper and Everett"/>
    <s v="Decentralized composite paradigm"/>
    <n v="121400"/>
    <n v="65755"/>
    <n v="54.163920922570021"/>
    <x v="1"/>
    <n v="792"/>
    <n v="83.023989898989896"/>
    <s v="US"/>
    <s v="USD"/>
    <n v="1385359200"/>
    <x v="332"/>
    <n v="1386741600"/>
    <d v="2013-12-11T06:00:00"/>
    <b v="0"/>
    <b v="1"/>
    <x v="5"/>
    <s v="documentary"/>
  </r>
  <r>
    <n v="131"/>
    <s v="Fleming, Zhang and Henderson"/>
    <s v="Distributed 5thgeneration implementation"/>
    <n v="164700"/>
    <n v="166116"/>
    <n v="100.85974499089254"/>
    <x v="0"/>
    <n v="2443"/>
    <n v="67.996725337699544"/>
    <s v="GB"/>
    <s v="GBP"/>
    <n v="1385704800"/>
    <x v="333"/>
    <n v="1386828000"/>
    <d v="2013-12-12T06:00:00"/>
    <b v="0"/>
    <b v="0"/>
    <x v="2"/>
    <s v="web"/>
  </r>
  <r>
    <n v="514"/>
    <s v="Sanchez, Bradley and Flores"/>
    <s v="Centralized motivating capacity"/>
    <n v="138700"/>
    <n v="31123"/>
    <n v="22.439077144917089"/>
    <x v="2"/>
    <n v="528"/>
    <n v="58.945075757575758"/>
    <s v="CH"/>
    <s v="CHF"/>
    <n v="1386309600"/>
    <x v="334"/>
    <n v="1386741600"/>
    <d v="2013-12-11T06:00:00"/>
    <b v="0"/>
    <b v="1"/>
    <x v="1"/>
    <s v="rock"/>
  </r>
  <r>
    <n v="985"/>
    <s v="Logan-Curtis"/>
    <s v="Enhanced optimal ability"/>
    <n v="170600"/>
    <n v="114523"/>
    <n v="67.129542790152414"/>
    <x v="1"/>
    <n v="4405"/>
    <n v="25.998410896708286"/>
    <s v="US"/>
    <s v="USD"/>
    <n v="1386309600"/>
    <x v="334"/>
    <n v="1388556000"/>
    <d v="2014-01-01T06:00:00"/>
    <b v="0"/>
    <b v="1"/>
    <x v="1"/>
    <s v="rock"/>
  </r>
  <r>
    <n v="682"/>
    <s v="Nguyen and Sons"/>
    <s v="Compatible 5thgeneration concept"/>
    <n v="5400"/>
    <n v="8109"/>
    <n v="150.16666666666666"/>
    <x v="0"/>
    <n v="103"/>
    <n v="78.728155339805824"/>
    <s v="US"/>
    <s v="USD"/>
    <n v="1386741600"/>
    <x v="335"/>
    <n v="1387519200"/>
    <d v="2013-12-20T06:00:00"/>
    <b v="0"/>
    <b v="0"/>
    <x v="3"/>
    <s v="plays"/>
  </r>
  <r>
    <n v="705"/>
    <s v="Ford LLC"/>
    <s v="Centralized tangible success"/>
    <n v="169700"/>
    <n v="168048"/>
    <n v="99.026517383618156"/>
    <x v="1"/>
    <n v="2025"/>
    <n v="82.986666666666665"/>
    <s v="GB"/>
    <s v="GBP"/>
    <n v="1386741600"/>
    <x v="335"/>
    <n v="1387087200"/>
    <d v="2013-12-15T06:00:00"/>
    <b v="0"/>
    <b v="0"/>
    <x v="4"/>
    <s v="nonfiction"/>
  </r>
  <r>
    <n v="768"/>
    <s v="Ramirez-Calderon"/>
    <s v="Fundamental zero tolerance alliance"/>
    <n v="4800"/>
    <n v="11088"/>
    <n v="231"/>
    <x v="0"/>
    <n v="150"/>
    <n v="73.92"/>
    <s v="US"/>
    <s v="USD"/>
    <n v="1386741600"/>
    <x v="335"/>
    <n v="1388037600"/>
    <d v="2013-12-26T06:00:00"/>
    <b v="0"/>
    <b v="0"/>
    <x v="3"/>
    <s v="plays"/>
  </r>
  <r>
    <n v="783"/>
    <s v="Vega, Chan and Carney"/>
    <s v="Down-sized systematic utilization"/>
    <n v="7400"/>
    <n v="10451"/>
    <n v="141.22972972972974"/>
    <x v="0"/>
    <n v="138"/>
    <n v="75.731884057971016"/>
    <s v="US"/>
    <s v="USD"/>
    <n v="1387260000"/>
    <x v="336"/>
    <n v="1387864800"/>
    <d v="2013-12-24T06:00:00"/>
    <b v="0"/>
    <b v="0"/>
    <x v="1"/>
    <s v="rock"/>
  </r>
  <r>
    <n v="928"/>
    <s v="Dawson Group"/>
    <s v="Triple-buffered bi-directional model"/>
    <n v="167400"/>
    <n v="196386"/>
    <n v="117.31541218637993"/>
    <x v="0"/>
    <n v="3777"/>
    <n v="51.995234312946785"/>
    <s v="IT"/>
    <s v="EUR"/>
    <n v="1388296800"/>
    <x v="337"/>
    <n v="1389074400"/>
    <d v="2014-01-07T06:00:00"/>
    <b v="0"/>
    <b v="0"/>
    <x v="2"/>
    <s v="web"/>
  </r>
  <r>
    <n v="157"/>
    <s v="Curtis-Curtis"/>
    <s v="User-friendly reciprocal initiative"/>
    <n v="4200"/>
    <n v="2212"/>
    <n v="52.666666666666664"/>
    <x v="1"/>
    <n v="30"/>
    <n v="73.733333333333334"/>
    <s v="AU"/>
    <s v="AUD"/>
    <n v="1388383200"/>
    <x v="338"/>
    <n v="1389420000"/>
    <d v="2014-01-11T06:00:00"/>
    <b v="0"/>
    <b v="0"/>
    <x v="0"/>
    <s v="photography books"/>
  </r>
  <r>
    <n v="463"/>
    <s v="Mckee-Hill"/>
    <s v="Cross-platform upward-trending parallelism"/>
    <n v="134300"/>
    <n v="145265"/>
    <n v="108.16455696202532"/>
    <x v="0"/>
    <n v="2105"/>
    <n v="69.009501187648453"/>
    <s v="US"/>
    <s v="USD"/>
    <n v="1388469600"/>
    <x v="339"/>
    <n v="1388815200"/>
    <d v="2014-01-04T06:00:00"/>
    <b v="0"/>
    <b v="0"/>
    <x v="5"/>
    <s v="animation"/>
  </r>
  <r>
    <n v="412"/>
    <s v="Rodriguez-Scott"/>
    <s v="Realigned zero tolerance software"/>
    <n v="2100"/>
    <n v="14046"/>
    <n v="668.85714285714289"/>
    <x v="0"/>
    <n v="134"/>
    <n v="104.82089552238806"/>
    <s v="US"/>
    <s v="USD"/>
    <n v="1388728800"/>
    <x v="340"/>
    <n v="1389592800"/>
    <d v="2014-01-13T06:00:00"/>
    <b v="0"/>
    <b v="0"/>
    <x v="4"/>
    <s v="fiction"/>
  </r>
  <r>
    <n v="873"/>
    <s v="Vazquez, Ochoa and Clark"/>
    <s v="Intuitive value-added installation"/>
    <n v="42100"/>
    <n v="79268"/>
    <n v="188.28503562945369"/>
    <x v="0"/>
    <n v="1887"/>
    <n v="42.007419183889773"/>
    <s v="US"/>
    <s v="USD"/>
    <n v="1389160800"/>
    <x v="341"/>
    <n v="1389592800"/>
    <d v="2014-01-13T06:00:00"/>
    <b v="0"/>
    <b v="0"/>
    <x v="0"/>
    <s v="photography books"/>
  </r>
  <r>
    <n v="109"/>
    <s v="Romero and Sons"/>
    <s v="Object-based client-server application"/>
    <n v="5200"/>
    <n v="3079"/>
    <n v="59.21153846153846"/>
    <x v="1"/>
    <n v="60"/>
    <n v="51.31666666666667"/>
    <s v="US"/>
    <s v="USD"/>
    <n v="1389506400"/>
    <x v="342"/>
    <n v="1389679200"/>
    <d v="2014-01-14T06:00:00"/>
    <b v="0"/>
    <b v="0"/>
    <x v="5"/>
    <s v="television"/>
  </r>
  <r>
    <n v="297"/>
    <s v="Brown, Herring and Bass"/>
    <s v="Organized client-driven capacity"/>
    <n v="7200"/>
    <n v="6785"/>
    <n v="94.236111111111114"/>
    <x v="1"/>
    <n v="104"/>
    <n v="65.240384615384613"/>
    <s v="AU"/>
    <s v="AUD"/>
    <n v="1389679200"/>
    <x v="343"/>
    <n v="1390456800"/>
    <d v="2014-01-23T06:00:00"/>
    <b v="0"/>
    <b v="1"/>
    <x v="3"/>
    <s v="plays"/>
  </r>
  <r>
    <n v="391"/>
    <s v="Miller-Patel"/>
    <s v="Mandatory uniform strategy"/>
    <n v="60400"/>
    <n v="4393"/>
    <n v="7.2731788079470201"/>
    <x v="1"/>
    <n v="151"/>
    <n v="29.09271523178808"/>
    <s v="US"/>
    <s v="USD"/>
    <n v="1389679200"/>
    <x v="343"/>
    <n v="1389852000"/>
    <d v="2014-01-16T06:00:00"/>
    <b v="0"/>
    <b v="0"/>
    <x v="4"/>
    <s v="nonfiction"/>
  </r>
  <r>
    <n v="997"/>
    <s v="Ball LLC"/>
    <s v="Right-sized full-range throughput"/>
    <n v="7600"/>
    <n v="4603"/>
    <n v="60.565789473684205"/>
    <x v="2"/>
    <n v="139"/>
    <n v="33.115107913669064"/>
    <s v="IT"/>
    <s v="EUR"/>
    <n v="1390197600"/>
    <x v="344"/>
    <n v="1390629600"/>
    <d v="2014-01-25T06:00:00"/>
    <b v="0"/>
    <b v="0"/>
    <x v="3"/>
    <s v="plays"/>
  </r>
  <r>
    <n v="16"/>
    <s v="Hines Inc"/>
    <s v="Cross-platform systemic adapter"/>
    <n v="1700"/>
    <n v="11041"/>
    <n v="649.47058823529414"/>
    <x v="0"/>
    <n v="100"/>
    <n v="110.41"/>
    <s v="US"/>
    <s v="USD"/>
    <n v="1390370400"/>
    <x v="345"/>
    <n v="1392271200"/>
    <d v="2014-02-13T06:00:00"/>
    <b v="0"/>
    <b v="0"/>
    <x v="4"/>
    <s v="nonfiction"/>
  </r>
  <r>
    <n v="118"/>
    <s v="Robinson, Lopez and Christensen"/>
    <s v="Organic next generation protocol"/>
    <n v="5400"/>
    <n v="6351"/>
    <n v="117.61111111111111"/>
    <x v="0"/>
    <n v="67"/>
    <n v="94.791044776119406"/>
    <s v="US"/>
    <s v="USD"/>
    <n v="1390716000"/>
    <x v="346"/>
    <n v="1391234400"/>
    <d v="2014-02-01T06:00:00"/>
    <b v="0"/>
    <b v="0"/>
    <x v="0"/>
    <s v="photography books"/>
  </r>
  <r>
    <n v="429"/>
    <s v="Robles Ltd"/>
    <s v="Right-sized demand-driven adapter"/>
    <n v="191000"/>
    <n v="173191"/>
    <n v="90.675916230366497"/>
    <x v="2"/>
    <n v="2138"/>
    <n v="81.006080449017773"/>
    <s v="US"/>
    <s v="USD"/>
    <n v="1392012000"/>
    <x v="347"/>
    <n v="1394427600"/>
    <d v="2014-03-10T05:00:00"/>
    <b v="0"/>
    <b v="1"/>
    <x v="0"/>
    <s v="photography books"/>
  </r>
  <r>
    <n v="816"/>
    <s v="Jones, Casey and Jones"/>
    <s v="Ergonomic mission-critical moratorium"/>
    <n v="2300"/>
    <n v="14150"/>
    <n v="615.21739130434787"/>
    <x v="0"/>
    <n v="133"/>
    <n v="106.39097744360902"/>
    <s v="US"/>
    <s v="USD"/>
    <n v="1392012000"/>
    <x v="347"/>
    <n v="1392184800"/>
    <d v="2014-02-12T06:00:00"/>
    <b v="1"/>
    <b v="1"/>
    <x v="3"/>
    <s v="plays"/>
  </r>
  <r>
    <n v="318"/>
    <s v="Young, Hart and Ryan"/>
    <s v="Decentralized demand-driven open system"/>
    <n v="5700"/>
    <n v="903"/>
    <n v="15.842105263157894"/>
    <x v="1"/>
    <n v="17"/>
    <n v="53.117647058823529"/>
    <s v="US"/>
    <s v="USD"/>
    <n v="1392357600"/>
    <x v="348"/>
    <n v="1392530400"/>
    <d v="2014-02-16T06:00:00"/>
    <b v="0"/>
    <b v="0"/>
    <x v="1"/>
    <s v="rock"/>
  </r>
  <r>
    <n v="651"/>
    <s v="Wang, Koch and Weaver"/>
    <s v="Digitized analyzing capacity"/>
    <n v="196700"/>
    <n v="174039"/>
    <n v="88.47941026944585"/>
    <x v="1"/>
    <n v="3868"/>
    <n v="44.994570837642193"/>
    <s v="IT"/>
    <s v="EUR"/>
    <n v="1393048800"/>
    <x v="349"/>
    <n v="1394344800"/>
    <d v="2014-03-09T06:00:00"/>
    <b v="0"/>
    <b v="0"/>
    <x v="5"/>
    <s v="shorts"/>
  </r>
  <r>
    <n v="580"/>
    <s v="Perez PLC"/>
    <s v="Seamless 6thgeneration extranet"/>
    <n v="43800"/>
    <n v="149578"/>
    <n v="341.5022831050228"/>
    <x v="0"/>
    <n v="3116"/>
    <n v="48.003209242618745"/>
    <s v="US"/>
    <s v="USD"/>
    <n v="1393394400"/>
    <x v="350"/>
    <n v="1394085600"/>
    <d v="2014-03-06T06:00:00"/>
    <b v="0"/>
    <b v="0"/>
    <x v="3"/>
    <s v="plays"/>
  </r>
  <r>
    <n v="822"/>
    <s v="Stewart and Sons"/>
    <s v="Distributed optimizing protocol"/>
    <n v="54000"/>
    <n v="188982"/>
    <n v="349.9666666666667"/>
    <x v="0"/>
    <n v="2100"/>
    <n v="89.991428571428571"/>
    <s v="US"/>
    <s v="USD"/>
    <n v="1393567200"/>
    <x v="351"/>
    <n v="1395032400"/>
    <d v="2014-03-17T05:00:00"/>
    <b v="0"/>
    <b v="0"/>
    <x v="1"/>
    <s v="rock"/>
  </r>
  <r>
    <n v="932"/>
    <s v="Mora, Miller and Harper"/>
    <s v="Stand-alone zero tolerance algorithm"/>
    <n v="2300"/>
    <n v="4883"/>
    <n v="212.30434782608697"/>
    <x v="0"/>
    <n v="144"/>
    <n v="33.909722222222221"/>
    <s v="US"/>
    <s v="USD"/>
    <n v="1394514000"/>
    <x v="352"/>
    <n v="1394773200"/>
    <d v="2014-03-14T05:00:00"/>
    <b v="0"/>
    <b v="0"/>
    <x v="1"/>
    <s v="rock"/>
  </r>
  <r>
    <n v="889"/>
    <s v="Santos Group"/>
    <s v="Secured dynamic capacity"/>
    <n v="5600"/>
    <n v="9508"/>
    <n v="169.78571428571431"/>
    <x v="0"/>
    <n v="122"/>
    <n v="77.93442622950819"/>
    <s v="US"/>
    <s v="USD"/>
    <n v="1394600400"/>
    <x v="353"/>
    <n v="1395205200"/>
    <d v="2014-03-19T05:00:00"/>
    <b v="0"/>
    <b v="1"/>
    <x v="1"/>
    <s v="electric music"/>
  </r>
  <r>
    <n v="839"/>
    <s v="Pierce-Ramirez"/>
    <s v="Organized scalable initiative"/>
    <n v="7700"/>
    <n v="14644"/>
    <n v="190.18181818181819"/>
    <x v="0"/>
    <n v="157"/>
    <n v="93.273885350318466"/>
    <s v="US"/>
    <s v="USD"/>
    <n v="1395032400"/>
    <x v="354"/>
    <n v="1398920400"/>
    <d v="2014-05-01T05:00:00"/>
    <b v="0"/>
    <b v="1"/>
    <x v="5"/>
    <s v="documentary"/>
  </r>
  <r>
    <n v="171"/>
    <s v="Blair Group"/>
    <s v="Public-key 3rdgeneration budgetary management"/>
    <n v="4900"/>
    <n v="521"/>
    <n v="10.63265306122449"/>
    <x v="1"/>
    <n v="5"/>
    <n v="104.2"/>
    <s v="US"/>
    <s v="USD"/>
    <n v="1395291600"/>
    <x v="355"/>
    <n v="1397192400"/>
    <d v="2014-04-11T05:00:00"/>
    <b v="0"/>
    <b v="0"/>
    <x v="4"/>
    <s v="translations"/>
  </r>
  <r>
    <n v="607"/>
    <s v="Gordon, Mendez and Johnson"/>
    <s v="Fundamental needs-based frame"/>
    <n v="137600"/>
    <n v="180667"/>
    <n v="131.29869186046511"/>
    <x v="0"/>
    <n v="2230"/>
    <n v="81.016591928251117"/>
    <s v="US"/>
    <s v="USD"/>
    <n v="1395550800"/>
    <x v="356"/>
    <n v="1395723600"/>
    <d v="2014-03-25T05:00:00"/>
    <b v="0"/>
    <b v="0"/>
    <x v="7"/>
    <s v="food trucks"/>
  </r>
  <r>
    <n v="593"/>
    <s v="Hale-Hayes"/>
    <s v="Ameliorated client-driven open system"/>
    <n v="121600"/>
    <n v="188288"/>
    <n v="154.84210526315789"/>
    <x v="0"/>
    <n v="4006"/>
    <n v="47.001497753369947"/>
    <s v="US"/>
    <s v="USD"/>
    <n v="1395810000"/>
    <x v="357"/>
    <n v="1396933200"/>
    <d v="2014-04-08T05:00:00"/>
    <b v="0"/>
    <b v="0"/>
    <x v="5"/>
    <s v="animation"/>
  </r>
  <r>
    <n v="323"/>
    <s v="Cole, Smith and Wood"/>
    <s v="Integrated zero-defect help-desk"/>
    <n v="8900"/>
    <n v="2148"/>
    <n v="24.134831460674157"/>
    <x v="1"/>
    <n v="26"/>
    <n v="82.615384615384613"/>
    <s v="GB"/>
    <s v="GBP"/>
    <n v="1395896400"/>
    <x v="358"/>
    <n v="1396069200"/>
    <d v="2014-03-29T05:00:00"/>
    <b v="0"/>
    <b v="0"/>
    <x v="5"/>
    <s v="documentary"/>
  </r>
  <r>
    <n v="47"/>
    <s v="Bennett and Sons"/>
    <s v="Function-based multi-state software"/>
    <n v="1500"/>
    <n v="7129"/>
    <n v="475.26666666666665"/>
    <x v="0"/>
    <n v="149"/>
    <n v="47.845637583892618"/>
    <s v="US"/>
    <s v="USD"/>
    <n v="1396069200"/>
    <x v="359"/>
    <n v="1398661200"/>
    <d v="2014-04-28T05:00:00"/>
    <b v="0"/>
    <b v="0"/>
    <x v="3"/>
    <s v="plays"/>
  </r>
  <r>
    <n v="555"/>
    <s v="Anderson Group"/>
    <s v="Organic maximized database"/>
    <n v="6300"/>
    <n v="14089"/>
    <n v="223.63492063492063"/>
    <x v="0"/>
    <n v="135"/>
    <n v="104.36296296296297"/>
    <s v="DK"/>
    <s v="DKK"/>
    <n v="1396414800"/>
    <x v="360"/>
    <n v="1399093200"/>
    <d v="2014-05-03T05:00:00"/>
    <b v="0"/>
    <b v="0"/>
    <x v="1"/>
    <s v="rock"/>
  </r>
  <r>
    <n v="245"/>
    <s v="Russell-Gardner"/>
    <s v="Re-engineered systematic monitoring"/>
    <n v="2900"/>
    <n v="14771"/>
    <n v="509.34482758620686"/>
    <x v="0"/>
    <n v="214"/>
    <n v="69.023364485981304"/>
    <s v="US"/>
    <s v="USD"/>
    <n v="1396846800"/>
    <x v="361"/>
    <n v="1396933200"/>
    <d v="2014-04-08T05:00:00"/>
    <b v="0"/>
    <b v="0"/>
    <x v="3"/>
    <s v="plays"/>
  </r>
  <r>
    <n v="241"/>
    <s v="Gonzalez-Martinez"/>
    <s v="Vision-oriented actuating open system"/>
    <n v="168500"/>
    <n v="171729"/>
    <n v="101.91632047477745"/>
    <x v="0"/>
    <n v="1684"/>
    <n v="101.97684085510689"/>
    <s v="AU"/>
    <s v="AUD"/>
    <n v="1397365200"/>
    <x v="362"/>
    <n v="1398229200"/>
    <d v="2014-04-23T05:00:00"/>
    <b v="0"/>
    <b v="1"/>
    <x v="4"/>
    <s v="nonfiction"/>
  </r>
  <r>
    <n v="770"/>
    <s v="Mathis-Rodriguez"/>
    <s v="User-centric attitude-oriented intranet"/>
    <n v="4300"/>
    <n v="11642"/>
    <n v="270.74418604651163"/>
    <x v="0"/>
    <n v="216"/>
    <n v="53.898148148148145"/>
    <s v="IT"/>
    <s v="EUR"/>
    <n v="1397451600"/>
    <x v="363"/>
    <n v="1398056400"/>
    <d v="2014-04-21T05:00:00"/>
    <b v="0"/>
    <b v="1"/>
    <x v="3"/>
    <s v="plays"/>
  </r>
  <r>
    <n v="237"/>
    <s v="Ellison PLC"/>
    <s v="Re-contextualized tangible open architecture"/>
    <n v="9300"/>
    <n v="14822"/>
    <n v="159.3763440860215"/>
    <x v="0"/>
    <n v="329"/>
    <n v="45.051671732522799"/>
    <s v="US"/>
    <s v="USD"/>
    <n v="1398402000"/>
    <x v="364"/>
    <n v="1398574800"/>
    <d v="2014-04-27T05:00:00"/>
    <b v="0"/>
    <b v="0"/>
    <x v="5"/>
    <s v="animation"/>
  </r>
  <r>
    <n v="461"/>
    <s v="Terry-Salinas"/>
    <s v="Networked secondary structure"/>
    <n v="98800"/>
    <n v="139354"/>
    <n v="141.04655870445345"/>
    <x v="0"/>
    <n v="2080"/>
    <n v="66.997115384615384"/>
    <s v="US"/>
    <s v="USD"/>
    <n v="1398661200"/>
    <x v="365"/>
    <n v="1400389200"/>
    <d v="2014-05-18T05:00:00"/>
    <b v="0"/>
    <b v="0"/>
    <x v="5"/>
    <s v="drama"/>
  </r>
  <r>
    <n v="432"/>
    <s v="Harper-Bryan"/>
    <s v="Re-contextualized dedicated hardware"/>
    <n v="7700"/>
    <n v="6369"/>
    <n v="82.714285714285722"/>
    <x v="1"/>
    <n v="91"/>
    <n v="69.989010989010993"/>
    <s v="US"/>
    <s v="USD"/>
    <n v="1399006800"/>
    <x v="366"/>
    <n v="1400734800"/>
    <d v="2014-05-22T05:00:00"/>
    <b v="0"/>
    <b v="0"/>
    <x v="3"/>
    <s v="plays"/>
  </r>
  <r>
    <n v="573"/>
    <s v="Valenzuela-Cook"/>
    <s v="Total incremental productivity"/>
    <n v="6700"/>
    <n v="7496"/>
    <n v="111.88059701492537"/>
    <x v="0"/>
    <n v="300"/>
    <n v="24.986666666666668"/>
    <s v="US"/>
    <s v="USD"/>
    <n v="1399006800"/>
    <x v="366"/>
    <n v="1399179600"/>
    <d v="2014-05-04T05:00:00"/>
    <b v="0"/>
    <b v="0"/>
    <x v="8"/>
    <s v="audio"/>
  </r>
  <r>
    <n v="225"/>
    <s v="Fox-Quinn"/>
    <s v="Enterprise-wide reciprocal success"/>
    <n v="67800"/>
    <n v="176398"/>
    <n v="260.1740412979351"/>
    <x v="0"/>
    <n v="5880"/>
    <n v="29.999659863945578"/>
    <s v="US"/>
    <s v="USD"/>
    <n v="1399093200"/>
    <x v="367"/>
    <n v="1399093200"/>
    <d v="2014-05-03T05:00:00"/>
    <b v="1"/>
    <b v="0"/>
    <x v="1"/>
    <s v="rock"/>
  </r>
  <r>
    <n v="884"/>
    <s v="Strickland Group"/>
    <s v="Horizontal secondary interface"/>
    <n v="170800"/>
    <n v="109374"/>
    <n v="64.036299765807954"/>
    <x v="1"/>
    <n v="1886"/>
    <n v="57.992576882290564"/>
    <s v="US"/>
    <s v="USD"/>
    <n v="1399179600"/>
    <x v="368"/>
    <n v="1399352400"/>
    <d v="2014-05-06T05:00:00"/>
    <b v="0"/>
    <b v="1"/>
    <x v="3"/>
    <s v="plays"/>
  </r>
  <r>
    <n v="529"/>
    <s v="Gallegos Inc"/>
    <s v="Seamless logistical encryption"/>
    <n v="5100"/>
    <n v="574"/>
    <n v="11.254901960784313"/>
    <x v="1"/>
    <n v="9"/>
    <n v="63.777777777777779"/>
    <s v="US"/>
    <s v="USD"/>
    <n v="1399698000"/>
    <x v="369"/>
    <n v="1402117200"/>
    <d v="2014-06-07T05:00:00"/>
    <b v="0"/>
    <b v="0"/>
    <x v="6"/>
    <s v="video games"/>
  </r>
  <r>
    <n v="53"/>
    <s v="Smith-Jones"/>
    <s v="Reverse-engineered static concept"/>
    <n v="8800"/>
    <n v="12356"/>
    <n v="140.40909090909091"/>
    <x v="0"/>
    <n v="209"/>
    <n v="59.119617224880386"/>
    <s v="US"/>
    <s v="USD"/>
    <n v="1400562000"/>
    <x v="370"/>
    <n v="1403931600"/>
    <d v="2014-06-28T05:00:00"/>
    <b v="0"/>
    <b v="0"/>
    <x v="5"/>
    <s v="drama"/>
  </r>
  <r>
    <n v="575"/>
    <s v="Fuentes LLC"/>
    <s v="Universal zero-defect concept"/>
    <n v="83300"/>
    <n v="52421"/>
    <n v="62.930372148859547"/>
    <x v="1"/>
    <n v="558"/>
    <n v="93.944444444444443"/>
    <s v="US"/>
    <s v="USD"/>
    <n v="1400562000"/>
    <x v="370"/>
    <n v="1400821200"/>
    <d v="2014-05-23T05:00:00"/>
    <b v="0"/>
    <b v="1"/>
    <x v="3"/>
    <s v="plays"/>
  </r>
  <r>
    <n v="186"/>
    <s v="Parker Group"/>
    <s v="Grass-roots foreground policy"/>
    <n v="88800"/>
    <n v="28358"/>
    <n v="31.934684684684683"/>
    <x v="1"/>
    <n v="886"/>
    <n v="32.006772009029348"/>
    <s v="US"/>
    <s v="USD"/>
    <n v="1400821200"/>
    <x v="371"/>
    <n v="1402117200"/>
    <d v="2014-06-07T05:00:00"/>
    <b v="0"/>
    <b v="0"/>
    <x v="3"/>
    <s v="plays"/>
  </r>
  <r>
    <n v="315"/>
    <s v="Lopez, Adams and Johnson"/>
    <s v="Open-source interactive knowledge user"/>
    <n v="9500"/>
    <n v="3220"/>
    <n v="33.89473684210526"/>
    <x v="1"/>
    <n v="31"/>
    <n v="103.87096774193549"/>
    <s v="US"/>
    <s v="USD"/>
    <n v="1400907600"/>
    <x v="372"/>
    <n v="1403413200"/>
    <d v="2014-06-22T05:00:00"/>
    <b v="0"/>
    <b v="0"/>
    <x v="3"/>
    <s v="plays"/>
  </r>
  <r>
    <n v="789"/>
    <s v="Kennedy-Miller"/>
    <s v="Cross-platform composite migration"/>
    <n v="9000"/>
    <n v="3351"/>
    <n v="37.233333333333334"/>
    <x v="1"/>
    <n v="45"/>
    <n v="74.466666666666669"/>
    <s v="US"/>
    <s v="USD"/>
    <n v="1401166800"/>
    <x v="373"/>
    <n v="1404363600"/>
    <d v="2014-07-03T05:00:00"/>
    <b v="0"/>
    <b v="0"/>
    <x v="3"/>
    <s v="plays"/>
  </r>
  <r>
    <n v="592"/>
    <s v="Brown Inc"/>
    <s v="Object-based bandwidth-monitored concept"/>
    <n v="156800"/>
    <n v="20243"/>
    <n v="12.910076530612244"/>
    <x v="1"/>
    <n v="253"/>
    <n v="80.011857707509876"/>
    <s v="US"/>
    <s v="USD"/>
    <n v="1401426000"/>
    <x v="374"/>
    <n v="1402203600"/>
    <d v="2014-06-08T05:00:00"/>
    <b v="0"/>
    <b v="0"/>
    <x v="3"/>
    <s v="plays"/>
  </r>
  <r>
    <n v="601"/>
    <s v="Waters and Sons"/>
    <s v="Inverse neutral structure"/>
    <n v="6300"/>
    <n v="13018"/>
    <n v="206.63492063492063"/>
    <x v="0"/>
    <n v="194"/>
    <n v="67.103092783505161"/>
    <s v="US"/>
    <s v="USD"/>
    <n v="1401426000"/>
    <x v="374"/>
    <n v="1402894800"/>
    <d v="2014-06-16T05:00:00"/>
    <b v="1"/>
    <b v="0"/>
    <x v="2"/>
    <s v="wearables"/>
  </r>
  <r>
    <n v="972"/>
    <s v="Sellers, Roach and Garrison"/>
    <s v="Multi-tiered systematic knowledge user"/>
    <n v="42700"/>
    <n v="97524"/>
    <n v="228.3934426229508"/>
    <x v="0"/>
    <n v="1681"/>
    <n v="58.015466983938133"/>
    <s v="US"/>
    <s v="USD"/>
    <n v="1401685200"/>
    <x v="375"/>
    <n v="1402462800"/>
    <d v="2014-06-11T05:00:00"/>
    <b v="0"/>
    <b v="1"/>
    <x v="2"/>
    <s v="web"/>
  </r>
  <r>
    <n v="617"/>
    <s v="King LLC"/>
    <s v="Multi-channeled local intranet"/>
    <n v="1400"/>
    <n v="3496"/>
    <n v="249.71428571428572"/>
    <x v="0"/>
    <n v="55"/>
    <n v="63.563636363636363"/>
    <s v="US"/>
    <s v="USD"/>
    <n v="1401858000"/>
    <x v="376"/>
    <n v="1402722000"/>
    <d v="2014-06-14T05:00:00"/>
    <b v="0"/>
    <b v="0"/>
    <x v="3"/>
    <s v="plays"/>
  </r>
  <r>
    <n v="136"/>
    <s v="Briggs PLC"/>
    <s v="Distributed context-sensitive flexibility"/>
    <n v="82800"/>
    <n v="2721"/>
    <n v="3.2862318840579712"/>
    <x v="2"/>
    <n v="58"/>
    <n v="46.913793103448278"/>
    <s v="US"/>
    <s v="USD"/>
    <n v="1402117200"/>
    <x v="377"/>
    <n v="1403154000"/>
    <d v="2014-06-19T05:00:00"/>
    <b v="0"/>
    <b v="1"/>
    <x v="5"/>
    <s v="drama"/>
  </r>
  <r>
    <n v="151"/>
    <s v="Parker LLC"/>
    <s v="Customizable intermediate extranet"/>
    <n v="137200"/>
    <n v="88037"/>
    <n v="64.166909620991248"/>
    <x v="1"/>
    <n v="1467"/>
    <n v="60.011588275391958"/>
    <s v="US"/>
    <s v="USD"/>
    <n v="1402290000"/>
    <x v="378"/>
    <n v="1406696400"/>
    <d v="2014-07-30T05:00:00"/>
    <b v="0"/>
    <b v="0"/>
    <x v="1"/>
    <s v="electric music"/>
  </r>
  <r>
    <n v="495"/>
    <s v="Bell, Edwards and Andersen"/>
    <s v="Centralized clear-thinking solution"/>
    <n v="3200"/>
    <n v="13264"/>
    <n v="414.49999999999994"/>
    <x v="0"/>
    <n v="195"/>
    <n v="68.02051282051282"/>
    <s v="DK"/>
    <s v="DKK"/>
    <n v="1402376400"/>
    <x v="379"/>
    <n v="1402722000"/>
    <d v="2014-06-14T05:00:00"/>
    <b v="0"/>
    <b v="0"/>
    <x v="3"/>
    <s v="plays"/>
  </r>
  <r>
    <n v="119"/>
    <s v="Clark and Sons"/>
    <s v="Reverse-engineered full-range Internet solution"/>
    <n v="5000"/>
    <n v="10748"/>
    <n v="214.96"/>
    <x v="0"/>
    <n v="154"/>
    <n v="69.79220779220779"/>
    <s v="US"/>
    <s v="USD"/>
    <n v="1402894800"/>
    <x v="380"/>
    <n v="1404363600"/>
    <d v="2014-07-03T05:00:00"/>
    <b v="0"/>
    <b v="1"/>
    <x v="5"/>
    <s v="documentary"/>
  </r>
  <r>
    <n v="24"/>
    <s v="Scott, Wilson and Martin"/>
    <s v="Cross-platform intermediate frame"/>
    <n v="92400"/>
    <n v="104257"/>
    <n v="112.83225108225108"/>
    <x v="0"/>
    <n v="2673"/>
    <n v="39.003741114852225"/>
    <s v="US"/>
    <s v="USD"/>
    <n v="1403326800"/>
    <x v="381"/>
    <n v="1403499600"/>
    <d v="2014-06-23T05:00:00"/>
    <b v="0"/>
    <b v="0"/>
    <x v="2"/>
    <s v="wearables"/>
  </r>
  <r>
    <n v="192"/>
    <s v="Long, Morgan and Mitchell"/>
    <s v="Upgradable 4thgeneration productivity"/>
    <n v="42600"/>
    <n v="8517"/>
    <n v="19.992957746478872"/>
    <x v="1"/>
    <n v="243"/>
    <n v="35.049382716049379"/>
    <s v="US"/>
    <s v="USD"/>
    <n v="1403845200"/>
    <x v="382"/>
    <n v="1404190800"/>
    <d v="2014-07-01T05:00:00"/>
    <b v="0"/>
    <b v="0"/>
    <x v="1"/>
    <s v="rock"/>
  </r>
  <r>
    <n v="931"/>
    <s v="Lowery, Hayden and Cruz"/>
    <s v="Digitized 24/7 budgetary management"/>
    <n v="7900"/>
    <n v="5729"/>
    <n v="72.51898734177216"/>
    <x v="1"/>
    <n v="112"/>
    <n v="51.151785714285715"/>
    <s v="US"/>
    <s v="USD"/>
    <n v="1403931600"/>
    <x v="383"/>
    <n v="1404104400"/>
    <d v="2014-06-30T05:00:00"/>
    <b v="0"/>
    <b v="1"/>
    <x v="3"/>
    <s v="plays"/>
  </r>
  <r>
    <n v="512"/>
    <s v="Williams-Walsh"/>
    <s v="Organized explicit core"/>
    <n v="9100"/>
    <n v="12678"/>
    <n v="139.31868131868131"/>
    <x v="0"/>
    <n v="239"/>
    <n v="53.046025104602514"/>
    <s v="US"/>
    <s v="USD"/>
    <n v="1404536400"/>
    <x v="384"/>
    <n v="1404622800"/>
    <d v="2014-07-06T05:00:00"/>
    <b v="0"/>
    <b v="1"/>
    <x v="6"/>
    <s v="video games"/>
  </r>
  <r>
    <n v="376"/>
    <s v="Perry PLC"/>
    <s v="Mandatory uniform matrix"/>
    <n v="3400"/>
    <n v="12275"/>
    <n v="361.02941176470591"/>
    <x v="0"/>
    <n v="131"/>
    <n v="93.702290076335885"/>
    <s v="US"/>
    <s v="USD"/>
    <n v="1404622800"/>
    <x v="385"/>
    <n v="1405141200"/>
    <d v="2014-07-12T05:00:00"/>
    <b v="0"/>
    <b v="0"/>
    <x v="1"/>
    <s v="rock"/>
  </r>
  <r>
    <n v="650"/>
    <s v="Wilson, Wilson and Mathis"/>
    <s v="Optional asymmetric success"/>
    <n v="100"/>
    <n v="2"/>
    <n v="2"/>
    <x v="1"/>
    <n v="1"/>
    <n v="2"/>
    <s v="US"/>
    <s v="USD"/>
    <n v="1404795600"/>
    <x v="386"/>
    <n v="1407128400"/>
    <d v="2014-08-04T05:00:00"/>
    <b v="0"/>
    <b v="0"/>
    <x v="1"/>
    <s v="jazz"/>
  </r>
  <r>
    <n v="567"/>
    <s v="Johns PLC"/>
    <s v="Distributed high-level open architecture"/>
    <n v="6800"/>
    <n v="14865"/>
    <n v="218.60294117647058"/>
    <x v="0"/>
    <n v="244"/>
    <n v="60.922131147540981"/>
    <s v="US"/>
    <s v="USD"/>
    <n v="1404968400"/>
    <x v="387"/>
    <n v="1405141200"/>
    <d v="2014-07-12T05:00:00"/>
    <b v="0"/>
    <b v="0"/>
    <x v="1"/>
    <s v="rock"/>
  </r>
  <r>
    <n v="244"/>
    <s v="Herring-Bailey"/>
    <s v="Reverse-engineered system-worthy extranet"/>
    <n v="700"/>
    <n v="3988"/>
    <n v="569.71428571428578"/>
    <x v="0"/>
    <n v="53"/>
    <n v="75.245283018867923"/>
    <s v="US"/>
    <s v="USD"/>
    <n v="1405314000"/>
    <x v="388"/>
    <n v="1409806800"/>
    <d v="2014-09-04T05:00:00"/>
    <b v="0"/>
    <b v="0"/>
    <x v="3"/>
    <s v="plays"/>
  </r>
  <r>
    <n v="840"/>
    <s v="Howell and Sons"/>
    <s v="Enhanced regional moderator"/>
    <n v="116300"/>
    <n v="116583"/>
    <n v="100.24333619948409"/>
    <x v="0"/>
    <n v="3533"/>
    <n v="32.998301726577978"/>
    <s v="US"/>
    <s v="USD"/>
    <n v="1405486800"/>
    <x v="389"/>
    <n v="1405659600"/>
    <d v="2014-07-18T05:00:00"/>
    <b v="0"/>
    <b v="1"/>
    <x v="3"/>
    <s v="plays"/>
  </r>
  <r>
    <n v="172"/>
    <s v="Nixon Inc"/>
    <s v="Centralized national firmware"/>
    <n v="800"/>
    <n v="663"/>
    <n v="82.875"/>
    <x v="1"/>
    <n v="26"/>
    <n v="25.5"/>
    <s v="US"/>
    <s v="USD"/>
    <n v="1405746000"/>
    <x v="390"/>
    <n v="1407042000"/>
    <d v="2014-08-03T05:00:00"/>
    <b v="0"/>
    <b v="1"/>
    <x v="5"/>
    <s v="documentary"/>
  </r>
  <r>
    <n v="43"/>
    <s v="Schmitt-Mendoza"/>
    <s v="Profound explicit paradigm"/>
    <n v="90200"/>
    <n v="167717"/>
    <n v="185.9390243902439"/>
    <x v="0"/>
    <n v="6212"/>
    <n v="26.998873148744366"/>
    <s v="US"/>
    <s v="USD"/>
    <n v="1406178000"/>
    <x v="391"/>
    <n v="1407560400"/>
    <d v="2014-08-09T05:00:00"/>
    <b v="0"/>
    <b v="0"/>
    <x v="4"/>
    <s v="radio &amp; podcasts"/>
  </r>
  <r>
    <n v="733"/>
    <s v="Marquez-Kerr"/>
    <s v="Automated hybrid orchestration"/>
    <n v="15800"/>
    <n v="83267"/>
    <n v="527.00632911392404"/>
    <x v="0"/>
    <n v="980"/>
    <n v="84.96632653061225"/>
    <s v="US"/>
    <s v="USD"/>
    <n v="1406178000"/>
    <x v="391"/>
    <n v="1407301200"/>
    <d v="2014-08-06T05:00:00"/>
    <b v="0"/>
    <b v="0"/>
    <x v="1"/>
    <s v="metal"/>
  </r>
  <r>
    <n v="201"/>
    <s v="Osborne, Perkins and Knox"/>
    <s v="Cross-platform bi-directional workforce"/>
    <n v="2100"/>
    <n v="14305"/>
    <n v="681.19047619047615"/>
    <x v="0"/>
    <n v="157"/>
    <n v="91.114649681528661"/>
    <s v="US"/>
    <s v="USD"/>
    <n v="1406264400"/>
    <x v="392"/>
    <n v="1407819600"/>
    <d v="2014-08-12T05:00:00"/>
    <b v="0"/>
    <b v="0"/>
    <x v="2"/>
    <s v="web"/>
  </r>
  <r>
    <n v="20"/>
    <s v="Reeves, Thompson and Richardson"/>
    <s v="Proactive composite alliance"/>
    <n v="131800"/>
    <n v="147936"/>
    <n v="112.24279210925646"/>
    <x v="0"/>
    <n v="1396"/>
    <n v="105.97134670487107"/>
    <s v="US"/>
    <s v="USD"/>
    <n v="1406523600"/>
    <x v="393"/>
    <n v="1406523600"/>
    <d v="2014-07-28T05:00:00"/>
    <b v="0"/>
    <b v="0"/>
    <x v="5"/>
    <s v="drama"/>
  </r>
  <r>
    <n v="484"/>
    <s v="Landry Inc"/>
    <s v="Synergistic cohesive adapter"/>
    <n v="29600"/>
    <n v="77021"/>
    <n v="260.20608108108109"/>
    <x v="0"/>
    <n v="1572"/>
    <n v="48.99554707379135"/>
    <s v="GB"/>
    <s v="GBP"/>
    <n v="1407128400"/>
    <x v="394"/>
    <n v="1411362000"/>
    <d v="2014-09-22T05:00:00"/>
    <b v="0"/>
    <b v="1"/>
    <x v="7"/>
    <s v="food trucks"/>
  </r>
  <r>
    <n v="796"/>
    <s v="Freeman-Ferguson"/>
    <s v="Profound full-range open system"/>
    <n v="7800"/>
    <n v="4275"/>
    <n v="54.807692307692314"/>
    <x v="1"/>
    <n v="78"/>
    <n v="54.807692307692307"/>
    <s v="US"/>
    <s v="USD"/>
    <n v="1407474000"/>
    <x v="395"/>
    <n v="1408078800"/>
    <d v="2014-08-15T05:00:00"/>
    <b v="0"/>
    <b v="1"/>
    <x v="6"/>
    <s v="mobile games"/>
  </r>
  <r>
    <n v="1"/>
    <s v="Odom Inc"/>
    <s v="Managed bottom-line architecture"/>
    <n v="1400"/>
    <n v="14560"/>
    <n v="1040"/>
    <x v="0"/>
    <n v="158"/>
    <n v="92.151898734177209"/>
    <s v="US"/>
    <s v="USD"/>
    <n v="1408424400"/>
    <x v="396"/>
    <n v="1408597200"/>
    <d v="2014-08-21T05:00:00"/>
    <b v="0"/>
    <b v="1"/>
    <x v="1"/>
    <s v="rock"/>
  </r>
  <r>
    <n v="714"/>
    <s v="Evans-Jones"/>
    <s v="Switchable methodical superstructure"/>
    <n v="38500"/>
    <n v="182036"/>
    <n v="472.82077922077923"/>
    <x v="0"/>
    <n v="1785"/>
    <n v="101.98095238095237"/>
    <s v="US"/>
    <s v="USD"/>
    <n v="1408424400"/>
    <x v="396"/>
    <n v="1408510800"/>
    <d v="2014-08-20T05:00:00"/>
    <b v="0"/>
    <b v="0"/>
    <x v="1"/>
    <s v="rock"/>
  </r>
  <r>
    <n v="112"/>
    <s v="Jones-Meyer"/>
    <s v="Re-engineered client-driven hub"/>
    <n v="4700"/>
    <n v="12635"/>
    <n v="268.82978723404256"/>
    <x v="0"/>
    <n v="361"/>
    <n v="35"/>
    <s v="AU"/>
    <s v="AUD"/>
    <n v="1408856400"/>
    <x v="397"/>
    <n v="1410152400"/>
    <d v="2014-09-08T05:00:00"/>
    <b v="0"/>
    <b v="0"/>
    <x v="2"/>
    <s v="web"/>
  </r>
  <r>
    <n v="145"/>
    <s v="Fields-Moore"/>
    <s v="Secured reciprocal array"/>
    <n v="25000"/>
    <n v="59128"/>
    <n v="236.512"/>
    <x v="0"/>
    <n v="768"/>
    <n v="76.989583333333329"/>
    <s v="CH"/>
    <s v="CHF"/>
    <n v="1410066000"/>
    <x v="398"/>
    <n v="1410498000"/>
    <d v="2014-09-12T05:00:00"/>
    <b v="0"/>
    <b v="0"/>
    <x v="2"/>
    <s v="wearables"/>
  </r>
  <r>
    <n v="667"/>
    <s v="Little Ltd"/>
    <s v="Decentralized bandwidth-monitored ability"/>
    <n v="6900"/>
    <n v="12155"/>
    <n v="176.15942028985506"/>
    <x v="0"/>
    <n v="419"/>
    <n v="29.009546539379475"/>
    <s v="US"/>
    <s v="USD"/>
    <n v="1410325200"/>
    <x v="399"/>
    <n v="1411102800"/>
    <d v="2014-09-19T05:00:00"/>
    <b v="0"/>
    <b v="0"/>
    <x v="8"/>
    <s v="audio"/>
  </r>
  <r>
    <n v="823"/>
    <s v="Dyer Inc"/>
    <s v="Secured well-modulated system engine"/>
    <n v="4100"/>
    <n v="14640"/>
    <n v="357.07317073170731"/>
    <x v="0"/>
    <n v="252"/>
    <n v="58.095238095238095"/>
    <s v="US"/>
    <s v="USD"/>
    <n v="1410325200"/>
    <x v="399"/>
    <n v="1412485200"/>
    <d v="2014-10-05T05:00:00"/>
    <b v="1"/>
    <b v="1"/>
    <x v="1"/>
    <s v="rock"/>
  </r>
  <r>
    <n v="427"/>
    <s v="Hicks, Wall and Webb"/>
    <s v="Managed discrete framework"/>
    <n v="174500"/>
    <n v="197018"/>
    <n v="112.90429799426933"/>
    <x v="0"/>
    <n v="2526"/>
    <n v="77.996041171813147"/>
    <s v="US"/>
    <s v="USD"/>
    <n v="1410584400"/>
    <x v="400"/>
    <n v="1413349200"/>
    <d v="2014-10-15T05:00:00"/>
    <b v="0"/>
    <b v="1"/>
    <x v="3"/>
    <s v="plays"/>
  </r>
  <r>
    <n v="865"/>
    <s v="Ellis, Smith and Armstrong"/>
    <s v="Horizontal attitude-oriented help-desk"/>
    <n v="81000"/>
    <n v="150515"/>
    <n v="185.82098765432099"/>
    <x v="0"/>
    <n v="3272"/>
    <n v="46.000916870415651"/>
    <s v="US"/>
    <s v="USD"/>
    <n v="1410757200"/>
    <x v="401"/>
    <n v="1411534800"/>
    <d v="2014-09-24T05:00:00"/>
    <b v="0"/>
    <b v="0"/>
    <x v="3"/>
    <s v="plays"/>
  </r>
  <r>
    <n v="900"/>
    <s v="Powers, Smith and Deleon"/>
    <s v="Enhanced uniform service-desk"/>
    <n v="100"/>
    <n v="2"/>
    <n v="2"/>
    <x v="1"/>
    <n v="1"/>
    <n v="2"/>
    <s v="US"/>
    <s v="USD"/>
    <n v="1411102800"/>
    <x v="402"/>
    <n v="1411189200"/>
    <d v="2014-09-20T05:00:00"/>
    <b v="0"/>
    <b v="1"/>
    <x v="2"/>
    <s v="web"/>
  </r>
  <r>
    <n v="224"/>
    <s v="Lester-Moore"/>
    <s v="Diverse analyzing definition"/>
    <n v="46300"/>
    <n v="186885"/>
    <n v="403.63930885529157"/>
    <x v="0"/>
    <n v="3594"/>
    <n v="51.999165275459099"/>
    <s v="US"/>
    <s v="USD"/>
    <n v="1411534800"/>
    <x v="403"/>
    <n v="1415426400"/>
    <d v="2014-11-08T06:00:00"/>
    <b v="0"/>
    <b v="0"/>
    <x v="5"/>
    <s v="science fiction"/>
  </r>
  <r>
    <n v="943"/>
    <s v="Peterson, Gonzalez and Spencer"/>
    <s v="Synchronized fault-tolerant algorithm"/>
    <n v="7500"/>
    <n v="11969"/>
    <n v="159.58666666666667"/>
    <x v="0"/>
    <n v="114"/>
    <n v="104.99122807017544"/>
    <s v="US"/>
    <s v="USD"/>
    <n v="1411534800"/>
    <x v="403"/>
    <n v="1414558800"/>
    <d v="2014-10-29T05:00:00"/>
    <b v="0"/>
    <b v="0"/>
    <x v="7"/>
    <s v="food trucks"/>
  </r>
  <r>
    <n v="991"/>
    <s v="Ramirez LLC"/>
    <s v="Reduced reciprocal focus group"/>
    <n v="9800"/>
    <n v="11091"/>
    <n v="113.17346938775511"/>
    <x v="0"/>
    <n v="241"/>
    <n v="46.020746887966808"/>
    <s v="US"/>
    <s v="USD"/>
    <n v="1411621200"/>
    <x v="404"/>
    <n v="1411966800"/>
    <d v="2014-09-29T05:00:00"/>
    <b v="0"/>
    <b v="1"/>
    <x v="1"/>
    <s v="rock"/>
  </r>
  <r>
    <n v="947"/>
    <s v="Smith-Powell"/>
    <s v="Upgradable clear-thinking hardware"/>
    <n v="3600"/>
    <n v="961"/>
    <n v="26.694444444444443"/>
    <x v="1"/>
    <n v="13"/>
    <n v="73.92307692307692"/>
    <s v="US"/>
    <s v="USD"/>
    <n v="1411707600"/>
    <x v="405"/>
    <n v="1412312400"/>
    <d v="2014-10-03T05:00:00"/>
    <b v="0"/>
    <b v="0"/>
    <x v="3"/>
    <s v="plays"/>
  </r>
  <r>
    <n v="481"/>
    <s v="Mcclure LLC"/>
    <s v="Sharable discrete budgetary management"/>
    <n v="196600"/>
    <n v="159931"/>
    <n v="81.348423194303152"/>
    <x v="1"/>
    <n v="1538"/>
    <n v="103.98634590377114"/>
    <s v="US"/>
    <s v="USD"/>
    <n v="1412139600"/>
    <x v="406"/>
    <n v="1415772000"/>
    <d v="2014-11-12T06:00:00"/>
    <b v="0"/>
    <b v="1"/>
    <x v="3"/>
    <s v="plays"/>
  </r>
  <r>
    <n v="222"/>
    <s v="Johnson LLC"/>
    <s v="Cross-group cohesive circuit"/>
    <n v="4800"/>
    <n v="6623"/>
    <n v="137.97916666666669"/>
    <x v="0"/>
    <n v="138"/>
    <n v="47.992753623188406"/>
    <s v="US"/>
    <s v="USD"/>
    <n v="1412226000"/>
    <x v="407"/>
    <n v="1412312400"/>
    <d v="2014-10-03T05:00:00"/>
    <b v="0"/>
    <b v="0"/>
    <x v="0"/>
    <s v="photography books"/>
  </r>
  <r>
    <n v="33"/>
    <s v="Blair, Collins and Carter"/>
    <s v="Exclusive interactive approach"/>
    <n v="50200"/>
    <n v="189666"/>
    <n v="377.82071713147411"/>
    <x v="0"/>
    <n v="5419"/>
    <n v="35.000184535892231"/>
    <s v="US"/>
    <s v="USD"/>
    <n v="1412485200"/>
    <x v="408"/>
    <n v="1415685600"/>
    <d v="2014-11-11T06:00:00"/>
    <b v="0"/>
    <b v="0"/>
    <x v="3"/>
    <s v="plays"/>
  </r>
  <r>
    <n v="121"/>
    <s v="Brown-Brown"/>
    <s v="Multi-lateral homogeneous success"/>
    <n v="45300"/>
    <n v="99361"/>
    <n v="219.33995584988963"/>
    <x v="0"/>
    <n v="903"/>
    <n v="110.0343300110742"/>
    <s v="US"/>
    <s v="USD"/>
    <n v="1412485200"/>
    <x v="408"/>
    <n v="1413608400"/>
    <d v="2014-10-18T05:00:00"/>
    <b v="0"/>
    <b v="0"/>
    <x v="6"/>
    <s v="video games"/>
  </r>
  <r>
    <n v="749"/>
    <s v="Hunter-Logan"/>
    <s v="Down-sized needs-based task-force"/>
    <n v="8600"/>
    <n v="13527"/>
    <n v="157.29069767441862"/>
    <x v="0"/>
    <n v="366"/>
    <n v="36.959016393442624"/>
    <s v="IT"/>
    <s v="EUR"/>
    <n v="1412744400"/>
    <x v="409"/>
    <n v="1413781200"/>
    <d v="2014-10-20T05:00:00"/>
    <b v="0"/>
    <b v="1"/>
    <x v="2"/>
    <s v="wearables"/>
  </r>
  <r>
    <n v="994"/>
    <s v="Leach, Rich and Price"/>
    <s v="Implemented bi-directional flexibility"/>
    <n v="141100"/>
    <n v="74073"/>
    <n v="52.496810772501767"/>
    <x v="1"/>
    <n v="842"/>
    <n v="87.972684085510693"/>
    <s v="US"/>
    <s v="USD"/>
    <n v="1413522000"/>
    <x v="410"/>
    <n v="1414040400"/>
    <d v="2014-10-23T05:00:00"/>
    <b v="0"/>
    <b v="1"/>
    <x v="4"/>
    <s v="translations"/>
  </r>
  <r>
    <n v="367"/>
    <s v="Brooks, Jones and Ingram"/>
    <s v="Triple-buffered explicit methodology"/>
    <n v="9900"/>
    <n v="1870"/>
    <n v="18.888888888888889"/>
    <x v="1"/>
    <n v="75"/>
    <n v="24.933333333333334"/>
    <s v="US"/>
    <s v="USD"/>
    <n v="1413608400"/>
    <x v="411"/>
    <n v="1415685600"/>
    <d v="2014-11-11T06:00:00"/>
    <b v="0"/>
    <b v="1"/>
    <x v="3"/>
    <s v="plays"/>
  </r>
  <r>
    <n v="724"/>
    <s v="Mccoy Ltd"/>
    <s v="Business-focused encompassing intranet"/>
    <n v="8400"/>
    <n v="11261"/>
    <n v="134.05952380952382"/>
    <x v="0"/>
    <n v="121"/>
    <n v="93.066115702479337"/>
    <s v="GB"/>
    <s v="GBP"/>
    <n v="1413954000"/>
    <x v="412"/>
    <n v="1414126800"/>
    <d v="2014-10-24T05:00:00"/>
    <b v="0"/>
    <b v="1"/>
    <x v="3"/>
    <s v="plays"/>
  </r>
  <r>
    <n v="758"/>
    <s v="Logan-Miranda"/>
    <s v="Proactive systemic firmware"/>
    <n v="29600"/>
    <n v="167005"/>
    <n v="564.20608108108115"/>
    <x v="0"/>
    <n v="1518"/>
    <n v="110.01646903820817"/>
    <s v="CA"/>
    <s v="CAD"/>
    <n v="1414126800"/>
    <x v="413"/>
    <n v="1414904400"/>
    <d v="2014-11-02T05:00:00"/>
    <b v="0"/>
    <b v="0"/>
    <x v="1"/>
    <s v="rock"/>
  </r>
  <r>
    <n v="632"/>
    <s v="Parker PLC"/>
    <s v="Reduced interactive matrix"/>
    <n v="72100"/>
    <n v="30902"/>
    <n v="42.859916782246884"/>
    <x v="3"/>
    <n v="278"/>
    <n v="111.15827338129496"/>
    <s v="US"/>
    <s v="USD"/>
    <n v="1414904400"/>
    <x v="414"/>
    <n v="1416463200"/>
    <d v="2014-11-20T06:00:00"/>
    <b v="0"/>
    <b v="0"/>
    <x v="3"/>
    <s v="plays"/>
  </r>
  <r>
    <n v="775"/>
    <s v="Murphy LLC"/>
    <s v="Customer-focused non-volatile framework"/>
    <n v="9400"/>
    <n v="968"/>
    <n v="10.297872340425531"/>
    <x v="1"/>
    <n v="10"/>
    <n v="96.8"/>
    <s v="US"/>
    <s v="USD"/>
    <n v="1415253600"/>
    <x v="415"/>
    <n v="1416117600"/>
    <d v="2014-11-16T06:00:00"/>
    <b v="0"/>
    <b v="0"/>
    <x v="1"/>
    <s v="rock"/>
  </r>
  <r>
    <n v="266"/>
    <s v="Cole LLC"/>
    <s v="Proactive responsive emulation"/>
    <n v="111900"/>
    <n v="85902"/>
    <n v="76.766756032171585"/>
    <x v="1"/>
    <n v="3182"/>
    <n v="26.996228786926462"/>
    <s v="IT"/>
    <s v="EUR"/>
    <n v="1415340000"/>
    <x v="416"/>
    <n v="1418191200"/>
    <d v="2014-12-10T06:00:00"/>
    <b v="0"/>
    <b v="1"/>
    <x v="1"/>
    <s v="jazz"/>
  </r>
  <r>
    <n v="725"/>
    <s v="Dawson-Tyler"/>
    <s v="Optional 6thgeneration access"/>
    <n v="193200"/>
    <n v="97369"/>
    <n v="50.398033126293996"/>
    <x v="1"/>
    <n v="1596"/>
    <n v="61.008145363408524"/>
    <s v="US"/>
    <s v="USD"/>
    <n v="1416031200"/>
    <x v="417"/>
    <n v="1416204000"/>
    <d v="2014-11-17T06:00:00"/>
    <b v="0"/>
    <b v="0"/>
    <x v="6"/>
    <s v="mobile games"/>
  </r>
  <r>
    <n v="805"/>
    <s v="Smith-Nguyen"/>
    <s v="Advanced intermediate Graphic Interface"/>
    <n v="9700"/>
    <n v="4932"/>
    <n v="50.845360824742272"/>
    <x v="1"/>
    <n v="67"/>
    <n v="73.611940298507463"/>
    <s v="AU"/>
    <s v="AUD"/>
    <n v="1416031200"/>
    <x v="417"/>
    <n v="1420437600"/>
    <d v="2015-01-05T06:00:00"/>
    <b v="0"/>
    <b v="0"/>
    <x v="5"/>
    <s v="documentary"/>
  </r>
  <r>
    <n v="738"/>
    <s v="Garcia Group"/>
    <s v="Extended zero administration software"/>
    <n v="74700"/>
    <n v="1557"/>
    <n v="2.0843373493975905"/>
    <x v="1"/>
    <n v="15"/>
    <n v="103.8"/>
    <s v="US"/>
    <s v="USD"/>
    <n v="1416117600"/>
    <x v="418"/>
    <n v="1418018400"/>
    <d v="2014-12-08T06:00:00"/>
    <b v="0"/>
    <b v="1"/>
    <x v="3"/>
    <s v="plays"/>
  </r>
  <r>
    <n v="99"/>
    <s v="Baker-Morris"/>
    <s v="Fully-configurable motivating approach"/>
    <n v="7600"/>
    <n v="14951"/>
    <n v="196.7236842105263"/>
    <x v="0"/>
    <n v="164"/>
    <n v="91.16463414634147"/>
    <s v="US"/>
    <s v="USD"/>
    <n v="1416895200"/>
    <x v="419"/>
    <n v="1419400800"/>
    <d v="2014-12-24T06:00:00"/>
    <b v="0"/>
    <b v="0"/>
    <x v="3"/>
    <s v="plays"/>
  </r>
  <r>
    <n v="122"/>
    <s v="Taylor PLC"/>
    <s v="Seamless zero-defect solution"/>
    <n v="136800"/>
    <n v="88055"/>
    <n v="64.367690058479525"/>
    <x v="1"/>
    <n v="3387"/>
    <n v="25.997933274284026"/>
    <s v="US"/>
    <s v="USD"/>
    <n v="1417068000"/>
    <x v="420"/>
    <n v="1419400800"/>
    <d v="2014-12-24T06:00:00"/>
    <b v="0"/>
    <b v="0"/>
    <x v="4"/>
    <s v="fiction"/>
  </r>
  <r>
    <n v="188"/>
    <s v="Walker, Jones and Rodriguez"/>
    <s v="Networked didactic info-mediaries"/>
    <n v="8200"/>
    <n v="2625"/>
    <n v="32.012195121951223"/>
    <x v="1"/>
    <n v="35"/>
    <n v="75"/>
    <s v="IT"/>
    <s v="EUR"/>
    <n v="1417500000"/>
    <x v="421"/>
    <n v="1417586400"/>
    <d v="2014-12-03T06:00:00"/>
    <b v="0"/>
    <b v="0"/>
    <x v="3"/>
    <s v="plays"/>
  </r>
  <r>
    <n v="948"/>
    <s v="Smith-Hill"/>
    <s v="Integrated holistic paradigm"/>
    <n v="9400"/>
    <n v="5918"/>
    <n v="62.957446808510639"/>
    <x v="2"/>
    <n v="160"/>
    <n v="36.987499999999997"/>
    <s v="US"/>
    <s v="USD"/>
    <n v="1418364000"/>
    <x v="422"/>
    <n v="1419228000"/>
    <d v="2014-12-22T06:00:00"/>
    <b v="1"/>
    <b v="1"/>
    <x v="5"/>
    <s v="documentary"/>
  </r>
  <r>
    <n v="435"/>
    <s v="Spence, Jackson and Kelly"/>
    <s v="Advanced discrete leverage"/>
    <n v="152400"/>
    <n v="178120"/>
    <n v="116.87664041994749"/>
    <x v="0"/>
    <n v="1713"/>
    <n v="103.98131932282546"/>
    <s v="IT"/>
    <s v="EUR"/>
    <n v="1418623200"/>
    <x v="423"/>
    <n v="1419660000"/>
    <d v="2014-12-27T06:00:00"/>
    <b v="0"/>
    <b v="1"/>
    <x v="3"/>
    <s v="plays"/>
  </r>
  <r>
    <n v="474"/>
    <s v="Santos-Young"/>
    <s v="Enhanced neutral ability"/>
    <n v="4000"/>
    <n v="14606"/>
    <n v="365.15"/>
    <x v="0"/>
    <n v="142"/>
    <n v="102.85915492957747"/>
    <s v="US"/>
    <s v="USD"/>
    <n v="1418709600"/>
    <x v="424"/>
    <n v="1418796000"/>
    <d v="2014-12-17T06:00:00"/>
    <b v="0"/>
    <b v="0"/>
    <x v="5"/>
    <s v="television"/>
  </r>
  <r>
    <n v="916"/>
    <s v="Clements Ltd"/>
    <s v="Persistent bandwidth-monitored framework"/>
    <n v="3700"/>
    <n v="1343"/>
    <n v="36.297297297297298"/>
    <x v="1"/>
    <n v="52"/>
    <n v="25.826923076923077"/>
    <s v="US"/>
    <s v="USD"/>
    <n v="1418882400"/>
    <x v="425"/>
    <n v="1419660000"/>
    <d v="2014-12-27T06:00:00"/>
    <b v="0"/>
    <b v="0"/>
    <x v="0"/>
    <s v="photography books"/>
  </r>
  <r>
    <n v="551"/>
    <s v="Martin-James"/>
    <s v="Streamlined upward-trending analyzer"/>
    <n v="180100"/>
    <n v="105598"/>
    <n v="58.6329816768462"/>
    <x v="1"/>
    <n v="2779"/>
    <n v="37.99856063332134"/>
    <s v="AU"/>
    <s v="AUD"/>
    <n v="1419055200"/>
    <x v="426"/>
    <n v="1422511200"/>
    <d v="2015-01-29T06:00:00"/>
    <b v="0"/>
    <b v="1"/>
    <x v="2"/>
    <s v="web"/>
  </r>
  <r>
    <n v="570"/>
    <s v="Martinez-Juarez"/>
    <s v="Realigned uniform knowledge user"/>
    <n v="31200"/>
    <n v="95364"/>
    <n v="305.65384615384613"/>
    <x v="0"/>
    <n v="2725"/>
    <n v="34.995963302752294"/>
    <s v="US"/>
    <s v="USD"/>
    <n v="1419055200"/>
    <x v="426"/>
    <n v="1419573600"/>
    <d v="2014-12-26T06:00:00"/>
    <b v="0"/>
    <b v="1"/>
    <x v="1"/>
    <s v="rock"/>
  </r>
  <r>
    <n v="590"/>
    <s v="Cox Group"/>
    <s v="Synergized analyzing process improvement"/>
    <n v="7100"/>
    <n v="5824"/>
    <n v="82.028169014084511"/>
    <x v="1"/>
    <n v="86"/>
    <n v="67.720930232558146"/>
    <s v="AU"/>
    <s v="AUD"/>
    <n v="1419141600"/>
    <x v="427"/>
    <n v="1420092000"/>
    <d v="2015-01-01T06:00:00"/>
    <b v="0"/>
    <b v="0"/>
    <x v="4"/>
    <s v="radio &amp; podcasts"/>
  </r>
  <r>
    <n v="459"/>
    <s v="Lane, Ryan and Chapman"/>
    <s v="Switchable demand-driven help-desk"/>
    <n v="6300"/>
    <n v="5674"/>
    <n v="90.063492063492063"/>
    <x v="1"/>
    <n v="105"/>
    <n v="54.038095238095238"/>
    <s v="US"/>
    <s v="USD"/>
    <n v="1419746400"/>
    <x v="428"/>
    <n v="1421906400"/>
    <d v="2015-01-22T06:00:00"/>
    <b v="0"/>
    <b v="0"/>
    <x v="5"/>
    <s v="documentary"/>
  </r>
  <r>
    <n v="248"/>
    <s v="Roberts and Sons"/>
    <s v="Streamlined holistic knowledgebase"/>
    <n v="6200"/>
    <n v="13103"/>
    <n v="211.33870967741933"/>
    <x v="0"/>
    <n v="218"/>
    <n v="60.105504587155963"/>
    <s v="AU"/>
    <s v="AUD"/>
    <n v="1420005600"/>
    <x v="429"/>
    <n v="1420437600"/>
    <d v="2015-01-05T06:00:00"/>
    <b v="0"/>
    <b v="0"/>
    <x v="6"/>
    <s v="mobile games"/>
  </r>
  <r>
    <n v="498"/>
    <s v="Smith, Brown and Davis"/>
    <s v="Devolved background project"/>
    <n v="193400"/>
    <n v="46317"/>
    <n v="23.948810754912099"/>
    <x v="1"/>
    <n v="579"/>
    <n v="79.994818652849744"/>
    <s v="DK"/>
    <s v="DKK"/>
    <n v="1420092000"/>
    <x v="430"/>
    <n v="1420264800"/>
    <d v="2015-01-03T06:00:00"/>
    <b v="0"/>
    <b v="0"/>
    <x v="2"/>
    <s v="web"/>
  </r>
  <r>
    <n v="249"/>
    <s v="Avila-Nelson"/>
    <s v="Up-sized intermediate website"/>
    <n v="61500"/>
    <n v="168095"/>
    <n v="273.32520325203251"/>
    <x v="0"/>
    <n v="6465"/>
    <n v="26.000773395204948"/>
    <s v="US"/>
    <s v="USD"/>
    <n v="1420178400"/>
    <x v="431"/>
    <n v="1420783200"/>
    <d v="2015-01-09T06:00:00"/>
    <b v="0"/>
    <b v="0"/>
    <x v="4"/>
    <s v="translations"/>
  </r>
  <r>
    <n v="372"/>
    <s v="Green-Carr"/>
    <s v="Pre-emptive bifurcated artificial intelligence"/>
    <n v="900"/>
    <n v="14324"/>
    <n v="1591.5555555555554"/>
    <x v="0"/>
    <n v="169"/>
    <n v="84.757396449704146"/>
    <s v="US"/>
    <s v="USD"/>
    <n v="1420696800"/>
    <x v="432"/>
    <n v="1422424800"/>
    <d v="2015-01-28T06:00:00"/>
    <b v="0"/>
    <b v="1"/>
    <x v="5"/>
    <s v="documentary"/>
  </r>
  <r>
    <n v="519"/>
    <s v="Marsh-Coleman"/>
    <s v="Exclusive asymmetric analyzer"/>
    <n v="177700"/>
    <n v="180802"/>
    <n v="101.74563871693867"/>
    <x v="0"/>
    <n v="1773"/>
    <n v="101.97518330513255"/>
    <s v="US"/>
    <s v="USD"/>
    <n v="1420696800"/>
    <x v="432"/>
    <n v="1421906400"/>
    <d v="2015-01-22T06:00:00"/>
    <b v="0"/>
    <b v="1"/>
    <x v="1"/>
    <s v="rock"/>
  </r>
  <r>
    <n v="56"/>
    <s v="Flores, Miller and Johnson"/>
    <s v="Horizontal context-sensitive knowledge user"/>
    <n v="8000"/>
    <n v="11493"/>
    <n v="143.66249999999999"/>
    <x v="0"/>
    <n v="164"/>
    <n v="70.079268292682926"/>
    <s v="US"/>
    <s v="USD"/>
    <n v="1420869600"/>
    <x v="433"/>
    <n v="1421474400"/>
    <d v="2015-01-17T06:00:00"/>
    <b v="0"/>
    <b v="0"/>
    <x v="2"/>
    <s v="wearables"/>
  </r>
  <r>
    <n v="756"/>
    <s v="Serrano, Gallagher and Griffith"/>
    <s v="Customizable bi-directional monitoring"/>
    <n v="1300"/>
    <n v="10037"/>
    <n v="772.07692307692309"/>
    <x v="0"/>
    <n v="148"/>
    <n v="67.817567567567565"/>
    <s v="US"/>
    <s v="USD"/>
    <n v="1421733600"/>
    <x v="434"/>
    <n v="1422252000"/>
    <d v="2015-01-26T06:00:00"/>
    <b v="0"/>
    <b v="0"/>
    <x v="3"/>
    <s v="plays"/>
  </r>
  <r>
    <n v="882"/>
    <s v="White-Rosario"/>
    <s v="Balanced demand-driven definition"/>
    <n v="800"/>
    <n v="2960"/>
    <n v="370"/>
    <x v="0"/>
    <n v="80"/>
    <n v="37"/>
    <s v="US"/>
    <s v="USD"/>
    <n v="1421820000"/>
    <x v="435"/>
    <n v="1422165600"/>
    <d v="2015-01-25T06:00:00"/>
    <b v="0"/>
    <b v="0"/>
    <x v="3"/>
    <s v="plays"/>
  </r>
  <r>
    <n v="910"/>
    <s v="King-Morris"/>
    <s v="Proactive incremental architecture"/>
    <n v="154500"/>
    <n v="30215"/>
    <n v="19.556634304207122"/>
    <x v="2"/>
    <n v="296"/>
    <n v="102.07770270270271"/>
    <s v="US"/>
    <s v="USD"/>
    <n v="1421906400"/>
    <x v="436"/>
    <n v="1421992800"/>
    <d v="2015-01-23T06:00:00"/>
    <b v="0"/>
    <b v="0"/>
    <x v="3"/>
    <s v="plays"/>
  </r>
  <r>
    <n v="76"/>
    <s v="Martin, Conway and Larsen"/>
    <s v="Horizontal next generation function"/>
    <n v="122900"/>
    <n v="95993"/>
    <n v="78.106590724165997"/>
    <x v="1"/>
    <n v="1684"/>
    <n v="57.00296912114014"/>
    <s v="US"/>
    <s v="USD"/>
    <n v="1421992800"/>
    <x v="437"/>
    <n v="1426222800"/>
    <d v="2015-03-13T05:00:00"/>
    <b v="1"/>
    <b v="1"/>
    <x v="3"/>
    <s v="plays"/>
  </r>
  <r>
    <n v="547"/>
    <s v="Hardin-Dixon"/>
    <s v="Focused solution-oriented matrix"/>
    <n v="1300"/>
    <n v="12597"/>
    <n v="969"/>
    <x v="0"/>
    <n v="156"/>
    <n v="80.75"/>
    <s v="US"/>
    <s v="USD"/>
    <n v="1422165600"/>
    <x v="438"/>
    <n v="1423202400"/>
    <d v="2015-02-06T06:00:00"/>
    <b v="0"/>
    <b v="0"/>
    <x v="5"/>
    <s v="drama"/>
  </r>
  <r>
    <n v="624"/>
    <s v="White, Robertson and Roberts"/>
    <s v="Down-sized national software"/>
    <n v="5100"/>
    <n v="14249"/>
    <n v="279.39215686274508"/>
    <x v="0"/>
    <n v="432"/>
    <n v="32.983796296296298"/>
    <s v="US"/>
    <s v="USD"/>
    <n v="1422165600"/>
    <x v="438"/>
    <n v="1422684000"/>
    <d v="2015-01-31T06:00:00"/>
    <b v="0"/>
    <b v="0"/>
    <x v="0"/>
    <s v="photography books"/>
  </r>
  <r>
    <n v="129"/>
    <s v="Morgan-Martinez"/>
    <s v="Mandatory tertiary implementation"/>
    <n v="148500"/>
    <n v="4756"/>
    <n v="3.202693602693603"/>
    <x v="2"/>
    <n v="55"/>
    <n v="86.472727272727269"/>
    <s v="AU"/>
    <s v="AUD"/>
    <n v="1422943200"/>
    <x v="439"/>
    <n v="1425103200"/>
    <d v="2015-02-28T06:00:00"/>
    <b v="0"/>
    <b v="0"/>
    <x v="7"/>
    <s v="food trucks"/>
  </r>
  <r>
    <n v="371"/>
    <s v="Nolan, Smith and Sanchez"/>
    <s v="Multi-channeled logistical matrices"/>
    <n v="189200"/>
    <n v="128410"/>
    <n v="67.869978858350947"/>
    <x v="1"/>
    <n v="2176"/>
    <n v="59.011948529411768"/>
    <s v="US"/>
    <s v="USD"/>
    <n v="1423375200"/>
    <x v="440"/>
    <n v="1427778000"/>
    <d v="2015-03-31T05:00:00"/>
    <b v="0"/>
    <b v="0"/>
    <x v="3"/>
    <s v="plays"/>
  </r>
  <r>
    <n v="347"/>
    <s v="Petersen and Sons"/>
    <s v="Open-source full-range portal"/>
    <n v="900"/>
    <n v="12607"/>
    <n v="1400.7777777777778"/>
    <x v="0"/>
    <n v="191"/>
    <n v="66.005235602094245"/>
    <s v="US"/>
    <s v="USD"/>
    <n v="1423634400"/>
    <x v="441"/>
    <n v="1425708000"/>
    <d v="2015-03-07T06:00:00"/>
    <b v="0"/>
    <b v="0"/>
    <x v="2"/>
    <s v="web"/>
  </r>
  <r>
    <n v="599"/>
    <s v="Smith-Ramos"/>
    <s v="Persevering optimizing Graphical User Interface"/>
    <n v="140300"/>
    <n v="5112"/>
    <n v="3.6436208125445471"/>
    <x v="1"/>
    <n v="82"/>
    <n v="62.341463414634148"/>
    <s v="DK"/>
    <s v="DKK"/>
    <n v="1423720800"/>
    <x v="442"/>
    <n v="1424412000"/>
    <d v="2015-02-20T06:00:00"/>
    <b v="0"/>
    <b v="0"/>
    <x v="5"/>
    <s v="documentary"/>
  </r>
  <r>
    <n v="736"/>
    <s v="Silva-Hawkins"/>
    <s v="Proactive heuristic orchestration"/>
    <n v="7700"/>
    <n v="2533"/>
    <n v="32.896103896103895"/>
    <x v="2"/>
    <n v="29"/>
    <n v="87.34482758620689"/>
    <s v="US"/>
    <s v="USD"/>
    <n v="1424412000"/>
    <x v="443"/>
    <n v="1424757600"/>
    <d v="2015-02-24T06:00:00"/>
    <b v="0"/>
    <b v="0"/>
    <x v="4"/>
    <s v="nonfiction"/>
  </r>
  <r>
    <n v="101"/>
    <s v="Douglas LLC"/>
    <s v="Reduced heuristic moratorium"/>
    <n v="900"/>
    <n v="9193"/>
    <n v="1021.4444444444445"/>
    <x v="0"/>
    <n v="164"/>
    <n v="56.054878048780488"/>
    <s v="US"/>
    <s v="USD"/>
    <n v="1424498400"/>
    <x v="444"/>
    <n v="1425103200"/>
    <d v="2015-02-28T06:00:00"/>
    <b v="0"/>
    <b v="1"/>
    <x v="1"/>
    <s v="electric music"/>
  </r>
  <r>
    <n v="930"/>
    <s v="Hall, Buchanan and Benton"/>
    <s v="Configurable fault-tolerant structure"/>
    <n v="3500"/>
    <n v="3930"/>
    <n v="112.28571428571428"/>
    <x v="0"/>
    <n v="85"/>
    <n v="46.235294117647058"/>
    <s v="US"/>
    <s v="USD"/>
    <n v="1424844000"/>
    <x v="445"/>
    <n v="1425448800"/>
    <d v="2015-03-04T06:00:00"/>
    <b v="0"/>
    <b v="1"/>
    <x v="3"/>
    <s v="plays"/>
  </r>
  <r>
    <n v="301"/>
    <s v="Wong-Walker"/>
    <s v="Multi-channeled disintermediate policy"/>
    <n v="900"/>
    <n v="12102"/>
    <n v="1344.6666666666667"/>
    <x v="0"/>
    <n v="295"/>
    <n v="41.023728813559323"/>
    <s v="US"/>
    <s v="USD"/>
    <n v="1424930400"/>
    <x v="446"/>
    <n v="1426395600"/>
    <d v="2015-03-15T05:00:00"/>
    <b v="0"/>
    <b v="0"/>
    <x v="5"/>
    <s v="documentary"/>
  </r>
  <r>
    <n v="835"/>
    <s v="Hodges, Smith and Kelly"/>
    <s v="Future-proofed 24hour model"/>
    <n v="86200"/>
    <n v="77355"/>
    <n v="89.738979118329468"/>
    <x v="1"/>
    <n v="1758"/>
    <n v="44.001706484641637"/>
    <s v="US"/>
    <s v="USD"/>
    <n v="1425103200"/>
    <x v="447"/>
    <n v="1425621600"/>
    <d v="2015-03-06T06:00:00"/>
    <b v="0"/>
    <b v="0"/>
    <x v="2"/>
    <s v="web"/>
  </r>
  <r>
    <n v="478"/>
    <s v="Lyons LLC"/>
    <s v="Balanced impactful circuit"/>
    <n v="68800"/>
    <n v="162603"/>
    <n v="236.34156976744185"/>
    <x v="0"/>
    <n v="2756"/>
    <n v="58.999637155297535"/>
    <s v="US"/>
    <s v="USD"/>
    <n v="1425877200"/>
    <x v="448"/>
    <n v="1426914000"/>
    <d v="2015-03-21T05:00:00"/>
    <b v="0"/>
    <b v="0"/>
    <x v="2"/>
    <s v="wearables"/>
  </r>
  <r>
    <n v="564"/>
    <s v="Hernandez-Macdonald"/>
    <s v="Organic high-level implementation"/>
    <n v="168700"/>
    <n v="141393"/>
    <n v="83.813278008298752"/>
    <x v="1"/>
    <n v="1790"/>
    <n v="78.990502793296088"/>
    <s v="US"/>
    <s v="USD"/>
    <n v="1426395600"/>
    <x v="449"/>
    <n v="1427086800"/>
    <d v="2015-03-23T05:00:00"/>
    <b v="0"/>
    <b v="0"/>
    <x v="3"/>
    <s v="plays"/>
  </r>
  <r>
    <n v="979"/>
    <s v="Williams, Martin and Meyer"/>
    <s v="Innovative well-modulated capability"/>
    <n v="60200"/>
    <n v="86244"/>
    <n v="143.26245847176079"/>
    <x v="0"/>
    <n v="1015"/>
    <n v="84.969458128078813"/>
    <s v="GB"/>
    <s v="GBP"/>
    <n v="1426395600"/>
    <x v="449"/>
    <n v="1426914000"/>
    <d v="2015-03-21T05:00:00"/>
    <b v="0"/>
    <b v="0"/>
    <x v="3"/>
    <s v="plays"/>
  </r>
  <r>
    <n v="66"/>
    <s v="Sanders-Allen"/>
    <s v="Grass-roots needs-based encryption"/>
    <n v="2900"/>
    <n v="1307"/>
    <n v="45.068965517241381"/>
    <x v="1"/>
    <n v="12"/>
    <n v="108.91666666666667"/>
    <s v="US"/>
    <s v="USD"/>
    <n v="1428469200"/>
    <x v="450"/>
    <n v="1428901200"/>
    <d v="2015-04-13T05:00:00"/>
    <b v="0"/>
    <b v="1"/>
    <x v="3"/>
    <s v="plays"/>
  </r>
  <r>
    <n v="88"/>
    <s v="Clark Group"/>
    <s v="Grass-roots fault-tolerant policy"/>
    <n v="4800"/>
    <n v="12516"/>
    <n v="260.75"/>
    <x v="0"/>
    <n v="113"/>
    <n v="110.76106194690266"/>
    <s v="US"/>
    <s v="USD"/>
    <n v="1429160400"/>
    <x v="451"/>
    <n v="1431061200"/>
    <d v="2015-05-08T05:00:00"/>
    <b v="0"/>
    <b v="0"/>
    <x v="4"/>
    <s v="translations"/>
  </r>
  <r>
    <n v="120"/>
    <s v="Vega Group"/>
    <s v="Synchronized regional synergy"/>
    <n v="75100"/>
    <n v="112272"/>
    <n v="149.49667110519306"/>
    <x v="0"/>
    <n v="1782"/>
    <n v="63.003367003367003"/>
    <s v="US"/>
    <s v="USD"/>
    <n v="1429246800"/>
    <x v="452"/>
    <n v="1429592400"/>
    <d v="2015-04-21T05:00:00"/>
    <b v="0"/>
    <b v="1"/>
    <x v="6"/>
    <s v="mobile games"/>
  </r>
  <r>
    <n v="949"/>
    <s v="Wright LLC"/>
    <s v="Seamless clear-thinking conglomeration"/>
    <n v="5900"/>
    <n v="9520"/>
    <n v="161.35593220338984"/>
    <x v="0"/>
    <n v="203"/>
    <n v="46.896551724137929"/>
    <s v="US"/>
    <s v="USD"/>
    <n v="1429333200"/>
    <x v="453"/>
    <n v="1430974800"/>
    <d v="2015-05-07T05:00:00"/>
    <b v="0"/>
    <b v="0"/>
    <x v="2"/>
    <s v="web"/>
  </r>
  <r>
    <n v="696"/>
    <s v="Lopez, Reid and Johnson"/>
    <s v="Total real-time hardware"/>
    <n v="164100"/>
    <n v="96888"/>
    <n v="59.042047531992694"/>
    <x v="1"/>
    <n v="889"/>
    <n v="108.98537682789652"/>
    <s v="US"/>
    <s v="USD"/>
    <n v="1429506000"/>
    <x v="454"/>
    <n v="1429592400"/>
    <d v="2015-04-21T05:00:00"/>
    <b v="0"/>
    <b v="1"/>
    <x v="3"/>
    <s v="plays"/>
  </r>
  <r>
    <n v="139"/>
    <s v="Hamilton, Wright and Chavez"/>
    <s v="Down-sized empowering protocol"/>
    <n v="92100"/>
    <n v="19246"/>
    <n v="20.896851248642779"/>
    <x v="1"/>
    <n v="326"/>
    <n v="59.036809815950917"/>
    <s v="US"/>
    <s v="USD"/>
    <n v="1429592400"/>
    <x v="455"/>
    <n v="1430974800"/>
    <d v="2015-05-07T05:00:00"/>
    <b v="0"/>
    <b v="1"/>
    <x v="2"/>
    <s v="wearables"/>
  </r>
  <r>
    <n v="287"/>
    <s v="Ferguson PLC"/>
    <s v="Public-key intangible superstructure"/>
    <n v="6300"/>
    <n v="13213"/>
    <n v="209.73015873015873"/>
    <x v="0"/>
    <n v="176"/>
    <n v="75.07386363636364"/>
    <s v="US"/>
    <s v="USD"/>
    <n v="1430197200"/>
    <x v="456"/>
    <n v="1430197200"/>
    <d v="2015-04-28T05:00:00"/>
    <b v="0"/>
    <b v="0"/>
    <x v="1"/>
    <s v="electric music"/>
  </r>
  <r>
    <n v="410"/>
    <s v="Mcmillan Group"/>
    <s v="Advanced cohesive Graphic Interface"/>
    <n v="153700"/>
    <n v="55536"/>
    <n v="36.132726089785294"/>
    <x v="3"/>
    <n v="1111"/>
    <n v="49.987398739873989"/>
    <s v="US"/>
    <s v="USD"/>
    <n v="1430197200"/>
    <x v="456"/>
    <n v="1430197200"/>
    <d v="2015-04-28T05:00:00"/>
    <b v="0"/>
    <b v="0"/>
    <x v="6"/>
    <s v="mobile games"/>
  </r>
  <r>
    <n v="86"/>
    <s v="Davis-Smith"/>
    <s v="Organic motivating firmware"/>
    <n v="7400"/>
    <n v="12405"/>
    <n v="167.63513513513513"/>
    <x v="0"/>
    <n v="203"/>
    <n v="61.108374384236456"/>
    <s v="US"/>
    <s v="USD"/>
    <n v="1430715600"/>
    <x v="457"/>
    <n v="1431838800"/>
    <d v="2015-05-17T05:00:00"/>
    <b v="1"/>
    <b v="0"/>
    <x v="3"/>
    <s v="plays"/>
  </r>
  <r>
    <n v="964"/>
    <s v="Peck, Higgins and Smith"/>
    <s v="Devolved disintermediate encryption"/>
    <n v="3700"/>
    <n v="13164"/>
    <n v="355.7837837837838"/>
    <x v="0"/>
    <n v="155"/>
    <n v="84.92903225806451"/>
    <s v="US"/>
    <s v="USD"/>
    <n v="1431320400"/>
    <x v="458"/>
    <n v="1431752400"/>
    <d v="2015-05-16T05:00:00"/>
    <b v="0"/>
    <b v="0"/>
    <x v="3"/>
    <s v="plays"/>
  </r>
  <r>
    <n v="227"/>
    <s v="Johnson-Lee"/>
    <s v="Intuitive exuding process improvement"/>
    <n v="60900"/>
    <n v="102751"/>
    <n v="168.72085385878489"/>
    <x v="0"/>
    <n v="943"/>
    <n v="108.96182396606575"/>
    <s v="US"/>
    <s v="USD"/>
    <n v="1431666000"/>
    <x v="459"/>
    <n v="1432184400"/>
    <d v="2015-05-21T05:00:00"/>
    <b v="0"/>
    <b v="0"/>
    <x v="6"/>
    <s v="mobile games"/>
  </r>
  <r>
    <n v="469"/>
    <s v="Olsen-Ryan"/>
    <s v="Assimilated neutral utilization"/>
    <n v="5600"/>
    <n v="10328"/>
    <n v="184.42857142857144"/>
    <x v="0"/>
    <n v="159"/>
    <n v="64.95597484276729"/>
    <s v="US"/>
    <s v="USD"/>
    <n v="1431925200"/>
    <x v="460"/>
    <n v="1432098000"/>
    <d v="2015-05-20T05:00:00"/>
    <b v="0"/>
    <b v="0"/>
    <x v="5"/>
    <s v="drama"/>
  </r>
  <r>
    <n v="504"/>
    <s v="Smith-Miller"/>
    <s v="De-engineered cohesive moderator"/>
    <n v="7500"/>
    <n v="6924"/>
    <n v="92.320000000000007"/>
    <x v="1"/>
    <n v="62"/>
    <n v="111.6774193548387"/>
    <s v="IT"/>
    <s v="EUR"/>
    <n v="1431925200"/>
    <x v="460"/>
    <n v="1432011600"/>
    <d v="2015-05-19T05:00:00"/>
    <b v="0"/>
    <b v="0"/>
    <x v="1"/>
    <s v="rock"/>
  </r>
  <r>
    <n v="350"/>
    <s v="Shannon Ltd"/>
    <s v="Pre-emptive neutral capacity"/>
    <n v="100"/>
    <n v="5"/>
    <n v="5"/>
    <x v="1"/>
    <n v="1"/>
    <n v="5"/>
    <s v="US"/>
    <s v="USD"/>
    <n v="1432098000"/>
    <x v="461"/>
    <n v="1433653200"/>
    <d v="2015-06-07T05:00:00"/>
    <b v="0"/>
    <b v="1"/>
    <x v="1"/>
    <s v="jazz"/>
  </r>
  <r>
    <n v="730"/>
    <s v="Carson PLC"/>
    <s v="Visionary system-worthy attitude"/>
    <n v="28800"/>
    <n v="118847"/>
    <n v="412.6631944444444"/>
    <x v="0"/>
    <n v="1071"/>
    <n v="110.96825396825396"/>
    <s v="CA"/>
    <s v="CAD"/>
    <n v="1432357200"/>
    <x v="462"/>
    <n v="1432875600"/>
    <d v="2015-05-29T05:00:00"/>
    <b v="0"/>
    <b v="0"/>
    <x v="2"/>
    <s v="wearables"/>
  </r>
  <r>
    <n v="62"/>
    <s v="Sparks-West"/>
    <s v="Organized incremental standardization"/>
    <n v="2000"/>
    <n v="14452"/>
    <n v="722.6"/>
    <x v="0"/>
    <n v="249"/>
    <n v="58.040160642570278"/>
    <s v="US"/>
    <s v="USD"/>
    <n v="1433480400"/>
    <x v="463"/>
    <n v="1433566800"/>
    <d v="2015-06-06T05:00:00"/>
    <b v="0"/>
    <b v="0"/>
    <x v="2"/>
    <s v="web"/>
  </r>
  <r>
    <n v="602"/>
    <s v="Brown Ltd"/>
    <s v="Quality-focused system-worthy support"/>
    <n v="71100"/>
    <n v="91176"/>
    <n v="128.23628691983123"/>
    <x v="0"/>
    <n v="1140"/>
    <n v="79.978947368421046"/>
    <s v="US"/>
    <s v="USD"/>
    <n v="1433480400"/>
    <x v="463"/>
    <n v="1434430800"/>
    <d v="2015-06-16T05:00:00"/>
    <b v="0"/>
    <b v="0"/>
    <x v="3"/>
    <s v="plays"/>
  </r>
  <r>
    <n v="381"/>
    <s v="Michael, Anderson and Vincent"/>
    <s v="Cross-group global moratorium"/>
    <n v="5300"/>
    <n v="9749"/>
    <n v="183.9433962264151"/>
    <x v="0"/>
    <n v="155"/>
    <n v="62.896774193548389"/>
    <s v="US"/>
    <s v="USD"/>
    <n v="1433739600"/>
    <x v="464"/>
    <n v="1437714000"/>
    <d v="2015-07-24T05:00:00"/>
    <b v="0"/>
    <b v="0"/>
    <x v="3"/>
    <s v="plays"/>
  </r>
  <r>
    <n v="829"/>
    <s v="Baker-Higgins"/>
    <s v="Vision-oriented scalable portal"/>
    <n v="9600"/>
    <n v="4929"/>
    <n v="51.34375"/>
    <x v="1"/>
    <n v="154"/>
    <n v="32.006493506493506"/>
    <s v="US"/>
    <s v="USD"/>
    <n v="1433826000"/>
    <x v="465"/>
    <n v="1435122000"/>
    <d v="2015-06-24T05:00:00"/>
    <b v="0"/>
    <b v="0"/>
    <x v="3"/>
    <s v="plays"/>
  </r>
  <r>
    <n v="541"/>
    <s v="Holder, Caldwell and Vance"/>
    <s v="Polarized systemic Internet solution"/>
    <n v="178000"/>
    <n v="43086"/>
    <n v="24.205617977528089"/>
    <x v="1"/>
    <n v="395"/>
    <n v="109.07848101265823"/>
    <s v="IT"/>
    <s v="EUR"/>
    <n v="1433912400"/>
    <x v="466"/>
    <n v="1436158800"/>
    <d v="2015-07-06T05:00:00"/>
    <b v="0"/>
    <b v="0"/>
    <x v="6"/>
    <s v="mobile games"/>
  </r>
  <r>
    <n v="582"/>
    <s v="Pineda Ltd"/>
    <s v="Cross-group global system engine"/>
    <n v="8700"/>
    <n v="4531"/>
    <n v="52.080459770114942"/>
    <x v="1"/>
    <n v="42"/>
    <n v="107.88095238095238"/>
    <s v="US"/>
    <s v="USD"/>
    <n v="1433912400"/>
    <x v="466"/>
    <n v="1434344400"/>
    <d v="2015-06-15T05:00:00"/>
    <b v="0"/>
    <b v="1"/>
    <x v="6"/>
    <s v="video games"/>
  </r>
  <r>
    <n v="141"/>
    <s v="Jackson LLC"/>
    <s v="Distributed motivating algorithm"/>
    <n v="64300"/>
    <n v="65323"/>
    <n v="101.59097978227061"/>
    <x v="0"/>
    <n v="1071"/>
    <n v="60.992530345471522"/>
    <s v="US"/>
    <s v="USD"/>
    <n v="1434085200"/>
    <x v="467"/>
    <n v="1434603600"/>
    <d v="2015-06-18T05:00:00"/>
    <b v="0"/>
    <b v="0"/>
    <x v="2"/>
    <s v="web"/>
  </r>
  <r>
    <n v="800"/>
    <s v="Wallace LLC"/>
    <s v="Centralized regional function"/>
    <n v="100"/>
    <n v="1"/>
    <n v="1"/>
    <x v="1"/>
    <n v="1"/>
    <n v="1"/>
    <s v="CH"/>
    <s v="CHF"/>
    <n v="1434085200"/>
    <x v="467"/>
    <n v="1434430800"/>
    <d v="2015-06-16T05:00:00"/>
    <b v="0"/>
    <b v="0"/>
    <x v="1"/>
    <s v="rock"/>
  </r>
  <r>
    <n v="893"/>
    <s v="Collins-Martinez"/>
    <s v="Progressive grid-enabled website"/>
    <n v="8400"/>
    <n v="10770"/>
    <n v="128.21428571428572"/>
    <x v="0"/>
    <n v="199"/>
    <n v="54.120603015075375"/>
    <s v="IT"/>
    <s v="EUR"/>
    <n v="1434344400"/>
    <x v="468"/>
    <n v="1434690000"/>
    <d v="2015-06-19T05:00:00"/>
    <b v="0"/>
    <b v="1"/>
    <x v="5"/>
    <s v="documentary"/>
  </r>
  <r>
    <n v="863"/>
    <s v="Davis-Johnson"/>
    <s v="Automated reciprocal protocol"/>
    <n v="1400"/>
    <n v="5415"/>
    <n v="386.78571428571428"/>
    <x v="0"/>
    <n v="217"/>
    <n v="24.953917050691246"/>
    <s v="US"/>
    <s v="USD"/>
    <n v="1434517200"/>
    <x v="469"/>
    <n v="1436504400"/>
    <d v="2015-07-10T05:00:00"/>
    <b v="0"/>
    <b v="1"/>
    <x v="5"/>
    <s v="television"/>
  </r>
  <r>
    <n v="571"/>
    <s v="Wilson and Sons"/>
    <s v="Monitored grid-enabled model"/>
    <n v="3500"/>
    <n v="3295"/>
    <n v="94.142857142857139"/>
    <x v="1"/>
    <n v="35"/>
    <n v="94.142857142857139"/>
    <s v="IT"/>
    <s v="EUR"/>
    <n v="1434690000"/>
    <x v="470"/>
    <n v="1438750800"/>
    <d v="2015-08-05T05:00:00"/>
    <b v="0"/>
    <b v="0"/>
    <x v="5"/>
    <s v="shorts"/>
  </r>
  <r>
    <n v="324"/>
    <s v="Harris, Hall and Harris"/>
    <s v="Inverse analyzing matrices"/>
    <n v="7100"/>
    <n v="11648"/>
    <n v="164.05633802816902"/>
    <x v="0"/>
    <n v="307"/>
    <n v="37.941368078175898"/>
    <s v="US"/>
    <s v="USD"/>
    <n v="1434862800"/>
    <x v="471"/>
    <n v="1435899600"/>
    <d v="2015-07-03T05:00:00"/>
    <b v="0"/>
    <b v="1"/>
    <x v="3"/>
    <s v="plays"/>
  </r>
  <r>
    <n v="48"/>
    <s v="Lamb Inc"/>
    <s v="Optimized leadingedge concept"/>
    <n v="33300"/>
    <n v="128862"/>
    <n v="386.97297297297297"/>
    <x v="0"/>
    <n v="2431"/>
    <n v="53.007815713698065"/>
    <s v="US"/>
    <s v="USD"/>
    <n v="1435208400"/>
    <x v="472"/>
    <n v="1436245200"/>
    <d v="2015-07-07T05:00:00"/>
    <b v="0"/>
    <b v="0"/>
    <x v="3"/>
    <s v="plays"/>
  </r>
  <r>
    <n v="97"/>
    <s v="Stewart LLC"/>
    <s v="Cloned bi-directional architecture"/>
    <n v="1300"/>
    <n v="12047"/>
    <n v="926.69230769230762"/>
    <x v="0"/>
    <n v="113"/>
    <n v="106.61061946902655"/>
    <s v="US"/>
    <s v="USD"/>
    <n v="1435208400"/>
    <x v="472"/>
    <n v="1439874000"/>
    <d v="2015-08-18T05:00:00"/>
    <b v="0"/>
    <b v="0"/>
    <x v="7"/>
    <s v="food trucks"/>
  </r>
  <r>
    <n v="72"/>
    <s v="Hampton, Lewis and Ray"/>
    <s v="Seamless coherent parallelism"/>
    <n v="600"/>
    <n v="4022"/>
    <n v="670.33333333333326"/>
    <x v="0"/>
    <n v="54"/>
    <n v="74.481481481481481"/>
    <s v="US"/>
    <s v="USD"/>
    <n v="1435726800"/>
    <x v="473"/>
    <n v="1438837200"/>
    <d v="2015-08-06T05:00:00"/>
    <b v="0"/>
    <b v="0"/>
    <x v="5"/>
    <s v="animation"/>
  </r>
  <r>
    <n v="503"/>
    <s v="Collins LLC"/>
    <s v="Decentralized 4thgeneration time-frame"/>
    <n v="25500"/>
    <n v="45983"/>
    <n v="180.32549019607845"/>
    <x v="0"/>
    <n v="460"/>
    <n v="99.963043478260872"/>
    <s v="US"/>
    <s v="USD"/>
    <n v="1435726800"/>
    <x v="473"/>
    <n v="1437454800"/>
    <d v="2015-07-21T05:00:00"/>
    <b v="0"/>
    <b v="0"/>
    <x v="5"/>
    <s v="drama"/>
  </r>
  <r>
    <n v="589"/>
    <s v="Avery, Brown and Parker"/>
    <s v="Exclusive intangible extranet"/>
    <n v="7900"/>
    <n v="5113"/>
    <n v="64.721518987341781"/>
    <x v="1"/>
    <n v="102"/>
    <n v="50.127450980392155"/>
    <s v="US"/>
    <s v="USD"/>
    <n v="1436072400"/>
    <x v="474"/>
    <n v="1436677200"/>
    <d v="2015-07-12T05:00:00"/>
    <b v="0"/>
    <b v="0"/>
    <x v="5"/>
    <s v="documentary"/>
  </r>
  <r>
    <n v="199"/>
    <s v="Hull, Baker and Martinez"/>
    <s v="Digitized reciprocal infrastructure"/>
    <n v="1800"/>
    <n v="968"/>
    <n v="53.777777777777779"/>
    <x v="1"/>
    <n v="13"/>
    <n v="74.461538461538467"/>
    <s v="US"/>
    <s v="USD"/>
    <n v="1436245200"/>
    <x v="475"/>
    <n v="1436590800"/>
    <d v="2015-07-11T05:00:00"/>
    <b v="0"/>
    <b v="0"/>
    <x v="1"/>
    <s v="rock"/>
  </r>
  <r>
    <n v="345"/>
    <s v="Taylor, Cisneros and Romero"/>
    <s v="Open-source neutral task-force"/>
    <n v="157600"/>
    <n v="23159"/>
    <n v="14.69479695431472"/>
    <x v="1"/>
    <n v="331"/>
    <n v="69.966767371601208"/>
    <s v="GB"/>
    <s v="GBP"/>
    <n v="1436418000"/>
    <x v="476"/>
    <n v="1436504400"/>
    <d v="2015-07-10T05:00:00"/>
    <b v="0"/>
    <b v="0"/>
    <x v="5"/>
    <s v="drama"/>
  </r>
  <r>
    <n v="881"/>
    <s v="Charles Inc"/>
    <s v="Implemented object-oriented synergy"/>
    <n v="81300"/>
    <n v="31665"/>
    <n v="38.948339483394832"/>
    <x v="1"/>
    <n v="452"/>
    <n v="70.055309734513273"/>
    <s v="US"/>
    <s v="USD"/>
    <n v="1436418000"/>
    <x v="476"/>
    <n v="1438923600"/>
    <d v="2015-08-07T05:00:00"/>
    <b v="0"/>
    <b v="1"/>
    <x v="3"/>
    <s v="plays"/>
  </r>
  <r>
    <n v="623"/>
    <s v="Smith, Scott and Rodriguez"/>
    <s v="Organic actuating protocol"/>
    <n v="94300"/>
    <n v="150806"/>
    <n v="159.92152704135739"/>
    <x v="0"/>
    <n v="2693"/>
    <n v="55.999257333828446"/>
    <s v="GB"/>
    <s v="GBP"/>
    <n v="1437022800"/>
    <x v="477"/>
    <n v="1437454800"/>
    <d v="2015-07-21T05:00:00"/>
    <b v="0"/>
    <b v="0"/>
    <x v="3"/>
    <s v="plays"/>
  </r>
  <r>
    <n v="887"/>
    <s v="Cooper LLC"/>
    <s v="Multi-layered systematic knowledgebase"/>
    <n v="7800"/>
    <n v="2289"/>
    <n v="29.346153846153843"/>
    <x v="1"/>
    <n v="31"/>
    <n v="73.838709677419359"/>
    <s v="US"/>
    <s v="USD"/>
    <n v="1437109200"/>
    <x v="478"/>
    <n v="1441170000"/>
    <d v="2015-09-02T05:00:00"/>
    <b v="0"/>
    <b v="1"/>
    <x v="3"/>
    <s v="plays"/>
  </r>
  <r>
    <n v="935"/>
    <s v="Richards, Stevens and Fleming"/>
    <s v="Object-based full-range knowledge user"/>
    <n v="6100"/>
    <n v="10012"/>
    <n v="164.13114754098362"/>
    <x v="0"/>
    <n v="132"/>
    <n v="75.848484848484844"/>
    <s v="US"/>
    <s v="USD"/>
    <n v="1437714000"/>
    <x v="479"/>
    <n v="1438318800"/>
    <d v="2015-07-31T05:00:00"/>
    <b v="0"/>
    <b v="0"/>
    <x v="3"/>
    <s v="plays"/>
  </r>
  <r>
    <n v="98"/>
    <s v="Arias, Allen and Miller"/>
    <s v="Seamless transitional portal"/>
    <n v="97800"/>
    <n v="32951"/>
    <n v="33.692229038854805"/>
    <x v="1"/>
    <n v="1220"/>
    <n v="27.009016393442622"/>
    <s v="AU"/>
    <s v="AUD"/>
    <n v="1437973200"/>
    <x v="480"/>
    <n v="1438318800"/>
    <d v="2015-07-31T05:00:00"/>
    <b v="0"/>
    <b v="0"/>
    <x v="6"/>
    <s v="video games"/>
  </r>
  <r>
    <n v="425"/>
    <s v="Sullivan, Davis and Booth"/>
    <s v="Vision-oriented actuating hardware"/>
    <n v="2700"/>
    <n v="7767"/>
    <n v="287.66666666666663"/>
    <x v="0"/>
    <n v="92"/>
    <n v="84.423913043478265"/>
    <s v="US"/>
    <s v="USD"/>
    <n v="1438059600"/>
    <x v="481"/>
    <n v="1438578000"/>
    <d v="2015-08-03T05:00:00"/>
    <b v="0"/>
    <b v="0"/>
    <x v="0"/>
    <s v="photography books"/>
  </r>
  <r>
    <n v="289"/>
    <s v="Smith, Love and Smith"/>
    <s v="Grass-roots mission-critical capability"/>
    <n v="800"/>
    <n v="13474"/>
    <n v="1684.25"/>
    <x v="0"/>
    <n v="337"/>
    <n v="39.982195845697326"/>
    <s v="CA"/>
    <s v="CAD"/>
    <n v="1438578000"/>
    <x v="482"/>
    <n v="1438837200"/>
    <d v="2015-08-06T05:00:00"/>
    <b v="0"/>
    <b v="0"/>
    <x v="3"/>
    <s v="plays"/>
  </r>
  <r>
    <n v="7"/>
    <s v="Carter-Guzman"/>
    <s v="Centralized cohesive challenge"/>
    <n v="4500"/>
    <n v="14741"/>
    <n v="327.57777777777778"/>
    <x v="0"/>
    <n v="227"/>
    <n v="64.93832599118943"/>
    <s v="DK"/>
    <s v="DKK"/>
    <n v="1439442000"/>
    <x v="483"/>
    <n v="1439614800"/>
    <d v="2015-08-15T05:00:00"/>
    <b v="0"/>
    <b v="0"/>
    <x v="3"/>
    <s v="plays"/>
  </r>
  <r>
    <n v="779"/>
    <s v="Webb Group"/>
    <s v="Public-key actuating projection"/>
    <n v="108700"/>
    <n v="87293"/>
    <n v="80.306347746090154"/>
    <x v="1"/>
    <n v="831"/>
    <n v="105.04572803850782"/>
    <s v="US"/>
    <s v="USD"/>
    <n v="1439528400"/>
    <x v="484"/>
    <n v="1440306000"/>
    <d v="2015-08-23T05:00:00"/>
    <b v="0"/>
    <b v="1"/>
    <x v="3"/>
    <s v="plays"/>
  </r>
  <r>
    <n v="660"/>
    <s v="Jensen-Brown"/>
    <s v="Fundamental disintermediate matrix"/>
    <n v="9100"/>
    <n v="7438"/>
    <n v="81.736263736263737"/>
    <x v="1"/>
    <n v="77"/>
    <n v="96.597402597402592"/>
    <s v="US"/>
    <s v="USD"/>
    <n v="1440133200"/>
    <x v="485"/>
    <n v="1440910800"/>
    <d v="2015-08-30T05:00:00"/>
    <b v="1"/>
    <b v="0"/>
    <x v="3"/>
    <s v="plays"/>
  </r>
  <r>
    <n v="685"/>
    <s v="Lee-Cobb"/>
    <s v="Customizable homogeneous firmware"/>
    <n v="140000"/>
    <n v="94501"/>
    <n v="67.500714285714281"/>
    <x v="1"/>
    <n v="926"/>
    <n v="102.05291576673866"/>
    <s v="CA"/>
    <s v="CAD"/>
    <n v="1440306000"/>
    <x v="486"/>
    <n v="1442379600"/>
    <d v="2015-09-16T05:00:00"/>
    <b v="0"/>
    <b v="0"/>
    <x v="3"/>
    <s v="plays"/>
  </r>
  <r>
    <n v="351"/>
    <s v="Young LLC"/>
    <s v="Universal maximized methodology"/>
    <n v="74100"/>
    <n v="94631"/>
    <n v="127.70715249662618"/>
    <x v="0"/>
    <n v="2013"/>
    <n v="47.009935419771487"/>
    <s v="US"/>
    <s v="USD"/>
    <n v="1440392400"/>
    <x v="487"/>
    <n v="1441602000"/>
    <d v="2015-09-07T05:00:00"/>
    <b v="0"/>
    <b v="0"/>
    <x v="1"/>
    <s v="rock"/>
  </r>
  <r>
    <n v="654"/>
    <s v="Roberts, Hinton and Williams"/>
    <s v="Programmable static middleware"/>
    <n v="35000"/>
    <n v="177936"/>
    <n v="508.38857142857148"/>
    <x v="0"/>
    <n v="3016"/>
    <n v="58.9973474801061"/>
    <s v="US"/>
    <s v="USD"/>
    <n v="1440392400"/>
    <x v="487"/>
    <n v="1440824400"/>
    <d v="2015-08-29T05:00:00"/>
    <b v="0"/>
    <b v="0"/>
    <x v="1"/>
    <s v="metal"/>
  </r>
  <r>
    <n v="870"/>
    <s v="Hansen-Austin"/>
    <s v="Adaptive demand-driven encryption"/>
    <n v="7700"/>
    <n v="6920"/>
    <n v="89.870129870129873"/>
    <x v="1"/>
    <n v="121"/>
    <n v="57.190082644628099"/>
    <s v="US"/>
    <s v="USD"/>
    <n v="1440392400"/>
    <x v="487"/>
    <n v="1442552400"/>
    <d v="2015-09-18T05:00:00"/>
    <b v="0"/>
    <b v="0"/>
    <x v="3"/>
    <s v="plays"/>
  </r>
  <r>
    <n v="341"/>
    <s v="Guzman Group"/>
    <s v="Ameliorated disintermediate utilization"/>
    <n v="114300"/>
    <n v="96777"/>
    <n v="84.669291338582681"/>
    <x v="1"/>
    <n v="1257"/>
    <n v="76.990453460620529"/>
    <s v="US"/>
    <s v="USD"/>
    <n v="1440738000"/>
    <x v="488"/>
    <n v="1441342800"/>
    <d v="2015-09-04T05:00:00"/>
    <b v="0"/>
    <b v="0"/>
    <x v="1"/>
    <s v="indie rock"/>
  </r>
  <r>
    <n v="239"/>
    <s v="Mason-Sanders"/>
    <s v="Networked web-enabled instruction set"/>
    <n v="3200"/>
    <n v="3127"/>
    <n v="97.71875"/>
    <x v="1"/>
    <n v="41"/>
    <n v="76.268292682926827"/>
    <s v="US"/>
    <s v="USD"/>
    <n v="1440824400"/>
    <x v="489"/>
    <n v="1441170000"/>
    <d v="2015-09-02T05:00:00"/>
    <b v="0"/>
    <b v="0"/>
    <x v="2"/>
    <s v="wearables"/>
  </r>
  <r>
    <n v="658"/>
    <s v="Howell, Myers and Olson"/>
    <s v="Self-enabling mission-critical success"/>
    <n v="52600"/>
    <n v="31594"/>
    <n v="60.064638783269963"/>
    <x v="2"/>
    <n v="390"/>
    <n v="81.010256410256417"/>
    <s v="US"/>
    <s v="USD"/>
    <n v="1440910800"/>
    <x v="490"/>
    <n v="1442898000"/>
    <d v="2015-09-22T05:00:00"/>
    <b v="0"/>
    <b v="0"/>
    <x v="1"/>
    <s v="rock"/>
  </r>
  <r>
    <n v="357"/>
    <s v="Perez, Davis and Wilson"/>
    <s v="Implemented tangible algorithm"/>
    <n v="2300"/>
    <n v="4253"/>
    <n v="184.91304347826087"/>
    <x v="0"/>
    <n v="41"/>
    <n v="103.73170731707317"/>
    <s v="US"/>
    <s v="USD"/>
    <n v="1441256400"/>
    <x v="491"/>
    <n v="1443416400"/>
    <d v="2015-09-28T05:00:00"/>
    <b v="0"/>
    <b v="0"/>
    <x v="6"/>
    <s v="video games"/>
  </r>
  <r>
    <n v="437"/>
    <s v="Hansen Group"/>
    <s v="Centralized regional interface"/>
    <n v="8100"/>
    <n v="9969"/>
    <n v="123.07407407407408"/>
    <x v="0"/>
    <n v="192"/>
    <n v="51.921875"/>
    <s v="US"/>
    <s v="USD"/>
    <n v="1442120400"/>
    <x v="492"/>
    <n v="1442379600"/>
    <d v="2015-09-16T05:00:00"/>
    <b v="0"/>
    <b v="1"/>
    <x v="5"/>
    <s v="animation"/>
  </r>
  <r>
    <n v="194"/>
    <s v="Sandoval Group"/>
    <s v="Assimilated multi-tasking archive"/>
    <n v="7100"/>
    <n v="8716"/>
    <n v="122.7605633802817"/>
    <x v="0"/>
    <n v="126"/>
    <n v="69.174603174603178"/>
    <s v="US"/>
    <s v="USD"/>
    <n v="1442206800"/>
    <x v="493"/>
    <n v="1443589200"/>
    <d v="2015-09-30T05:00:00"/>
    <b v="0"/>
    <b v="0"/>
    <x v="1"/>
    <s v="metal"/>
  </r>
  <r>
    <n v="116"/>
    <s v="David-Clark"/>
    <s v="De-engineered motivating standardization"/>
    <n v="7200"/>
    <n v="6336"/>
    <n v="88"/>
    <x v="1"/>
    <n v="73"/>
    <n v="86.794520547945211"/>
    <s v="US"/>
    <s v="USD"/>
    <n v="1442552400"/>
    <x v="494"/>
    <n v="1442638800"/>
    <d v="2015-09-19T05:00:00"/>
    <b v="0"/>
    <b v="0"/>
    <x v="3"/>
    <s v="plays"/>
  </r>
  <r>
    <n v="58"/>
    <s v="Anderson-Perez"/>
    <s v="Expanded 3rdgeneration strategy"/>
    <n v="2700"/>
    <n v="6132"/>
    <n v="227.11111111111114"/>
    <x v="0"/>
    <n v="211"/>
    <n v="29.061611374407583"/>
    <s v="US"/>
    <s v="USD"/>
    <n v="1442811600"/>
    <x v="495"/>
    <n v="1443934800"/>
    <d v="2015-10-04T05:00:00"/>
    <b v="0"/>
    <b v="0"/>
    <x v="3"/>
    <s v="plays"/>
  </r>
  <r>
    <n v="161"/>
    <s v="Bruce Group"/>
    <s v="Cross-platform methodical process improvement"/>
    <n v="5500"/>
    <n v="4300"/>
    <n v="78.181818181818187"/>
    <x v="1"/>
    <n v="75"/>
    <n v="57.333333333333336"/>
    <s v="US"/>
    <s v="USD"/>
    <n v="1442984400"/>
    <x v="496"/>
    <n v="1443502800"/>
    <d v="2015-09-29T05:00:00"/>
    <b v="0"/>
    <b v="1"/>
    <x v="2"/>
    <s v="web"/>
  </r>
  <r>
    <n v="572"/>
    <s v="Clements Group"/>
    <s v="Assimilated actuating policy"/>
    <n v="9000"/>
    <n v="4896"/>
    <n v="54.400000000000006"/>
    <x v="2"/>
    <n v="94"/>
    <n v="52.085106382978722"/>
    <s v="US"/>
    <s v="USD"/>
    <n v="1443416400"/>
    <x v="497"/>
    <n v="1444798800"/>
    <d v="2015-10-14T05:00:00"/>
    <b v="0"/>
    <b v="1"/>
    <x v="1"/>
    <s v="rock"/>
  </r>
  <r>
    <n v="557"/>
    <s v="Lam-Hamilton"/>
    <s v="Team-oriented global strategy"/>
    <n v="6000"/>
    <n v="11960"/>
    <n v="199.33333333333334"/>
    <x v="0"/>
    <n v="221"/>
    <n v="54.117647058823529"/>
    <s v="US"/>
    <s v="USD"/>
    <n v="1443762000"/>
    <x v="498"/>
    <n v="1444021200"/>
    <d v="2015-10-05T05:00:00"/>
    <b v="0"/>
    <b v="1"/>
    <x v="5"/>
    <s v="science fiction"/>
  </r>
  <r>
    <n v="27"/>
    <s v="Best, Carr and Williams"/>
    <s v="Diverse transitional migration"/>
    <n v="2000"/>
    <n v="1599"/>
    <n v="79.95"/>
    <x v="1"/>
    <n v="15"/>
    <n v="106.6"/>
    <s v="US"/>
    <s v="USD"/>
    <n v="1443848400"/>
    <x v="499"/>
    <n v="1444539600"/>
    <d v="2015-10-11T05:00:00"/>
    <b v="0"/>
    <b v="0"/>
    <x v="1"/>
    <s v="rock"/>
  </r>
  <r>
    <n v="605"/>
    <s v="Ortiz, Valenzuela and Collins"/>
    <s v="Profound solution-oriented matrix"/>
    <n v="3300"/>
    <n v="6178"/>
    <n v="187.21212121212122"/>
    <x v="0"/>
    <n v="107"/>
    <n v="57.738317757009348"/>
    <s v="US"/>
    <s v="USD"/>
    <n v="1443848400"/>
    <x v="499"/>
    <n v="1447394400"/>
    <d v="2015-11-13T06:00:00"/>
    <b v="0"/>
    <b v="0"/>
    <x v="4"/>
    <s v="nonfiction"/>
  </r>
  <r>
    <n v="174"/>
    <s v="Santos, Black and Donovan"/>
    <s v="Pre-emptive scalable access"/>
    <n v="600"/>
    <n v="5368"/>
    <n v="894.66666666666674"/>
    <x v="0"/>
    <n v="48"/>
    <n v="111.83333333333333"/>
    <s v="US"/>
    <s v="USD"/>
    <n v="1444021200"/>
    <x v="500"/>
    <n v="1444107600"/>
    <d v="2015-10-06T05:00:00"/>
    <b v="0"/>
    <b v="1"/>
    <x v="2"/>
    <s v="wearables"/>
  </r>
  <r>
    <n v="767"/>
    <s v="Hale, Pearson and Jenkins"/>
    <s v="Upgradable attitude-oriented project"/>
    <n v="97200"/>
    <n v="55372"/>
    <n v="56.967078189300416"/>
    <x v="1"/>
    <n v="513"/>
    <n v="107.93762183235867"/>
    <s v="US"/>
    <s v="USD"/>
    <n v="1444107600"/>
    <x v="501"/>
    <n v="1447999200"/>
    <d v="2015-11-20T06:00:00"/>
    <b v="0"/>
    <b v="0"/>
    <x v="4"/>
    <s v="translations"/>
  </r>
  <r>
    <n v="375"/>
    <s v="Leblanc-Pineda"/>
    <s v="Future-proofed upward-trending contingency"/>
    <n v="2700"/>
    <n v="1479"/>
    <n v="54.777777777777779"/>
    <x v="1"/>
    <n v="25"/>
    <n v="59.16"/>
    <s v="US"/>
    <s v="USD"/>
    <n v="1444971600"/>
    <x v="502"/>
    <n v="1449900000"/>
    <d v="2015-12-12T06:00:00"/>
    <b v="0"/>
    <b v="0"/>
    <x v="1"/>
    <s v="indie rock"/>
  </r>
  <r>
    <n v="743"/>
    <s v="Clark-Conrad"/>
    <s v="Exclusive bandwidth-monitored orchestration"/>
    <n v="3900"/>
    <n v="504"/>
    <n v="12.923076923076923"/>
    <x v="1"/>
    <n v="17"/>
    <n v="29.647058823529413"/>
    <s v="US"/>
    <s v="USD"/>
    <n v="1445403600"/>
    <x v="503"/>
    <n v="1445922000"/>
    <d v="2015-10-27T05:00:00"/>
    <b v="0"/>
    <b v="1"/>
    <x v="3"/>
    <s v="plays"/>
  </r>
  <r>
    <n v="832"/>
    <s v="Bradley, Beck and Mayo"/>
    <s v="Synergized fault-tolerant hierarchy"/>
    <n v="43200"/>
    <n v="136156"/>
    <n v="315.17592592592592"/>
    <x v="0"/>
    <n v="1297"/>
    <n v="104.97764070932922"/>
    <s v="DK"/>
    <s v="DKK"/>
    <n v="1445490000"/>
    <x v="504"/>
    <n v="1448431200"/>
    <d v="2015-11-25T06:00:00"/>
    <b v="1"/>
    <b v="0"/>
    <x v="4"/>
    <s v="translations"/>
  </r>
  <r>
    <n v="980"/>
    <s v="Huff-Johnson"/>
    <s v="Universal fault-tolerant orchestration"/>
    <n v="195200"/>
    <n v="78630"/>
    <n v="40.281762295081968"/>
    <x v="1"/>
    <n v="742"/>
    <n v="105.97035040431267"/>
    <s v="US"/>
    <s v="USD"/>
    <n v="1446181200"/>
    <x v="505"/>
    <n v="1446616800"/>
    <d v="2015-11-04T06:00:00"/>
    <b v="1"/>
    <b v="0"/>
    <x v="4"/>
    <s v="nonfiction"/>
  </r>
  <r>
    <n v="352"/>
    <s v="Adams, Willis and Sanchez"/>
    <s v="Expanded hybrid hardware"/>
    <n v="2800"/>
    <n v="977"/>
    <n v="34.892857142857139"/>
    <x v="1"/>
    <n v="33"/>
    <n v="29.606060606060606"/>
    <s v="CA"/>
    <s v="CAD"/>
    <n v="1446876000"/>
    <x v="506"/>
    <n v="1447567200"/>
    <d v="2015-11-15T06:00:00"/>
    <b v="0"/>
    <b v="0"/>
    <x v="3"/>
    <s v="plays"/>
  </r>
  <r>
    <n v="633"/>
    <s v="Yu and Sons"/>
    <s v="Adaptive context-sensitive architecture"/>
    <n v="6700"/>
    <n v="5569"/>
    <n v="83.119402985074629"/>
    <x v="1"/>
    <n v="105"/>
    <n v="53.038095238095238"/>
    <s v="US"/>
    <s v="USD"/>
    <n v="1446876000"/>
    <x v="506"/>
    <n v="1447221600"/>
    <d v="2015-11-11T06:00:00"/>
    <b v="0"/>
    <b v="0"/>
    <x v="5"/>
    <s v="animation"/>
  </r>
  <r>
    <n v="695"/>
    <s v="Cardenas, Thompson and Carey"/>
    <s v="Configurable full-range emulation"/>
    <n v="9200"/>
    <n v="12322"/>
    <n v="133.93478260869566"/>
    <x v="0"/>
    <n v="196"/>
    <n v="62.867346938775512"/>
    <s v="IT"/>
    <s v="EUR"/>
    <n v="1447480800"/>
    <x v="507"/>
    <n v="1448863200"/>
    <d v="2015-11-30T06:00:00"/>
    <b v="1"/>
    <b v="0"/>
    <x v="1"/>
    <s v="rock"/>
  </r>
  <r>
    <n v="467"/>
    <s v="Shaw Ltd"/>
    <s v="Profit-focused content-based application"/>
    <n v="1400"/>
    <n v="8053"/>
    <n v="575.21428571428578"/>
    <x v="0"/>
    <n v="139"/>
    <n v="57.935251798561154"/>
    <s v="CA"/>
    <s v="CAD"/>
    <n v="1448258400"/>
    <x v="508"/>
    <n v="1448863200"/>
    <d v="2015-11-30T06:00:00"/>
    <b v="0"/>
    <b v="1"/>
    <x v="2"/>
    <s v="web"/>
  </r>
  <r>
    <n v="123"/>
    <s v="Edwards-Lewis"/>
    <s v="Enhanced scalable concept"/>
    <n v="177700"/>
    <n v="33092"/>
    <n v="18.622397298818232"/>
    <x v="1"/>
    <n v="662"/>
    <n v="49.987915407854985"/>
    <s v="CA"/>
    <s v="CAD"/>
    <n v="1448344800"/>
    <x v="509"/>
    <n v="1448604000"/>
    <d v="2015-11-27T06:00:00"/>
    <b v="1"/>
    <b v="0"/>
    <x v="3"/>
    <s v="plays"/>
  </r>
  <r>
    <n v="937"/>
    <s v="Tapia, Sandoval and Hurley"/>
    <s v="Cloned fresh-thinking model"/>
    <n v="171000"/>
    <n v="84891"/>
    <n v="49.64385964912281"/>
    <x v="2"/>
    <n v="976"/>
    <n v="86.978483606557376"/>
    <s v="US"/>
    <s v="USD"/>
    <n v="1448517600"/>
    <x v="510"/>
    <n v="1449295200"/>
    <d v="2015-12-05T06:00:00"/>
    <b v="0"/>
    <b v="0"/>
    <x v="5"/>
    <s v="documentary"/>
  </r>
  <r>
    <n v="0"/>
    <s v="Baldwin, Riley and Jackson"/>
    <s v="Pre-emptive tertiary standardization"/>
    <n v="100"/>
    <n v="0"/>
    <n v="0"/>
    <x v="1"/>
    <n v="0"/>
    <e v="#DIV/0!"/>
    <s v="CA"/>
    <s v="CAD"/>
    <n v="1448690400"/>
    <x v="511"/>
    <n v="1450159200"/>
    <d v="2015-12-15T06:00:00"/>
    <b v="0"/>
    <b v="0"/>
    <x v="7"/>
    <s v="food trucks"/>
  </r>
  <r>
    <n v="975"/>
    <s v="Ayala Group"/>
    <s v="Right-sized maximized migration"/>
    <n v="5400"/>
    <n v="8366"/>
    <n v="154.92592592592592"/>
    <x v="0"/>
    <n v="135"/>
    <n v="61.970370370370368"/>
    <s v="US"/>
    <s v="USD"/>
    <n v="1448776800"/>
    <x v="512"/>
    <n v="1452146400"/>
    <d v="2016-01-07T06:00:00"/>
    <b v="0"/>
    <b v="1"/>
    <x v="3"/>
    <s v="plays"/>
  </r>
  <r>
    <n v="271"/>
    <s v="Foley-Cox"/>
    <s v="Progressive zero administration leverage"/>
    <n v="153700"/>
    <n v="1953"/>
    <n v="1.2706571242680547"/>
    <x v="3"/>
    <n v="61"/>
    <n v="32.016393442622949"/>
    <s v="US"/>
    <s v="USD"/>
    <n v="1449468000"/>
    <x v="513"/>
    <n v="1452146400"/>
    <d v="2016-01-07T06:00:00"/>
    <b v="0"/>
    <b v="0"/>
    <x v="0"/>
    <s v="photography books"/>
  </r>
  <r>
    <n v="158"/>
    <s v="Carlson Inc"/>
    <s v="Ergonomic fresh-thinking installation"/>
    <n v="2100"/>
    <n v="4640"/>
    <n v="220.95238095238096"/>
    <x v="0"/>
    <n v="41"/>
    <n v="113.17073170731707"/>
    <s v="US"/>
    <s v="USD"/>
    <n v="1449554400"/>
    <x v="514"/>
    <n v="1449640800"/>
    <d v="2015-12-09T06:00:00"/>
    <b v="0"/>
    <b v="0"/>
    <x v="1"/>
    <s v="rock"/>
  </r>
  <r>
    <n v="953"/>
    <s v="Boyle Ltd"/>
    <s v="Streamlined fault-tolerant conglomeration"/>
    <n v="3300"/>
    <n v="1980"/>
    <n v="60"/>
    <x v="1"/>
    <n v="21"/>
    <n v="94.285714285714292"/>
    <s v="US"/>
    <s v="USD"/>
    <n v="1450591200"/>
    <x v="515"/>
    <n v="1453701600"/>
    <d v="2016-01-25T06:00:00"/>
    <b v="0"/>
    <b v="1"/>
    <x v="5"/>
    <s v="science fiction"/>
  </r>
  <r>
    <n v="956"/>
    <s v="Wood Inc"/>
    <s v="Re-engineered composite focus group"/>
    <n v="187600"/>
    <n v="35698"/>
    <n v="19.028784648187631"/>
    <x v="1"/>
    <n v="830"/>
    <n v="43.00963855421687"/>
    <s v="US"/>
    <s v="USD"/>
    <n v="1450764000"/>
    <x v="516"/>
    <n v="1451109600"/>
    <d v="2015-12-26T06:00:00"/>
    <b v="0"/>
    <b v="0"/>
    <x v="5"/>
    <s v="science fiction"/>
  </r>
  <r>
    <n v="993"/>
    <s v="Erickson-Rogers"/>
    <s v="De-engineered even-keeled definition"/>
    <n v="9800"/>
    <n v="7608"/>
    <n v="77.632653061224488"/>
    <x v="2"/>
    <n v="75"/>
    <n v="101.44"/>
    <s v="IT"/>
    <s v="EUR"/>
    <n v="1450936800"/>
    <x v="517"/>
    <n v="1452405600"/>
    <d v="2016-01-10T06:00:00"/>
    <b v="0"/>
    <b v="1"/>
    <x v="0"/>
    <s v="photography books"/>
  </r>
  <r>
    <n v="326"/>
    <s v="Pham, Avila and Nash"/>
    <s v="Multi-channeled next generation architecture"/>
    <n v="7200"/>
    <n v="3326"/>
    <n v="46.194444444444443"/>
    <x v="1"/>
    <n v="128"/>
    <n v="25.984375"/>
    <s v="US"/>
    <s v="USD"/>
    <n v="1451109600"/>
    <x v="518"/>
    <n v="1451628000"/>
    <d v="2016-01-01T06:00:00"/>
    <b v="0"/>
    <b v="0"/>
    <x v="5"/>
    <s v="animation"/>
  </r>
  <r>
    <n v="526"/>
    <s v="Smith-Sparks"/>
    <s v="Digitized bandwidth-monitored open architecture"/>
    <n v="8300"/>
    <n v="12944"/>
    <n v="155.95180722891567"/>
    <x v="0"/>
    <n v="147"/>
    <n v="88.054421768707485"/>
    <s v="US"/>
    <s v="USD"/>
    <n v="1451109600"/>
    <x v="518"/>
    <n v="1454306400"/>
    <d v="2016-02-01T06:00:00"/>
    <b v="0"/>
    <b v="1"/>
    <x v="3"/>
    <s v="plays"/>
  </r>
  <r>
    <n v="265"/>
    <s v="Lee and Sons"/>
    <s v="Persevering interactive emulation"/>
    <n v="4900"/>
    <n v="6031"/>
    <n v="123.08163265306122"/>
    <x v="0"/>
    <n v="86"/>
    <n v="70.127906976744185"/>
    <s v="US"/>
    <s v="USD"/>
    <n v="1451800800"/>
    <x v="519"/>
    <n v="1455602400"/>
    <d v="2016-02-16T06:00:00"/>
    <b v="0"/>
    <b v="0"/>
    <x v="3"/>
    <s v="plays"/>
  </r>
  <r>
    <n v="31"/>
    <s v="Schroeder Ltd"/>
    <s v="Progressive needs-based focus group"/>
    <n v="3500"/>
    <n v="10850"/>
    <n v="310"/>
    <x v="0"/>
    <n v="226"/>
    <n v="48.008849557522126"/>
    <s v="GB"/>
    <s v="GBP"/>
    <n v="1451973600"/>
    <x v="520"/>
    <n v="1454392800"/>
    <d v="2016-02-02T06:00:00"/>
    <b v="0"/>
    <b v="0"/>
    <x v="6"/>
    <s v="video games"/>
  </r>
  <r>
    <n v="303"/>
    <s v="Guerrero, Flores and Jenkins"/>
    <s v="Networked optimal architecture"/>
    <n v="3400"/>
    <n v="2809"/>
    <n v="82.617647058823536"/>
    <x v="1"/>
    <n v="32"/>
    <n v="87.78125"/>
    <s v="US"/>
    <s v="USD"/>
    <n v="1452146400"/>
    <x v="521"/>
    <n v="1452578400"/>
    <d v="2016-01-12T06:00:00"/>
    <b v="0"/>
    <b v="0"/>
    <x v="1"/>
    <s v="indie rock"/>
  </r>
  <r>
    <n v="544"/>
    <s v="Taylor Inc"/>
    <s v="Public-key 3rdgeneration system engine"/>
    <n v="2800"/>
    <n v="7742"/>
    <n v="276.5"/>
    <x v="0"/>
    <n v="84"/>
    <n v="92.166666666666671"/>
    <s v="US"/>
    <s v="USD"/>
    <n v="1452232800"/>
    <x v="522"/>
    <n v="1453356000"/>
    <d v="2016-01-21T06:00:00"/>
    <b v="0"/>
    <b v="0"/>
    <x v="1"/>
    <s v="rock"/>
  </r>
  <r>
    <n v="811"/>
    <s v="Page, Holt and Mack"/>
    <s v="Fundamental methodical emulation"/>
    <n v="92500"/>
    <n v="71320"/>
    <n v="77.102702702702715"/>
    <x v="1"/>
    <n v="679"/>
    <n v="105.03681885125184"/>
    <s v="US"/>
    <s v="USD"/>
    <n v="1452319200"/>
    <x v="523"/>
    <n v="1452492000"/>
    <d v="2016-01-11T06:00:00"/>
    <b v="0"/>
    <b v="1"/>
    <x v="6"/>
    <s v="video games"/>
  </r>
  <r>
    <n v="640"/>
    <s v="Richardson, Woodward and Hansen"/>
    <s v="Pre-emptive context-sensitive support"/>
    <n v="119800"/>
    <n v="19769"/>
    <n v="16.501669449081803"/>
    <x v="1"/>
    <n v="257"/>
    <n v="76.922178988326849"/>
    <s v="US"/>
    <s v="USD"/>
    <n v="1453096800"/>
    <x v="524"/>
    <n v="1453356000"/>
    <d v="2016-01-21T06:00:00"/>
    <b v="0"/>
    <b v="0"/>
    <x v="3"/>
    <s v="plays"/>
  </r>
  <r>
    <n v="542"/>
    <s v="Harrison-Bridges"/>
    <s v="Profit-focused exuding moderator"/>
    <n v="77000"/>
    <n v="1930"/>
    <n v="2.5064935064935066"/>
    <x v="1"/>
    <n v="49"/>
    <n v="39.387755102040813"/>
    <s v="GB"/>
    <s v="GBP"/>
    <n v="1453442400"/>
    <x v="525"/>
    <n v="1456034400"/>
    <d v="2016-02-21T06:00:00"/>
    <b v="0"/>
    <b v="0"/>
    <x v="1"/>
    <s v="indie rock"/>
  </r>
  <r>
    <n v="256"/>
    <s v="Smith-Reid"/>
    <s v="Optimized actuating toolset"/>
    <n v="4100"/>
    <n v="959"/>
    <n v="23.390243902439025"/>
    <x v="1"/>
    <n v="15"/>
    <n v="63.93333333333333"/>
    <s v="GB"/>
    <s v="GBP"/>
    <n v="1453615200"/>
    <x v="526"/>
    <n v="1456812000"/>
    <d v="2016-03-01T06:00:00"/>
    <b v="0"/>
    <b v="0"/>
    <x v="1"/>
    <s v="rock"/>
  </r>
  <r>
    <n v="711"/>
    <s v="Anderson LLC"/>
    <s v="Customizable full-range artificial intelligence"/>
    <n v="6200"/>
    <n v="1260"/>
    <n v="20.322580645161288"/>
    <x v="1"/>
    <n v="14"/>
    <n v="90"/>
    <s v="IT"/>
    <s v="EUR"/>
    <n v="1453615200"/>
    <x v="526"/>
    <n v="1453788000"/>
    <d v="2016-01-26T06:00:00"/>
    <b v="1"/>
    <b v="1"/>
    <x v="3"/>
    <s v="plays"/>
  </r>
  <r>
    <n v="799"/>
    <s v="Reid-Day"/>
    <s v="Devolved tertiary time-frame"/>
    <n v="84500"/>
    <n v="73522"/>
    <n v="87.008284023668637"/>
    <x v="1"/>
    <n v="1225"/>
    <n v="60.017959183673469"/>
    <s v="GB"/>
    <s v="GBP"/>
    <n v="1454133600"/>
    <x v="527"/>
    <n v="1454479200"/>
    <d v="2016-02-03T06:00:00"/>
    <b v="0"/>
    <b v="0"/>
    <x v="3"/>
    <s v="plays"/>
  </r>
  <r>
    <n v="902"/>
    <s v="Wang, Silva and Byrd"/>
    <s v="Integrated bifurcated software"/>
    <n v="1400"/>
    <n v="3534"/>
    <n v="252.42857142857144"/>
    <x v="0"/>
    <n v="110"/>
    <n v="32.127272727272725"/>
    <s v="US"/>
    <s v="USD"/>
    <n v="1454133600"/>
    <x v="527"/>
    <n v="1457762400"/>
    <d v="2016-03-12T06:00:00"/>
    <b v="0"/>
    <b v="0"/>
    <x v="2"/>
    <s v="web"/>
  </r>
  <r>
    <n v="488"/>
    <s v="Cordova, Shaw and Wang"/>
    <s v="Virtual secondary open architecture"/>
    <n v="5300"/>
    <n v="11663"/>
    <n v="220.0566037735849"/>
    <x v="0"/>
    <n v="115"/>
    <n v="101.41739130434783"/>
    <s v="US"/>
    <s v="USD"/>
    <n v="1454479200"/>
    <x v="528"/>
    <n v="1455948000"/>
    <d v="2016-02-20T06:00:00"/>
    <b v="0"/>
    <b v="0"/>
    <x v="3"/>
    <s v="plays"/>
  </r>
  <r>
    <n v="527"/>
    <s v="Rosario-Smith"/>
    <s v="Enterprise-wide intermediate portal"/>
    <n v="189200"/>
    <n v="188480"/>
    <n v="99.619450317124731"/>
    <x v="1"/>
    <n v="6080"/>
    <n v="31"/>
    <s v="CA"/>
    <s v="CAD"/>
    <n v="1454652000"/>
    <x v="529"/>
    <n v="1457762400"/>
    <d v="2016-03-12T06:00:00"/>
    <b v="0"/>
    <b v="0"/>
    <x v="5"/>
    <s v="animation"/>
  </r>
  <r>
    <n v="960"/>
    <s v="Robbins Group"/>
    <s v="Function-based interactive matrix"/>
    <n v="5500"/>
    <n v="4678"/>
    <n v="85.054545454545448"/>
    <x v="1"/>
    <n v="55"/>
    <n v="85.054545454545448"/>
    <s v="US"/>
    <s v="USD"/>
    <n v="1454911200"/>
    <x v="530"/>
    <n v="1458104400"/>
    <d v="2016-03-16T05:00:00"/>
    <b v="0"/>
    <b v="0"/>
    <x v="2"/>
    <s v="web"/>
  </r>
  <r>
    <n v="841"/>
    <s v="Garcia, Dunn and Richardson"/>
    <s v="Automated even-keeled emulation"/>
    <n v="9100"/>
    <n v="12991"/>
    <n v="142.75824175824175"/>
    <x v="0"/>
    <n v="155"/>
    <n v="83.812903225806451"/>
    <s v="US"/>
    <s v="USD"/>
    <n v="1455861600"/>
    <x v="531"/>
    <n v="1457244000"/>
    <d v="2016-03-06T06:00:00"/>
    <b v="0"/>
    <b v="0"/>
    <x v="2"/>
    <s v="web"/>
  </r>
  <r>
    <n v="934"/>
    <s v="Davis, Crawford and Lopez"/>
    <s v="Reactive radical framework"/>
    <n v="6200"/>
    <n v="11280"/>
    <n v="181.93548387096774"/>
    <x v="0"/>
    <n v="105"/>
    <n v="107.42857142857143"/>
    <s v="US"/>
    <s v="USD"/>
    <n v="1456120800"/>
    <x v="532"/>
    <n v="1456639200"/>
    <d v="2016-02-28T06:00:00"/>
    <b v="0"/>
    <b v="0"/>
    <x v="3"/>
    <s v="plays"/>
  </r>
  <r>
    <n v="558"/>
    <s v="Ho Ltd"/>
    <s v="Enhanced client-driven capacity"/>
    <n v="5800"/>
    <n v="7966"/>
    <n v="137.34482758620689"/>
    <x v="0"/>
    <n v="126"/>
    <n v="63.222222222222221"/>
    <s v="US"/>
    <s v="USD"/>
    <n v="1456293600"/>
    <x v="533"/>
    <n v="1460005200"/>
    <d v="2016-04-07T05:00:00"/>
    <b v="0"/>
    <b v="0"/>
    <x v="3"/>
    <s v="plays"/>
  </r>
  <r>
    <n v="566"/>
    <s v="Webb-Smith"/>
    <s v="Advanced content-based installation"/>
    <n v="9300"/>
    <n v="4124"/>
    <n v="44.344086021505376"/>
    <x v="1"/>
    <n v="37"/>
    <n v="111.45945945945945"/>
    <s v="US"/>
    <s v="USD"/>
    <n v="1456293600"/>
    <x v="533"/>
    <n v="1458277200"/>
    <d v="2016-03-18T05:00:00"/>
    <b v="0"/>
    <b v="1"/>
    <x v="1"/>
    <s v="electric music"/>
  </r>
  <r>
    <n v="90"/>
    <s v="Kramer Group"/>
    <s v="Synergistic explicit parallelism"/>
    <n v="7800"/>
    <n v="6132"/>
    <n v="78.615384615384613"/>
    <x v="1"/>
    <n v="106"/>
    <n v="57.849056603773583"/>
    <s v="US"/>
    <s v="USD"/>
    <n v="1456380000"/>
    <x v="534"/>
    <n v="1456380000"/>
    <d v="2016-02-25T06:00:00"/>
    <b v="0"/>
    <b v="1"/>
    <x v="3"/>
    <s v="plays"/>
  </r>
  <r>
    <n v="670"/>
    <s v="Robinson Group"/>
    <s v="Re-contextualized homogeneous flexibility"/>
    <n v="16200"/>
    <n v="75955"/>
    <n v="468.85802469135803"/>
    <x v="0"/>
    <n v="1101"/>
    <n v="68.987284287011803"/>
    <s v="US"/>
    <s v="USD"/>
    <n v="1456380000"/>
    <x v="534"/>
    <n v="1457416800"/>
    <d v="2016-03-08T06:00:00"/>
    <b v="0"/>
    <b v="0"/>
    <x v="1"/>
    <s v="indie rock"/>
  </r>
  <r>
    <n v="298"/>
    <s v="Chase, Garcia and Johnson"/>
    <s v="Adaptive intangible database"/>
    <n v="3500"/>
    <n v="5037"/>
    <n v="143.91428571428571"/>
    <x v="0"/>
    <n v="72"/>
    <n v="69.958333333333329"/>
    <s v="US"/>
    <s v="USD"/>
    <n v="1456466400"/>
    <x v="535"/>
    <n v="1458018000"/>
    <d v="2016-03-15T05:00:00"/>
    <b v="0"/>
    <b v="1"/>
    <x v="1"/>
    <s v="rock"/>
  </r>
  <r>
    <n v="723"/>
    <s v="Beck-Knight"/>
    <s v="Exclusive fresh-thinking model"/>
    <n v="4900"/>
    <n v="13250"/>
    <n v="270.40816326530609"/>
    <x v="0"/>
    <n v="144"/>
    <n v="92.013888888888886"/>
    <s v="AU"/>
    <s v="AUD"/>
    <n v="1456898400"/>
    <x v="536"/>
    <n v="1458709200"/>
    <d v="2016-03-23T05:00:00"/>
    <b v="0"/>
    <b v="0"/>
    <x v="3"/>
    <s v="plays"/>
  </r>
  <r>
    <n v="299"/>
    <s v="Ramsey and Sons"/>
    <s v="Grass-roots contextually-based algorithm"/>
    <n v="3800"/>
    <n v="1954"/>
    <n v="51.421052631578945"/>
    <x v="1"/>
    <n v="49"/>
    <n v="39.877551020408163"/>
    <s v="US"/>
    <s v="USD"/>
    <n v="1456984800"/>
    <x v="537"/>
    <n v="1461819600"/>
    <d v="2016-04-28T05:00:00"/>
    <b v="0"/>
    <b v="0"/>
    <x v="7"/>
    <s v="food trucks"/>
  </r>
  <r>
    <n v="990"/>
    <s v="Ortiz-Roberts"/>
    <s v="Devolved foreground customer loyalty"/>
    <n v="7800"/>
    <n v="6839"/>
    <n v="87.679487179487182"/>
    <x v="1"/>
    <n v="64"/>
    <n v="106.859375"/>
    <s v="US"/>
    <s v="USD"/>
    <n v="1456984800"/>
    <x v="537"/>
    <n v="1458882000"/>
    <d v="2016-03-25T05:00:00"/>
    <b v="0"/>
    <b v="1"/>
    <x v="5"/>
    <s v="drama"/>
  </r>
  <r>
    <n v="189"/>
    <s v="Anthony-Shaw"/>
    <s v="Switchable contextually-based access"/>
    <n v="191300"/>
    <n v="45004"/>
    <n v="23.525352848928385"/>
    <x v="2"/>
    <n v="441"/>
    <n v="102.0498866213152"/>
    <s v="US"/>
    <s v="USD"/>
    <n v="1457071200"/>
    <x v="538"/>
    <n v="1457071200"/>
    <d v="2016-03-04T06:00:00"/>
    <b v="0"/>
    <b v="0"/>
    <x v="3"/>
    <s v="plays"/>
  </r>
  <r>
    <n v="596"/>
    <s v="Becker-Scott"/>
    <s v="Managed optimizing archive"/>
    <n v="7900"/>
    <n v="7875"/>
    <n v="99.683544303797461"/>
    <x v="1"/>
    <n v="183"/>
    <n v="43.032786885245905"/>
    <s v="US"/>
    <s v="USD"/>
    <n v="1457157600"/>
    <x v="539"/>
    <n v="1457762400"/>
    <d v="2016-03-12T06:00:00"/>
    <b v="0"/>
    <b v="1"/>
    <x v="5"/>
    <s v="drama"/>
  </r>
  <r>
    <n v="784"/>
    <s v="Byrd Group"/>
    <s v="Profound fault-tolerant model"/>
    <n v="88900"/>
    <n v="102535"/>
    <n v="115.33745781777279"/>
    <x v="0"/>
    <n v="3308"/>
    <n v="30.996070133010882"/>
    <s v="US"/>
    <s v="USD"/>
    <n v="1457244000"/>
    <x v="540"/>
    <n v="1458190800"/>
    <d v="2016-03-17T05:00:00"/>
    <b v="0"/>
    <b v="0"/>
    <x v="2"/>
    <s v="web"/>
  </r>
  <r>
    <n v="606"/>
    <s v="Valencia PLC"/>
    <s v="Extended asynchronous initiative"/>
    <n v="3400"/>
    <n v="6405"/>
    <n v="188.38235294117646"/>
    <x v="0"/>
    <n v="160"/>
    <n v="40.03125"/>
    <s v="GB"/>
    <s v="GBP"/>
    <n v="1457330400"/>
    <x v="541"/>
    <n v="1458277200"/>
    <d v="2016-03-18T05:00:00"/>
    <b v="0"/>
    <b v="0"/>
    <x v="1"/>
    <s v="rock"/>
  </r>
  <r>
    <n v="499"/>
    <s v="Hunt Group"/>
    <s v="Reverse-engineered executive emulation"/>
    <n v="163800"/>
    <n v="78743"/>
    <n v="48.072649572649574"/>
    <x v="1"/>
    <n v="2072"/>
    <n v="38.003378378378379"/>
    <s v="US"/>
    <s v="USD"/>
    <n v="1458018000"/>
    <x v="542"/>
    <n v="1458450000"/>
    <d v="2016-03-20T05:00:00"/>
    <b v="0"/>
    <b v="1"/>
    <x v="5"/>
    <s v="documentary"/>
  </r>
  <r>
    <n v="223"/>
    <s v="Chavez, Garcia and Cantu"/>
    <s v="Synergistic explicit capability"/>
    <n v="87300"/>
    <n v="81897"/>
    <n v="93.81099656357388"/>
    <x v="1"/>
    <n v="931"/>
    <n v="87.966702470461868"/>
    <s v="US"/>
    <s v="USD"/>
    <n v="1458104400"/>
    <x v="543"/>
    <n v="1459314000"/>
    <d v="2016-03-30T05:00:00"/>
    <b v="0"/>
    <b v="0"/>
    <x v="3"/>
    <s v="plays"/>
  </r>
  <r>
    <n v="751"/>
    <s v="Lane-Barber"/>
    <s v="Universal value-added moderator"/>
    <n v="3600"/>
    <n v="8363"/>
    <n v="232.30555555555554"/>
    <x v="0"/>
    <n v="270"/>
    <n v="30.974074074074075"/>
    <s v="US"/>
    <s v="USD"/>
    <n v="1458190800"/>
    <x v="544"/>
    <n v="1459486800"/>
    <d v="2016-04-01T05:00:00"/>
    <b v="1"/>
    <b v="1"/>
    <x v="4"/>
    <s v="nonfiction"/>
  </r>
  <r>
    <n v="305"/>
    <s v="Townsend Ltd"/>
    <s v="Grass-roots actuating policy"/>
    <n v="2800"/>
    <n v="8014"/>
    <n v="286.21428571428572"/>
    <x v="0"/>
    <n v="85"/>
    <n v="94.28235294117647"/>
    <s v="US"/>
    <s v="USD"/>
    <n v="1458363600"/>
    <x v="545"/>
    <n v="1461906000"/>
    <d v="2016-04-29T05:00:00"/>
    <b v="0"/>
    <b v="0"/>
    <x v="3"/>
    <s v="plays"/>
  </r>
  <r>
    <n v="74"/>
    <s v="Davis-Michael"/>
    <s v="Progressive tertiary framework"/>
    <n v="3900"/>
    <n v="4776"/>
    <n v="122.46153846153847"/>
    <x v="0"/>
    <n v="85"/>
    <n v="56.188235294117646"/>
    <s v="GB"/>
    <s v="GBP"/>
    <n v="1459054800"/>
    <x v="546"/>
    <n v="1459141200"/>
    <d v="2016-03-28T05:00:00"/>
    <b v="0"/>
    <b v="0"/>
    <x v="1"/>
    <s v="metal"/>
  </r>
  <r>
    <n v="735"/>
    <s v="Caldwell PLC"/>
    <s v="Grass-roots zero administration alliance"/>
    <n v="37100"/>
    <n v="131404"/>
    <n v="354.18867924528303"/>
    <x v="0"/>
    <n v="1991"/>
    <n v="65.998995479658461"/>
    <s v="US"/>
    <s v="USD"/>
    <n v="1459314000"/>
    <x v="547"/>
    <n v="1459918800"/>
    <d v="2016-04-06T05:00:00"/>
    <b v="0"/>
    <b v="0"/>
    <x v="0"/>
    <s v="photography books"/>
  </r>
  <r>
    <n v="548"/>
    <s v="York-Pitts"/>
    <s v="Monitored discrete toolset"/>
    <n v="66100"/>
    <n v="179074"/>
    <n v="270.91376701966715"/>
    <x v="0"/>
    <n v="2985"/>
    <n v="59.991289782244557"/>
    <s v="US"/>
    <s v="USD"/>
    <n v="1459486800"/>
    <x v="548"/>
    <n v="1460610000"/>
    <d v="2016-04-14T05:00:00"/>
    <b v="0"/>
    <b v="0"/>
    <x v="3"/>
    <s v="plays"/>
  </r>
  <r>
    <n v="653"/>
    <s v="Williams-Jones"/>
    <s v="Monitored incremental info-mediaries"/>
    <n v="600"/>
    <n v="14033"/>
    <n v="2338.833333333333"/>
    <x v="0"/>
    <n v="234"/>
    <n v="59.970085470085472"/>
    <s v="US"/>
    <s v="USD"/>
    <n v="1460091600"/>
    <x v="549"/>
    <n v="1460264400"/>
    <d v="2016-04-10T05:00:00"/>
    <b v="0"/>
    <b v="0"/>
    <x v="2"/>
    <s v="web"/>
  </r>
  <r>
    <n v="673"/>
    <s v="Turner, Scott and Gentry"/>
    <s v="Assimilated regional groupware"/>
    <n v="5600"/>
    <n v="2445"/>
    <n v="43.660714285714285"/>
    <x v="1"/>
    <n v="58"/>
    <n v="42.155172413793103"/>
    <s v="IT"/>
    <s v="EUR"/>
    <n v="1460696400"/>
    <x v="550"/>
    <n v="1462510800"/>
    <d v="2016-05-06T05:00:00"/>
    <b v="0"/>
    <b v="0"/>
    <x v="1"/>
    <s v="indie rock"/>
  </r>
  <r>
    <n v="615"/>
    <s v="Petersen-Rodriguez"/>
    <s v="Digitized clear-thinking installation"/>
    <n v="8500"/>
    <n v="14488"/>
    <n v="170.44705882352943"/>
    <x v="0"/>
    <n v="170"/>
    <n v="85.223529411764702"/>
    <s v="IT"/>
    <s v="EUR"/>
    <n v="1461906000"/>
    <x v="551"/>
    <n v="1462770000"/>
    <d v="2016-05-09T05:00:00"/>
    <b v="0"/>
    <b v="0"/>
    <x v="3"/>
    <s v="plays"/>
  </r>
  <r>
    <n v="209"/>
    <s v="Warren Ltd"/>
    <s v="Distributed system-worthy application"/>
    <n v="194500"/>
    <n v="41212"/>
    <n v="21.188688946015425"/>
    <x v="3"/>
    <n v="808"/>
    <n v="51.004950495049506"/>
    <s v="AU"/>
    <s v="AUD"/>
    <n v="1462510800"/>
    <x v="552"/>
    <n v="1463115600"/>
    <d v="2016-05-13T05:00:00"/>
    <b v="0"/>
    <b v="0"/>
    <x v="5"/>
    <s v="documentary"/>
  </r>
  <r>
    <n v="154"/>
    <s v="Rodriguez-Brown"/>
    <s v="Devolved foreground benchmark"/>
    <n v="171300"/>
    <n v="100650"/>
    <n v="58.756567425569173"/>
    <x v="1"/>
    <n v="1059"/>
    <n v="95.042492917847028"/>
    <s v="US"/>
    <s v="USD"/>
    <n v="1463029200"/>
    <x v="553"/>
    <n v="1465016400"/>
    <d v="2016-06-04T05:00:00"/>
    <b v="0"/>
    <b v="1"/>
    <x v="1"/>
    <s v="indie rock"/>
  </r>
  <r>
    <n v="926"/>
    <s v="Brown-Oliver"/>
    <s v="Synchronized cohesive encoding"/>
    <n v="8700"/>
    <n v="1577"/>
    <n v="18.126436781609197"/>
    <x v="1"/>
    <n v="15"/>
    <n v="105.13333333333334"/>
    <s v="US"/>
    <s v="USD"/>
    <n v="1463029200"/>
    <x v="553"/>
    <n v="1463374800"/>
    <d v="2016-05-16T05:00:00"/>
    <b v="0"/>
    <b v="0"/>
    <x v="7"/>
    <s v="food trucks"/>
  </r>
  <r>
    <n v="808"/>
    <s v="Harris, Medina and Mitchell"/>
    <s v="Enhanced regional flexibility"/>
    <n v="5200"/>
    <n v="1583"/>
    <n v="30.44230769230769"/>
    <x v="1"/>
    <n v="19"/>
    <n v="83.315789473684205"/>
    <s v="US"/>
    <s v="USD"/>
    <n v="1463461200"/>
    <x v="554"/>
    <n v="1464930000"/>
    <d v="2016-06-03T05:00:00"/>
    <b v="0"/>
    <b v="0"/>
    <x v="7"/>
    <s v="food trucks"/>
  </r>
  <r>
    <n v="774"/>
    <s v="Gonzalez-Snow"/>
    <s v="Polarized user-facing interface"/>
    <n v="5000"/>
    <n v="6775"/>
    <n v="135.5"/>
    <x v="0"/>
    <n v="78"/>
    <n v="86.858974358974365"/>
    <s v="IT"/>
    <s v="EUR"/>
    <n v="1463979600"/>
    <x v="555"/>
    <n v="1467522000"/>
    <d v="2016-07-03T05:00:00"/>
    <b v="0"/>
    <b v="0"/>
    <x v="2"/>
    <s v="web"/>
  </r>
  <r>
    <n v="728"/>
    <s v="Stewart Inc"/>
    <s v="Versatile mission-critical knowledgebase"/>
    <n v="4200"/>
    <n v="735"/>
    <n v="17.5"/>
    <x v="1"/>
    <n v="10"/>
    <n v="73.5"/>
    <s v="US"/>
    <s v="USD"/>
    <n v="1464152400"/>
    <x v="556"/>
    <n v="1465102800"/>
    <d v="2016-06-05T05:00:00"/>
    <b v="0"/>
    <b v="0"/>
    <x v="3"/>
    <s v="plays"/>
  </r>
  <r>
    <n v="814"/>
    <s v="Vincent PLC"/>
    <s v="Visionary 24hour analyzer"/>
    <n v="3200"/>
    <n v="2950"/>
    <n v="92.1875"/>
    <x v="1"/>
    <n v="36"/>
    <n v="81.944444444444443"/>
    <s v="DK"/>
    <s v="DKK"/>
    <n v="1464325200"/>
    <x v="557"/>
    <n v="1464498000"/>
    <d v="2016-05-29T05:00:00"/>
    <b v="0"/>
    <b v="1"/>
    <x v="1"/>
    <s v="rock"/>
  </r>
  <r>
    <n v="283"/>
    <s v="Lucas-Mullins"/>
    <s v="Business-focused dynamic instruction set"/>
    <n v="8100"/>
    <n v="1517"/>
    <n v="18.728395061728396"/>
    <x v="1"/>
    <n v="29"/>
    <n v="52.310344827586206"/>
    <s v="DK"/>
    <s v="DKK"/>
    <n v="1464584400"/>
    <x v="558"/>
    <n v="1465016400"/>
    <d v="2016-06-04T05:00:00"/>
    <b v="0"/>
    <b v="0"/>
    <x v="1"/>
    <s v="rock"/>
  </r>
  <r>
    <n v="13"/>
    <s v="Walker, Taylor and Coleman"/>
    <s v="Multi-tiered directional open architecture"/>
    <n v="4200"/>
    <n v="10295"/>
    <n v="245.11904761904765"/>
    <x v="0"/>
    <n v="98"/>
    <n v="105.05102040816327"/>
    <s v="US"/>
    <s v="USD"/>
    <n v="1465621200"/>
    <x v="559"/>
    <n v="1466658000"/>
    <d v="2016-06-23T05:00:00"/>
    <b v="0"/>
    <b v="0"/>
    <x v="1"/>
    <s v="indie rock"/>
  </r>
  <r>
    <n v="147"/>
    <s v="Moss, Norman and Dunlap"/>
    <s v="Upgradable upward-trending workforce"/>
    <n v="8300"/>
    <n v="9337"/>
    <n v="112.49397590361446"/>
    <x v="0"/>
    <n v="199"/>
    <n v="46.91959798994975"/>
    <s v="US"/>
    <s v="USD"/>
    <n v="1465794000"/>
    <x v="560"/>
    <n v="1466312400"/>
    <d v="2016-06-19T05:00:00"/>
    <b v="0"/>
    <b v="1"/>
    <x v="3"/>
    <s v="plays"/>
  </r>
  <r>
    <n v="408"/>
    <s v="Mahoney, Adams and Lucas"/>
    <s v="Cloned leadingedge utilization"/>
    <n v="9200"/>
    <n v="12129"/>
    <n v="131.83695652173913"/>
    <x v="0"/>
    <n v="154"/>
    <n v="78.759740259740255"/>
    <s v="CA"/>
    <s v="CAD"/>
    <n v="1466398800"/>
    <x v="561"/>
    <n v="1468126800"/>
    <d v="2016-07-10T05:00:00"/>
    <b v="0"/>
    <b v="0"/>
    <x v="5"/>
    <s v="documentary"/>
  </r>
  <r>
    <n v="594"/>
    <s v="Mcbride PLC"/>
    <s v="Upgradable leadingedge Local Area Network"/>
    <n v="157300"/>
    <n v="11167"/>
    <n v="7.0991735537190088"/>
    <x v="1"/>
    <n v="157"/>
    <n v="71.127388535031841"/>
    <s v="US"/>
    <s v="USD"/>
    <n v="1467003600"/>
    <x v="562"/>
    <n v="1467262800"/>
    <d v="2016-06-30T05:00:00"/>
    <b v="0"/>
    <b v="1"/>
    <x v="3"/>
    <s v="plays"/>
  </r>
  <r>
    <n v="999"/>
    <s v="Hernandez, Norton and Kelley"/>
    <s v="Expanded eco-centric policy"/>
    <n v="111100"/>
    <n v="62819"/>
    <n v="56.542754275427541"/>
    <x v="2"/>
    <n v="1122"/>
    <n v="55.98841354723708"/>
    <s v="US"/>
    <s v="USD"/>
    <n v="1467176400"/>
    <x v="563"/>
    <n v="1467781200"/>
    <d v="2016-07-06T05:00:00"/>
    <b v="0"/>
    <b v="0"/>
    <x v="7"/>
    <s v="food trucks"/>
  </r>
  <r>
    <n v="704"/>
    <s v="Haynes-Williams"/>
    <s v="Seamless clear-thinking artificial intelligence"/>
    <n v="8700"/>
    <n v="10682"/>
    <n v="122.78160919540231"/>
    <x v="0"/>
    <n v="116"/>
    <n v="92.08620689655173"/>
    <s v="US"/>
    <s v="USD"/>
    <n v="1467608400"/>
    <x v="564"/>
    <n v="1468904400"/>
    <d v="2016-07-19T05:00:00"/>
    <b v="0"/>
    <b v="0"/>
    <x v="5"/>
    <s v="animation"/>
  </r>
  <r>
    <n v="629"/>
    <s v="Jackson, Martinez and Ray"/>
    <s v="Multi-tiered executive toolset"/>
    <n v="85900"/>
    <n v="55476"/>
    <n v="64.58207217694995"/>
    <x v="1"/>
    <n v="750"/>
    <n v="73.968000000000004"/>
    <s v="US"/>
    <s v="USD"/>
    <n v="1467781200"/>
    <x v="565"/>
    <n v="1467954000"/>
    <d v="2016-07-08T05:00:00"/>
    <b v="0"/>
    <b v="1"/>
    <x v="3"/>
    <s v="plays"/>
  </r>
  <r>
    <n v="620"/>
    <s v="Swanson, Wilson and Baker"/>
    <s v="Synergized well-modulated project"/>
    <n v="4300"/>
    <n v="11525"/>
    <n v="268.02325581395348"/>
    <x v="0"/>
    <n v="128"/>
    <n v="90.0390625"/>
    <s v="AU"/>
    <s v="AUD"/>
    <n v="1467954000"/>
    <x v="566"/>
    <n v="1468299600"/>
    <d v="2016-07-12T05:00:00"/>
    <b v="0"/>
    <b v="0"/>
    <x v="0"/>
    <s v="photography books"/>
  </r>
  <r>
    <n v="712"/>
    <s v="Garza-Bryant"/>
    <s v="Programmable leadingedge contingency"/>
    <n v="800"/>
    <n v="14725"/>
    <n v="1840.625"/>
    <x v="0"/>
    <n v="202"/>
    <n v="72.896039603960389"/>
    <s v="US"/>
    <s v="USD"/>
    <n v="1467954000"/>
    <x v="566"/>
    <n v="1471496400"/>
    <d v="2016-08-18T05:00:00"/>
    <b v="0"/>
    <b v="0"/>
    <x v="3"/>
    <s v="plays"/>
  </r>
  <r>
    <n v="677"/>
    <s v="Murphy-Fox"/>
    <s v="Organic system-worthy orchestration"/>
    <n v="5300"/>
    <n v="4432"/>
    <n v="83.622641509433961"/>
    <x v="1"/>
    <n v="111"/>
    <n v="39.927927927927925"/>
    <s v="US"/>
    <s v="USD"/>
    <n v="1468126800"/>
    <x v="567"/>
    <n v="1472446800"/>
    <d v="2016-08-29T05:00:00"/>
    <b v="0"/>
    <b v="0"/>
    <x v="4"/>
    <s v="fiction"/>
  </r>
  <r>
    <n v="780"/>
    <s v="Brooks-Rodriguez"/>
    <s v="Implemented intangible instruction set"/>
    <n v="5100"/>
    <n v="5421"/>
    <n v="106.29411764705883"/>
    <x v="0"/>
    <n v="164"/>
    <n v="33.054878048780488"/>
    <s v="US"/>
    <s v="USD"/>
    <n v="1469163600"/>
    <x v="568"/>
    <n v="1470805200"/>
    <d v="2016-08-10T05:00:00"/>
    <b v="0"/>
    <b v="1"/>
    <x v="5"/>
    <s v="drama"/>
  </r>
  <r>
    <n v="232"/>
    <s v="Davis-Rodriguez"/>
    <s v="Progressive secondary portal"/>
    <n v="3400"/>
    <n v="5823"/>
    <n v="171.26470588235293"/>
    <x v="0"/>
    <n v="92"/>
    <n v="63.293478260869563"/>
    <s v="US"/>
    <s v="USD"/>
    <n v="1469422800"/>
    <x v="569"/>
    <n v="1469509200"/>
    <d v="2016-07-26T05:00:00"/>
    <b v="0"/>
    <b v="0"/>
    <x v="3"/>
    <s v="plays"/>
  </r>
  <r>
    <n v="877"/>
    <s v="Estrada Group"/>
    <s v="Multi-lateral uniform collaboration"/>
    <n v="163600"/>
    <n v="126628"/>
    <n v="77.400977995110026"/>
    <x v="1"/>
    <n v="1229"/>
    <n v="103.033360455655"/>
    <s v="US"/>
    <s v="USD"/>
    <n v="1469509200"/>
    <x v="570"/>
    <n v="1469595600"/>
    <d v="2016-07-27T05:00:00"/>
    <b v="0"/>
    <b v="0"/>
    <x v="7"/>
    <s v="food trucks"/>
  </r>
  <r>
    <n v="83"/>
    <s v="Fitzgerald PLC"/>
    <s v="Realigned user-facing concept"/>
    <n v="106400"/>
    <n v="39996"/>
    <n v="37.590225563909776"/>
    <x v="1"/>
    <n v="1000"/>
    <n v="39.996000000000002"/>
    <s v="US"/>
    <s v="USD"/>
    <n v="1469682000"/>
    <x v="571"/>
    <n v="1471582800"/>
    <d v="2016-08-19T05:00:00"/>
    <b v="0"/>
    <b v="0"/>
    <x v="1"/>
    <s v="electric music"/>
  </r>
  <r>
    <n v="559"/>
    <s v="Brown, Estrada and Jensen"/>
    <s v="Exclusive systematic productivity"/>
    <n v="105300"/>
    <n v="106321"/>
    <n v="100.9696106362773"/>
    <x v="0"/>
    <n v="1022"/>
    <n v="104.03228962818004"/>
    <s v="US"/>
    <s v="USD"/>
    <n v="1470114000"/>
    <x v="572"/>
    <n v="1470718800"/>
    <d v="2016-08-09T05:00:00"/>
    <b v="0"/>
    <b v="0"/>
    <x v="3"/>
    <s v="plays"/>
  </r>
  <r>
    <n v="652"/>
    <s v="Cisneros Ltd"/>
    <s v="Vision-oriented regional hub"/>
    <n v="10000"/>
    <n v="12684"/>
    <n v="126.84"/>
    <x v="0"/>
    <n v="409"/>
    <n v="31.012224938875306"/>
    <s v="US"/>
    <s v="USD"/>
    <n v="1470373200"/>
    <x v="573"/>
    <n v="1474088400"/>
    <d v="2016-09-17T05:00:00"/>
    <b v="0"/>
    <b v="0"/>
    <x v="2"/>
    <s v="web"/>
  </r>
  <r>
    <n v="91"/>
    <s v="Frazier, Patrick and Smith"/>
    <s v="Enhanced systemic analyzer"/>
    <n v="154300"/>
    <n v="74688"/>
    <n v="48.404406999351913"/>
    <x v="1"/>
    <n v="679"/>
    <n v="109.99705449189985"/>
    <s v="IT"/>
    <s v="EUR"/>
    <n v="1470459600"/>
    <x v="574"/>
    <n v="1472878800"/>
    <d v="2016-09-03T05:00:00"/>
    <b v="0"/>
    <b v="0"/>
    <x v="4"/>
    <s v="translations"/>
  </r>
  <r>
    <n v="304"/>
    <s v="Peterson PLC"/>
    <s v="User-friendly discrete benchmark"/>
    <n v="2100"/>
    <n v="11469"/>
    <n v="546.14285714285722"/>
    <x v="0"/>
    <n v="142"/>
    <n v="80.767605633802816"/>
    <s v="US"/>
    <s v="USD"/>
    <n v="1470546000"/>
    <x v="575"/>
    <n v="1474088400"/>
    <d v="2016-09-17T05:00:00"/>
    <b v="0"/>
    <b v="0"/>
    <x v="5"/>
    <s v="documentary"/>
  </r>
  <r>
    <n v="952"/>
    <s v="Cummings-Hayes"/>
    <s v="Virtual multi-tasking core"/>
    <n v="145500"/>
    <n v="101987"/>
    <n v="70.094158075601371"/>
    <x v="2"/>
    <n v="2266"/>
    <n v="45.007502206531335"/>
    <s v="US"/>
    <s v="USD"/>
    <n v="1470718800"/>
    <x v="576"/>
    <n v="1471928400"/>
    <d v="2016-08-23T05:00:00"/>
    <b v="0"/>
    <b v="0"/>
    <x v="5"/>
    <s v="documentary"/>
  </r>
  <r>
    <n v="126"/>
    <s v="Gross PLC"/>
    <s v="Proactive methodical benchmark"/>
    <n v="180200"/>
    <n v="69617"/>
    <n v="38.633185349611544"/>
    <x v="1"/>
    <n v="774"/>
    <n v="89.944444444444443"/>
    <s v="US"/>
    <s v="USD"/>
    <n v="1471150800"/>
    <x v="577"/>
    <n v="1473570000"/>
    <d v="2016-09-11T05:00:00"/>
    <b v="0"/>
    <b v="1"/>
    <x v="3"/>
    <s v="plays"/>
  </r>
  <r>
    <n v="864"/>
    <s v="Stevenson-Thompson"/>
    <s v="Automated static workforce"/>
    <n v="4200"/>
    <n v="14577"/>
    <n v="347.07142857142856"/>
    <x v="0"/>
    <n v="150"/>
    <n v="97.18"/>
    <s v="US"/>
    <s v="USD"/>
    <n v="1471582800"/>
    <x v="578"/>
    <n v="1472014800"/>
    <d v="2016-08-24T05:00:00"/>
    <b v="0"/>
    <b v="0"/>
    <x v="5"/>
    <s v="shorts"/>
  </r>
  <r>
    <n v="713"/>
    <s v="Mays LLC"/>
    <s v="Multi-layered global groupware"/>
    <n v="6900"/>
    <n v="11174"/>
    <n v="161.94202898550725"/>
    <x v="0"/>
    <n v="103"/>
    <n v="108.48543689320388"/>
    <s v="US"/>
    <s v="USD"/>
    <n v="1471842000"/>
    <x v="579"/>
    <n v="1472878800"/>
    <d v="2016-09-03T05:00:00"/>
    <b v="0"/>
    <b v="0"/>
    <x v="4"/>
    <s v="radio &amp; podcasts"/>
  </r>
  <r>
    <n v="521"/>
    <s v="Wilson Ltd"/>
    <s v="Function-based multi-state software"/>
    <n v="7600"/>
    <n v="11061"/>
    <n v="145.53947368421052"/>
    <x v="0"/>
    <n v="369"/>
    <n v="29.975609756097562"/>
    <s v="US"/>
    <s v="USD"/>
    <n v="1471928400"/>
    <x v="580"/>
    <n v="1472446800"/>
    <d v="2016-08-29T05:00:00"/>
    <b v="0"/>
    <b v="1"/>
    <x v="5"/>
    <s v="drama"/>
  </r>
  <r>
    <n v="175"/>
    <s v="Jones, Contreras and Burnett"/>
    <s v="Sharable intangible migration"/>
    <n v="181200"/>
    <n v="47459"/>
    <n v="26.191501103752756"/>
    <x v="1"/>
    <n v="1130"/>
    <n v="41.999115044247787"/>
    <s v="US"/>
    <s v="USD"/>
    <n v="1472619600"/>
    <x v="581"/>
    <n v="1474261200"/>
    <d v="2016-09-19T05:00:00"/>
    <b v="0"/>
    <b v="0"/>
    <x v="3"/>
    <s v="plays"/>
  </r>
  <r>
    <n v="228"/>
    <s v="Pineda Group"/>
    <s v="Exclusive real-time protocol"/>
    <n v="137900"/>
    <n v="165352"/>
    <n v="119.90717911530093"/>
    <x v="0"/>
    <n v="2468"/>
    <n v="66.998379254457049"/>
    <s v="US"/>
    <s v="USD"/>
    <n v="1472619600"/>
    <x v="581"/>
    <n v="1474779600"/>
    <d v="2016-09-25T05:00:00"/>
    <b v="0"/>
    <b v="0"/>
    <x v="5"/>
    <s v="animation"/>
  </r>
  <r>
    <n v="176"/>
    <s v="Stone-Orozco"/>
    <s v="Proactive scalable Graphical User Interface"/>
    <n v="115000"/>
    <n v="86060"/>
    <n v="74.834782608695647"/>
    <x v="1"/>
    <n v="782"/>
    <n v="110.05115089514067"/>
    <s v="US"/>
    <s v="USD"/>
    <n v="1472878800"/>
    <x v="582"/>
    <n v="1473656400"/>
    <d v="2016-09-12T05:00:00"/>
    <b v="0"/>
    <b v="0"/>
    <x v="3"/>
    <s v="plays"/>
  </r>
  <r>
    <n v="196"/>
    <s v="King Inc"/>
    <s v="Organic bandwidth-monitored frame"/>
    <n v="8200"/>
    <n v="5178"/>
    <n v="63.146341463414636"/>
    <x v="1"/>
    <n v="100"/>
    <n v="51.78"/>
    <s v="DK"/>
    <s v="DKK"/>
    <n v="1472878800"/>
    <x v="582"/>
    <n v="1474520400"/>
    <d v="2016-09-22T05:00:00"/>
    <b v="0"/>
    <b v="0"/>
    <x v="2"/>
    <s v="wearables"/>
  </r>
  <r>
    <n v="285"/>
    <s v="Dawson, Brady and Gilbert"/>
    <s v="Front-line optimizing emulation"/>
    <n v="900"/>
    <n v="6357"/>
    <n v="706.33333333333337"/>
    <x v="0"/>
    <n v="254"/>
    <n v="25.027559055118111"/>
    <s v="US"/>
    <s v="USD"/>
    <n v="1473483600"/>
    <x v="583"/>
    <n v="1476766800"/>
    <d v="2016-10-18T05:00:00"/>
    <b v="0"/>
    <b v="0"/>
    <x v="3"/>
    <s v="plays"/>
  </r>
  <r>
    <n v="621"/>
    <s v="Dean, Fox and Phillips"/>
    <s v="Extended context-sensitive forecast"/>
    <n v="25600"/>
    <n v="158669"/>
    <n v="619.80078125"/>
    <x v="0"/>
    <n v="2144"/>
    <n v="74.006063432835816"/>
    <s v="US"/>
    <s v="USD"/>
    <n v="1473742800"/>
    <x v="584"/>
    <n v="1474174800"/>
    <d v="2016-09-18T05:00:00"/>
    <b v="0"/>
    <b v="0"/>
    <x v="3"/>
    <s v="plays"/>
  </r>
  <r>
    <n v="457"/>
    <s v="Sheppard, Smith and Spence"/>
    <s v="Cloned asymmetric functionalities"/>
    <n v="5000"/>
    <n v="1332"/>
    <n v="26.640000000000004"/>
    <x v="1"/>
    <n v="46"/>
    <n v="28.956521739130434"/>
    <s v="US"/>
    <s v="USD"/>
    <n v="1476421200"/>
    <x v="585"/>
    <n v="1476594000"/>
    <d v="2016-10-16T05:00:00"/>
    <b v="0"/>
    <b v="0"/>
    <x v="3"/>
    <s v="plays"/>
  </r>
  <r>
    <n v="795"/>
    <s v="Vasquez Inc"/>
    <s v="Stand-alone asynchronous functionalities"/>
    <n v="7100"/>
    <n v="1022"/>
    <n v="14.394366197183098"/>
    <x v="1"/>
    <n v="31"/>
    <n v="32.967741935483872"/>
    <s v="US"/>
    <s v="USD"/>
    <n v="1477976400"/>
    <x v="586"/>
    <n v="1478235600"/>
    <d v="2016-11-04T05:00:00"/>
    <b v="0"/>
    <b v="0"/>
    <x v="5"/>
    <s v="drama"/>
  </r>
  <r>
    <n v="45"/>
    <s v="Woods-Clark"/>
    <s v="Networked tertiary Graphical User Interface"/>
    <n v="9500"/>
    <n v="4530"/>
    <n v="47.684210526315788"/>
    <x v="1"/>
    <n v="48"/>
    <n v="94.375"/>
    <s v="US"/>
    <s v="USD"/>
    <n v="1478062800"/>
    <x v="587"/>
    <n v="1479362400"/>
    <d v="2016-11-17T06:00:00"/>
    <b v="0"/>
    <b v="1"/>
    <x v="3"/>
    <s v="plays"/>
  </r>
  <r>
    <n v="439"/>
    <s v="Cummings Inc"/>
    <s v="Digitized transitional monitoring"/>
    <n v="28400"/>
    <n v="100900"/>
    <n v="355.28169014084506"/>
    <x v="0"/>
    <n v="2293"/>
    <n v="44.003488879197555"/>
    <s v="US"/>
    <s v="USD"/>
    <n v="1478408400"/>
    <x v="588"/>
    <n v="1479016800"/>
    <d v="2016-11-13T06:00:00"/>
    <b v="0"/>
    <b v="0"/>
    <x v="5"/>
    <s v="science fiction"/>
  </r>
  <r>
    <n v="737"/>
    <s v="Gardner Inc"/>
    <s v="Function-based systematic Graphical User Interface"/>
    <n v="3700"/>
    <n v="5028"/>
    <n v="135.8918918918919"/>
    <x v="0"/>
    <n v="180"/>
    <n v="27.933333333333334"/>
    <s v="US"/>
    <s v="USD"/>
    <n v="1478844000"/>
    <x v="589"/>
    <n v="1479880800"/>
    <d v="2016-11-23T06:00:00"/>
    <b v="0"/>
    <b v="0"/>
    <x v="1"/>
    <s v="indie rock"/>
  </r>
  <r>
    <n v="978"/>
    <s v="Bailey, Nguyen and Martinez"/>
    <s v="Fundamental user-facing productivity"/>
    <n v="1000"/>
    <n v="8641"/>
    <n v="864.1"/>
    <x v="0"/>
    <n v="92"/>
    <n v="93.923913043478265"/>
    <s v="US"/>
    <s v="USD"/>
    <n v="1478930400"/>
    <x v="590"/>
    <n v="1480831200"/>
    <d v="2016-12-04T06:00:00"/>
    <b v="0"/>
    <b v="0"/>
    <x v="6"/>
    <s v="video games"/>
  </r>
  <r>
    <n v="988"/>
    <s v="Gardner, Ryan and Gutierrez"/>
    <s v="Triple-buffered multi-tasking matrices"/>
    <n v="9400"/>
    <n v="4899"/>
    <n v="52.117021276595743"/>
    <x v="1"/>
    <n v="64"/>
    <n v="76.546875"/>
    <s v="US"/>
    <s v="USD"/>
    <n v="1478930400"/>
    <x v="590"/>
    <n v="1480744800"/>
    <d v="2016-12-03T06:00:00"/>
    <b v="0"/>
    <b v="0"/>
    <x v="4"/>
    <s v="radio &amp; podcasts"/>
  </r>
  <r>
    <n v="637"/>
    <s v="Williams-Ramirez"/>
    <s v="Open-architected 24/7 throughput"/>
    <n v="8500"/>
    <n v="6750"/>
    <n v="79.411764705882348"/>
    <x v="1"/>
    <n v="65"/>
    <n v="103.84615384615384"/>
    <s v="US"/>
    <s v="USD"/>
    <n v="1479103200"/>
    <x v="591"/>
    <n v="1479794400"/>
    <d v="2016-11-22T06:00:00"/>
    <b v="0"/>
    <b v="0"/>
    <x v="3"/>
    <s v="plays"/>
  </r>
  <r>
    <n v="286"/>
    <s v="Obrien-Aguirre"/>
    <s v="Devolved uniform complexity"/>
    <n v="112100"/>
    <n v="19557"/>
    <n v="17.446030330062445"/>
    <x v="2"/>
    <n v="184"/>
    <n v="106.28804347826087"/>
    <s v="US"/>
    <s v="USD"/>
    <n v="1479880800"/>
    <x v="592"/>
    <n v="1480485600"/>
    <d v="2016-11-30T06:00:00"/>
    <b v="0"/>
    <b v="0"/>
    <x v="3"/>
    <s v="plays"/>
  </r>
  <r>
    <n v="552"/>
    <s v="Mercer, Solomon and Singleton"/>
    <s v="Distributed human-resource policy"/>
    <n v="9000"/>
    <n v="8866"/>
    <n v="98.51111111111112"/>
    <x v="1"/>
    <n v="92"/>
    <n v="96.369565217391298"/>
    <s v="US"/>
    <s v="USD"/>
    <n v="1480140000"/>
    <x v="593"/>
    <n v="1480312800"/>
    <d v="2016-11-28T06:00:00"/>
    <b v="0"/>
    <b v="0"/>
    <x v="3"/>
    <s v="plays"/>
  </r>
  <r>
    <n v="73"/>
    <s v="Collins-Goodman"/>
    <s v="Cross-platform even-keeled initiative"/>
    <n v="1400"/>
    <n v="9253"/>
    <n v="660.92857142857144"/>
    <x v="0"/>
    <n v="88"/>
    <n v="105.14772727272727"/>
    <s v="US"/>
    <s v="USD"/>
    <n v="1480226400"/>
    <x v="594"/>
    <n v="1480485600"/>
    <d v="2016-11-30T06:00:00"/>
    <b v="0"/>
    <b v="0"/>
    <x v="1"/>
    <s v="jazz"/>
  </r>
  <r>
    <n v="282"/>
    <s v="Ross, Kelly and Brown"/>
    <s v="Virtual contextually-based circuit"/>
    <n v="8400"/>
    <n v="9076"/>
    <n v="108.04761904761904"/>
    <x v="0"/>
    <n v="133"/>
    <n v="68.240601503759393"/>
    <s v="US"/>
    <s v="USD"/>
    <n v="1480226400"/>
    <x v="594"/>
    <n v="1480744800"/>
    <d v="2016-12-03T06:00:00"/>
    <b v="0"/>
    <b v="1"/>
    <x v="5"/>
    <s v="television"/>
  </r>
  <r>
    <n v="434"/>
    <s v="Floyd-Sims"/>
    <s v="Cloned transitional hierarchy"/>
    <n v="5400"/>
    <n v="903"/>
    <n v="16.722222222222221"/>
    <x v="2"/>
    <n v="10"/>
    <n v="90.3"/>
    <s v="CA"/>
    <s v="CAD"/>
    <n v="1480572000"/>
    <x v="595"/>
    <n v="1481781600"/>
    <d v="2016-12-15T06:00:00"/>
    <b v="1"/>
    <b v="0"/>
    <x v="3"/>
    <s v="plays"/>
  </r>
  <r>
    <n v="453"/>
    <s v="Saunders Ltd"/>
    <s v="Multi-layered multi-tasking secured line"/>
    <n v="182400"/>
    <n v="102749"/>
    <n v="56.331688596491226"/>
    <x v="1"/>
    <n v="1181"/>
    <n v="87.001693480101608"/>
    <s v="US"/>
    <s v="USD"/>
    <n v="1480572000"/>
    <x v="595"/>
    <n v="1484114400"/>
    <d v="2017-01-11T06:00:00"/>
    <b v="0"/>
    <b v="0"/>
    <x v="5"/>
    <s v="science fiction"/>
  </r>
  <r>
    <n v="258"/>
    <s v="Duncan, Mcdonald and Miller"/>
    <s v="Assimilated coherent hardware"/>
    <n v="5000"/>
    <n v="13424"/>
    <n v="268.48"/>
    <x v="0"/>
    <n v="186"/>
    <n v="72.172043010752688"/>
    <s v="US"/>
    <s v="USD"/>
    <n v="1481176800"/>
    <x v="596"/>
    <n v="1482904800"/>
    <d v="2016-12-28T06:00:00"/>
    <b v="0"/>
    <b v="1"/>
    <x v="3"/>
    <s v="plays"/>
  </r>
  <r>
    <n v="791"/>
    <s v="Stafford, Hess and Raymond"/>
    <s v="Optional web-enabled extranet"/>
    <n v="2100"/>
    <n v="540"/>
    <n v="25.714285714285712"/>
    <x v="1"/>
    <n v="6"/>
    <n v="90"/>
    <s v="US"/>
    <s v="USD"/>
    <n v="1481436000"/>
    <x v="597"/>
    <n v="1482818400"/>
    <d v="2016-12-27T06:00:00"/>
    <b v="0"/>
    <b v="0"/>
    <x v="7"/>
    <s v="food trucks"/>
  </r>
  <r>
    <n v="329"/>
    <s v="Willis and Sons"/>
    <s v="Fundamental incremental database"/>
    <n v="93800"/>
    <n v="21477"/>
    <n v="22.896588486140725"/>
    <x v="3"/>
    <n v="211"/>
    <n v="101.78672985781991"/>
    <s v="US"/>
    <s v="USD"/>
    <n v="1481522400"/>
    <x v="598"/>
    <n v="1482472800"/>
    <d v="2016-12-23T06:00:00"/>
    <b v="0"/>
    <b v="0"/>
    <x v="6"/>
    <s v="video games"/>
  </r>
  <r>
    <n v="470"/>
    <s v="Grimes, Holland and Sloan"/>
    <s v="Extended dedicated archive"/>
    <n v="3600"/>
    <n v="10289"/>
    <n v="285.80555555555554"/>
    <x v="0"/>
    <n v="381"/>
    <n v="27.00524934383202"/>
    <s v="US"/>
    <s v="USD"/>
    <n v="1481522400"/>
    <x v="598"/>
    <n v="1482127200"/>
    <d v="2016-12-19T06:00:00"/>
    <b v="0"/>
    <b v="0"/>
    <x v="2"/>
    <s v="wearables"/>
  </r>
  <r>
    <n v="554"/>
    <s v="Ritter PLC"/>
    <s v="Multi-channeled upward-trending application"/>
    <n v="9500"/>
    <n v="14408"/>
    <n v="151.66315789473683"/>
    <x v="0"/>
    <n v="554"/>
    <n v="26.007220216606498"/>
    <s v="CA"/>
    <s v="CAD"/>
    <n v="1482127200"/>
    <x v="599"/>
    <n v="1482645600"/>
    <d v="2016-12-25T06:00:00"/>
    <b v="0"/>
    <b v="0"/>
    <x v="1"/>
    <s v="indie rock"/>
  </r>
  <r>
    <n v="497"/>
    <s v="Lucero Group"/>
    <s v="Intuitive actuating benchmark"/>
    <n v="9800"/>
    <n v="3349"/>
    <n v="34.173469387755098"/>
    <x v="1"/>
    <n v="120"/>
    <n v="27.908333333333335"/>
    <s v="US"/>
    <s v="USD"/>
    <n v="1482213600"/>
    <x v="600"/>
    <n v="1482213600"/>
    <d v="2016-12-20T06:00:00"/>
    <b v="0"/>
    <b v="1"/>
    <x v="2"/>
    <s v="wearables"/>
  </r>
  <r>
    <n v="247"/>
    <s v="Johnson, Patterson and Montoya"/>
    <s v="Triple-buffered fresh-thinking frame"/>
    <n v="19800"/>
    <n v="184658"/>
    <n v="932.61616161616166"/>
    <x v="0"/>
    <n v="1884"/>
    <n v="98.013800424628457"/>
    <s v="US"/>
    <s v="USD"/>
    <n v="1482386400"/>
    <x v="601"/>
    <n v="1483682400"/>
    <d v="2017-01-06T06:00:00"/>
    <b v="0"/>
    <b v="1"/>
    <x v="4"/>
    <s v="fiction"/>
  </r>
  <r>
    <n v="951"/>
    <s v="Peterson Ltd"/>
    <s v="Re-engineered 24hour matrix"/>
    <n v="14500"/>
    <n v="159056"/>
    <n v="1096.9379310344827"/>
    <x v="0"/>
    <n v="1559"/>
    <n v="102.02437459910199"/>
    <s v="US"/>
    <s v="USD"/>
    <n v="1482732000"/>
    <x v="602"/>
    <n v="1482818400"/>
    <d v="2016-12-27T06:00:00"/>
    <b v="0"/>
    <b v="1"/>
    <x v="1"/>
    <s v="rock"/>
  </r>
  <r>
    <n v="365"/>
    <s v="Lucas, Hall and Bonilla"/>
    <s v="Networked bottom-line initiative"/>
    <n v="1600"/>
    <n v="11735"/>
    <n v="733.4375"/>
    <x v="0"/>
    <n v="112"/>
    <n v="104.77678571428571"/>
    <s v="AU"/>
    <s v="AUD"/>
    <n v="1482991200"/>
    <x v="603"/>
    <n v="1485324000"/>
    <d v="2017-01-25T06:00:00"/>
    <b v="0"/>
    <b v="0"/>
    <x v="3"/>
    <s v="plays"/>
  </r>
  <r>
    <n v="614"/>
    <s v="Barnett and Sons"/>
    <s v="Business-focused dynamic info-mediaries"/>
    <n v="26500"/>
    <n v="41205"/>
    <n v="155.49056603773585"/>
    <x v="0"/>
    <n v="723"/>
    <n v="56.991701244813278"/>
    <s v="US"/>
    <s v="USD"/>
    <n v="1484114400"/>
    <x v="604"/>
    <n v="1485669600"/>
    <d v="2017-01-29T06:00:00"/>
    <b v="0"/>
    <b v="0"/>
    <x v="3"/>
    <s v="plays"/>
  </r>
  <r>
    <n v="203"/>
    <s v="Hayden, Shannon and Stein"/>
    <s v="Customer-focused client-server service-desk"/>
    <n v="143900"/>
    <n v="193413"/>
    <n v="134.40792216817235"/>
    <x v="0"/>
    <n v="4498"/>
    <n v="42.999777678968428"/>
    <s v="AU"/>
    <s v="AUD"/>
    <n v="1484632800"/>
    <x v="605"/>
    <n v="1484805600"/>
    <d v="2017-01-19T06:00:00"/>
    <b v="0"/>
    <b v="0"/>
    <x v="3"/>
    <s v="plays"/>
  </r>
  <r>
    <n v="355"/>
    <s v="Burns-Burnett"/>
    <s v="Front-line scalable definition"/>
    <n v="3800"/>
    <n v="2241"/>
    <n v="58.973684210526315"/>
    <x v="3"/>
    <n v="86"/>
    <n v="26.058139534883722"/>
    <s v="US"/>
    <s v="USD"/>
    <n v="1485064800"/>
    <x v="606"/>
    <n v="1488520800"/>
    <d v="2017-03-03T06:00:00"/>
    <b v="0"/>
    <b v="0"/>
    <x v="2"/>
    <s v="wearables"/>
  </r>
  <r>
    <n v="734"/>
    <s v="Stone PLC"/>
    <s v="Exclusive 5thgeneration leverage"/>
    <n v="4200"/>
    <n v="13404"/>
    <n v="319.14285714285711"/>
    <x v="0"/>
    <n v="536"/>
    <n v="25.007462686567163"/>
    <s v="US"/>
    <s v="USD"/>
    <n v="1485583200"/>
    <x v="607"/>
    <n v="1486620000"/>
    <d v="2017-02-09T06:00:00"/>
    <b v="0"/>
    <b v="1"/>
    <x v="3"/>
    <s v="plays"/>
  </r>
  <r>
    <n v="740"/>
    <s v="Nelson, Smith and Graham"/>
    <s v="Phased system-worthy conglomeration"/>
    <n v="5300"/>
    <n v="1592"/>
    <n v="30.037735849056602"/>
    <x v="1"/>
    <n v="16"/>
    <n v="99.5"/>
    <s v="US"/>
    <s v="USD"/>
    <n v="1486101600"/>
    <x v="608"/>
    <n v="1486360800"/>
    <d v="2017-02-06T06:00:00"/>
    <b v="0"/>
    <b v="0"/>
    <x v="3"/>
    <s v="plays"/>
  </r>
  <r>
    <n v="384"/>
    <s v="Baker, Collins and Smith"/>
    <s v="Reactive real-time software"/>
    <n v="114400"/>
    <n v="196779"/>
    <n v="172.00961538461539"/>
    <x v="0"/>
    <n v="4799"/>
    <n v="41.004167534903104"/>
    <s v="US"/>
    <s v="USD"/>
    <n v="1486706400"/>
    <x v="609"/>
    <n v="1489039200"/>
    <d v="2017-03-09T06:00:00"/>
    <b v="1"/>
    <b v="1"/>
    <x v="5"/>
    <s v="documentary"/>
  </r>
  <r>
    <n v="944"/>
    <s v="Walter Inc"/>
    <s v="Streamlined 5thgeneration intranet"/>
    <n v="10000"/>
    <n v="8142"/>
    <n v="81.42"/>
    <x v="1"/>
    <n v="263"/>
    <n v="30.958174904942965"/>
    <s v="AU"/>
    <s v="AUD"/>
    <n v="1486706400"/>
    <x v="609"/>
    <n v="1488348000"/>
    <d v="2017-03-01T06:00:00"/>
    <b v="0"/>
    <b v="0"/>
    <x v="0"/>
    <s v="photography books"/>
  </r>
  <r>
    <n v="235"/>
    <s v="Lee, Ali and Guzman"/>
    <s v="Polarized upward-trending Local Area Network"/>
    <n v="8600"/>
    <n v="3589"/>
    <n v="41.732558139534881"/>
    <x v="1"/>
    <n v="92"/>
    <n v="39.010869565217391"/>
    <s v="US"/>
    <s v="USD"/>
    <n v="1486965600"/>
    <x v="610"/>
    <n v="1487397600"/>
    <d v="2017-02-18T06:00:00"/>
    <b v="0"/>
    <b v="0"/>
    <x v="5"/>
    <s v="animation"/>
  </r>
  <r>
    <n v="348"/>
    <s v="Hensley Ltd"/>
    <s v="Versatile cohesive open system"/>
    <n v="199000"/>
    <n v="142823"/>
    <n v="71.770351758793964"/>
    <x v="1"/>
    <n v="3483"/>
    <n v="41.005742176284812"/>
    <s v="US"/>
    <s v="USD"/>
    <n v="1487224800"/>
    <x v="611"/>
    <n v="1488348000"/>
    <d v="2017-03-01T06:00:00"/>
    <b v="0"/>
    <b v="0"/>
    <x v="7"/>
    <s v="food trucks"/>
  </r>
  <r>
    <n v="152"/>
    <s v="Bowen, Mcdonald and Hall"/>
    <s v="User-centric fault-tolerant task-force"/>
    <n v="41500"/>
    <n v="175573"/>
    <n v="423.06746987951806"/>
    <x v="0"/>
    <n v="3376"/>
    <n v="52.006220379146917"/>
    <s v="US"/>
    <s v="USD"/>
    <n v="1487311200"/>
    <x v="612"/>
    <n v="1487916000"/>
    <d v="2017-02-24T06:00:00"/>
    <b v="0"/>
    <b v="0"/>
    <x v="1"/>
    <s v="indie rock"/>
  </r>
  <r>
    <n v="641"/>
    <s v="Hunt, Barker and Baker"/>
    <s v="Business-focused leadingedge instruction set"/>
    <n v="9400"/>
    <n v="11277"/>
    <n v="119.96808510638297"/>
    <x v="0"/>
    <n v="194"/>
    <n v="58.128865979381445"/>
    <s v="CH"/>
    <s v="CHF"/>
    <n v="1487570400"/>
    <x v="613"/>
    <n v="1489986000"/>
    <d v="2017-03-20T05:00:00"/>
    <b v="0"/>
    <b v="0"/>
    <x v="3"/>
    <s v="plays"/>
  </r>
  <r>
    <n v="254"/>
    <s v="Barry Group"/>
    <s v="De-engineered static Local Area Network"/>
    <n v="4600"/>
    <n v="8505"/>
    <n v="184.89130434782609"/>
    <x v="0"/>
    <n v="88"/>
    <n v="96.647727272727266"/>
    <s v="US"/>
    <s v="USD"/>
    <n v="1487656800"/>
    <x v="614"/>
    <n v="1487829600"/>
    <d v="2017-02-23T06:00:00"/>
    <b v="0"/>
    <b v="0"/>
    <x v="4"/>
    <s v="nonfiction"/>
  </r>
  <r>
    <n v="879"/>
    <s v="Ortiz Inc"/>
    <s v="Stand-alone incremental parallelism"/>
    <n v="1000"/>
    <n v="5438"/>
    <n v="543.79999999999995"/>
    <x v="0"/>
    <n v="53"/>
    <n v="102.60377358490567"/>
    <s v="US"/>
    <s v="USD"/>
    <n v="1487743200"/>
    <x v="615"/>
    <n v="1488520800"/>
    <d v="2017-03-03T06:00:00"/>
    <b v="0"/>
    <b v="0"/>
    <x v="4"/>
    <s v="nonfiction"/>
  </r>
  <r>
    <n v="821"/>
    <s v="Alvarez-Andrews"/>
    <s v="Extended impactful secured line"/>
    <n v="4900"/>
    <n v="14273"/>
    <n v="291.28571428571428"/>
    <x v="0"/>
    <n v="210"/>
    <n v="67.966666666666669"/>
    <s v="US"/>
    <s v="USD"/>
    <n v="1488261600"/>
    <x v="616"/>
    <n v="1489381200"/>
    <d v="2017-03-13T05:00:00"/>
    <b v="0"/>
    <b v="0"/>
    <x v="5"/>
    <s v="documentary"/>
  </r>
  <r>
    <n v="643"/>
    <s v="Harris Inc"/>
    <s v="Future-proofed modular groupware"/>
    <n v="14900"/>
    <n v="32986"/>
    <n v="221.38255033557047"/>
    <x v="0"/>
    <n v="375"/>
    <n v="87.962666666666664"/>
    <s v="US"/>
    <s v="USD"/>
    <n v="1488348000"/>
    <x v="617"/>
    <n v="1489899600"/>
    <d v="2017-03-19T05:00:00"/>
    <b v="0"/>
    <b v="0"/>
    <x v="3"/>
    <s v="plays"/>
  </r>
  <r>
    <n v="655"/>
    <s v="Gonzalez, Williams and Benson"/>
    <s v="Multi-layered bottom-line encryption"/>
    <n v="6900"/>
    <n v="13212"/>
    <n v="191.47826086956522"/>
    <x v="0"/>
    <n v="264"/>
    <n v="50.045454545454547"/>
    <s v="US"/>
    <s v="USD"/>
    <n v="1488434400"/>
    <x v="618"/>
    <n v="1489554000"/>
    <d v="2017-03-15T05:00:00"/>
    <b v="1"/>
    <b v="0"/>
    <x v="0"/>
    <s v="photography books"/>
  </r>
  <r>
    <n v="210"/>
    <s v="Schultz Inc"/>
    <s v="Synergistic tertiary time-frame"/>
    <n v="9400"/>
    <n v="6338"/>
    <n v="67.425531914893625"/>
    <x v="1"/>
    <n v="226"/>
    <n v="28.044247787610619"/>
    <s v="DK"/>
    <s v="DKK"/>
    <n v="1488520800"/>
    <x v="619"/>
    <n v="1490850000"/>
    <d v="2017-03-30T05:00:00"/>
    <b v="0"/>
    <b v="0"/>
    <x v="5"/>
    <s v="science fiction"/>
  </r>
  <r>
    <n v="687"/>
    <s v="Martin, Gates and Holt"/>
    <s v="Distributed holistic neural-net"/>
    <n v="1500"/>
    <n v="13980"/>
    <n v="932"/>
    <x v="0"/>
    <n v="269"/>
    <n v="51.970260223048328"/>
    <s v="US"/>
    <s v="USD"/>
    <n v="1489298400"/>
    <x v="620"/>
    <n v="1489554000"/>
    <d v="2017-03-15T05:00:00"/>
    <b v="0"/>
    <b v="0"/>
    <x v="3"/>
    <s v="plays"/>
  </r>
  <r>
    <n v="732"/>
    <s v="Glass, Baker and Jones"/>
    <s v="Business-focused 24hour access"/>
    <n v="117000"/>
    <n v="107622"/>
    <n v="91.984615384615381"/>
    <x v="1"/>
    <n v="1121"/>
    <n v="96.005352363960753"/>
    <s v="US"/>
    <s v="USD"/>
    <n v="1490158800"/>
    <x v="621"/>
    <n v="1492146000"/>
    <d v="2017-04-14T05:00:00"/>
    <b v="0"/>
    <b v="1"/>
    <x v="1"/>
    <s v="rock"/>
  </r>
  <r>
    <n v="34"/>
    <s v="Maldonado and Sons"/>
    <s v="Reverse-engineered asynchronous archive"/>
    <n v="9300"/>
    <n v="14025"/>
    <n v="150.80645161290323"/>
    <x v="0"/>
    <n v="165"/>
    <n v="85"/>
    <s v="US"/>
    <s v="USD"/>
    <n v="1490245200"/>
    <x v="622"/>
    <n v="1490677200"/>
    <d v="2017-03-28T05:00:00"/>
    <b v="0"/>
    <b v="0"/>
    <x v="5"/>
    <s v="documentary"/>
  </r>
  <r>
    <n v="634"/>
    <s v="Taylor, Johnson and Hernandez"/>
    <s v="Polarized incremental portal"/>
    <n v="118200"/>
    <n v="92824"/>
    <n v="78.531302876480552"/>
    <x v="2"/>
    <n v="1658"/>
    <n v="55.985524728588658"/>
    <s v="US"/>
    <s v="USD"/>
    <n v="1490418000"/>
    <x v="623"/>
    <n v="1491627600"/>
    <d v="2017-04-08T05:00:00"/>
    <b v="0"/>
    <b v="0"/>
    <x v="5"/>
    <s v="television"/>
  </r>
  <r>
    <n v="888"/>
    <s v="Palmer Ltd"/>
    <s v="Reverse-engineered uniform knowledge user"/>
    <n v="5800"/>
    <n v="12174"/>
    <n v="209.89655172413794"/>
    <x v="0"/>
    <n v="290"/>
    <n v="41.979310344827589"/>
    <s v="US"/>
    <s v="USD"/>
    <n v="1491886800"/>
    <x v="624"/>
    <n v="1493528400"/>
    <d v="2017-04-30T05:00:00"/>
    <b v="0"/>
    <b v="0"/>
    <x v="3"/>
    <s v="plays"/>
  </r>
  <r>
    <n v="773"/>
    <s v="Meza, Kirby and Patel"/>
    <s v="Cross-platform empowering project"/>
    <n v="53100"/>
    <n v="101185"/>
    <n v="190.55555555555554"/>
    <x v="0"/>
    <n v="2353"/>
    <n v="43.00254993625159"/>
    <s v="US"/>
    <s v="USD"/>
    <n v="1492059600"/>
    <x v="625"/>
    <n v="1492923600"/>
    <d v="2017-04-23T05:00:00"/>
    <b v="0"/>
    <b v="0"/>
    <x v="3"/>
    <s v="plays"/>
  </r>
  <r>
    <n v="765"/>
    <s v="Matthews LLC"/>
    <s v="Advanced transitional help-desk"/>
    <n v="3900"/>
    <n v="8125"/>
    <n v="208.33333333333334"/>
    <x v="0"/>
    <n v="198"/>
    <n v="41.035353535353536"/>
    <s v="US"/>
    <s v="USD"/>
    <n v="1492232400"/>
    <x v="626"/>
    <n v="1494392400"/>
    <d v="2017-05-10T05:00:00"/>
    <b v="1"/>
    <b v="1"/>
    <x v="1"/>
    <s v="indie rock"/>
  </r>
  <r>
    <n v="409"/>
    <s v="Stewart LLC"/>
    <s v="Secured asymmetric projection"/>
    <n v="135600"/>
    <n v="62804"/>
    <n v="46.315634218289084"/>
    <x v="1"/>
    <n v="714"/>
    <n v="87.960784313725483"/>
    <s v="US"/>
    <s v="USD"/>
    <n v="1492491600"/>
    <x v="627"/>
    <n v="1492837200"/>
    <d v="2017-04-22T05:00:00"/>
    <b v="0"/>
    <b v="0"/>
    <x v="1"/>
    <s v="rock"/>
  </r>
  <r>
    <n v="487"/>
    <s v="Smith-Wallace"/>
    <s v="Monitored 24/7 time-frame"/>
    <n v="110300"/>
    <n v="197024"/>
    <n v="178.62556663644605"/>
    <x v="0"/>
    <n v="2346"/>
    <n v="83.982949701619773"/>
    <s v="US"/>
    <s v="USD"/>
    <n v="1492664400"/>
    <x v="628"/>
    <n v="1495515600"/>
    <d v="2017-05-23T05:00:00"/>
    <b v="0"/>
    <b v="0"/>
    <x v="3"/>
    <s v="plays"/>
  </r>
  <r>
    <n v="987"/>
    <s v="Wilson Group"/>
    <s v="Ameliorated foreground focus group"/>
    <n v="6200"/>
    <n v="13441"/>
    <n v="216.79032258064518"/>
    <x v="0"/>
    <n v="480"/>
    <n v="28.002083333333335"/>
    <s v="US"/>
    <s v="USD"/>
    <n v="1493269200"/>
    <x v="629"/>
    <n v="1494478800"/>
    <d v="2017-05-11T05:00:00"/>
    <b v="0"/>
    <b v="0"/>
    <x v="5"/>
    <s v="documentary"/>
  </r>
  <r>
    <n v="63"/>
    <s v="Baker, Morgan and Brown"/>
    <s v="Assimilated didactic open system"/>
    <n v="4700"/>
    <n v="557"/>
    <n v="11.851063829787234"/>
    <x v="1"/>
    <n v="5"/>
    <n v="111.4"/>
    <s v="US"/>
    <s v="USD"/>
    <n v="1493355600"/>
    <x v="630"/>
    <n v="1493874000"/>
    <d v="2017-05-04T05:00:00"/>
    <b v="0"/>
    <b v="0"/>
    <x v="3"/>
    <s v="plays"/>
  </r>
  <r>
    <n v="929"/>
    <s v="Turner-Terrell"/>
    <s v="Polarized tertiary function"/>
    <n v="5500"/>
    <n v="11952"/>
    <n v="217.30909090909088"/>
    <x v="0"/>
    <n v="184"/>
    <n v="64.956521739130437"/>
    <s v="GB"/>
    <s v="GBP"/>
    <n v="1493787600"/>
    <x v="631"/>
    <n v="1494997200"/>
    <d v="2017-05-17T05:00:00"/>
    <b v="0"/>
    <b v="0"/>
    <x v="3"/>
    <s v="plays"/>
  </r>
  <r>
    <n v="517"/>
    <s v="Ramirez LLC"/>
    <s v="Multi-tiered maximized orchestration"/>
    <n v="5900"/>
    <n v="6608"/>
    <n v="112.00000000000001"/>
    <x v="0"/>
    <n v="78"/>
    <n v="84.717948717948715"/>
    <s v="US"/>
    <s v="USD"/>
    <n v="1493960400"/>
    <x v="632"/>
    <n v="1494392400"/>
    <d v="2017-05-10T05:00:00"/>
    <b v="0"/>
    <b v="0"/>
    <x v="7"/>
    <s v="food trucks"/>
  </r>
  <r>
    <n v="242"/>
    <s v="Hill, Martin and Garcia"/>
    <s v="Sharable scalable core"/>
    <n v="8400"/>
    <n v="10729"/>
    <n v="127.72619047619047"/>
    <x v="0"/>
    <n v="250"/>
    <n v="42.915999999999997"/>
    <s v="US"/>
    <s v="USD"/>
    <n v="1494392400"/>
    <x v="633"/>
    <n v="1495256400"/>
    <d v="2017-05-20T05:00:00"/>
    <b v="0"/>
    <b v="1"/>
    <x v="1"/>
    <s v="rock"/>
  </r>
  <r>
    <n v="906"/>
    <s v="Hayes Group"/>
    <s v="Implemented even-keeled standardization"/>
    <n v="5500"/>
    <n v="8964"/>
    <n v="162.98181818181817"/>
    <x v="0"/>
    <n v="191"/>
    <n v="46.931937172774866"/>
    <s v="US"/>
    <s v="USD"/>
    <n v="1494651600"/>
    <x v="634"/>
    <n v="1497762000"/>
    <d v="2017-06-18T05:00:00"/>
    <b v="1"/>
    <b v="1"/>
    <x v="5"/>
    <s v="documentary"/>
  </r>
  <r>
    <n v="317"/>
    <s v="Summers PLC"/>
    <s v="Cross-group coherent hierarchy"/>
    <n v="6600"/>
    <n v="1269"/>
    <n v="19.227272727272727"/>
    <x v="1"/>
    <n v="30"/>
    <n v="42.3"/>
    <s v="US"/>
    <s v="USD"/>
    <n v="1494738000"/>
    <x v="635"/>
    <n v="1495861200"/>
    <d v="2017-05-27T05:00:00"/>
    <b v="0"/>
    <b v="0"/>
    <x v="3"/>
    <s v="plays"/>
  </r>
  <r>
    <n v="496"/>
    <s v="Morales Group"/>
    <s v="Optimized bi-directional extranet"/>
    <n v="183800"/>
    <n v="1667"/>
    <n v="0.90696409140369971"/>
    <x v="1"/>
    <n v="54"/>
    <n v="30.87037037037037"/>
    <s v="US"/>
    <s v="USD"/>
    <n v="1495342800"/>
    <x v="636"/>
    <n v="1496811600"/>
    <d v="2017-06-07T05:00:00"/>
    <b v="0"/>
    <b v="0"/>
    <x v="5"/>
    <s v="animation"/>
  </r>
  <r>
    <n v="708"/>
    <s v="Ortega LLC"/>
    <s v="Secured bifurcated intranet"/>
    <n v="1700"/>
    <n v="12020"/>
    <n v="707.05882352941171"/>
    <x v="0"/>
    <n v="137"/>
    <n v="87.737226277372258"/>
    <s v="CH"/>
    <s v="CHF"/>
    <n v="1495429200"/>
    <x v="637"/>
    <n v="1496293200"/>
    <d v="2017-06-01T05:00:00"/>
    <b v="0"/>
    <b v="0"/>
    <x v="3"/>
    <s v="plays"/>
  </r>
  <r>
    <n v="104"/>
    <s v="Smith, Wells and Nguyen"/>
    <s v="Self-enabling grid-enabled initiative"/>
    <n v="119200"/>
    <n v="170623"/>
    <n v="143.14010067114094"/>
    <x v="0"/>
    <n v="1917"/>
    <n v="89.005216484089729"/>
    <s v="US"/>
    <s v="USD"/>
    <n v="1495515600"/>
    <x v="638"/>
    <n v="1495602000"/>
    <d v="2017-05-24T05:00:00"/>
    <b v="0"/>
    <b v="0"/>
    <x v="1"/>
    <s v="indie rock"/>
  </r>
  <r>
    <n v="411"/>
    <s v="Beck, Thompson and Martinez"/>
    <s v="Down-sized maximized function"/>
    <n v="7800"/>
    <n v="8161"/>
    <n v="104.62820512820512"/>
    <x v="0"/>
    <n v="82"/>
    <n v="99.524390243902445"/>
    <s v="US"/>
    <s v="USD"/>
    <n v="1496034000"/>
    <x v="639"/>
    <n v="1496206800"/>
    <d v="2017-05-31T05:00:00"/>
    <b v="0"/>
    <b v="0"/>
    <x v="3"/>
    <s v="plays"/>
  </r>
  <r>
    <n v="229"/>
    <s v="Hoffman-Howard"/>
    <s v="Extended encompassing application"/>
    <n v="85600"/>
    <n v="165798"/>
    <n v="193.68925233644859"/>
    <x v="0"/>
    <n v="2551"/>
    <n v="64.99333594668758"/>
    <s v="US"/>
    <s v="USD"/>
    <n v="1496293200"/>
    <x v="640"/>
    <n v="1500440400"/>
    <d v="2017-07-19T05:00:00"/>
    <b v="0"/>
    <b v="1"/>
    <x v="6"/>
    <s v="mobile games"/>
  </r>
  <r>
    <n v="59"/>
    <s v="Wright, Fox and Marks"/>
    <s v="Assimilated real-time support"/>
    <n v="1400"/>
    <n v="3851"/>
    <n v="275.07142857142861"/>
    <x v="0"/>
    <n v="128"/>
    <n v="30.0859375"/>
    <s v="US"/>
    <s v="USD"/>
    <n v="1497243600"/>
    <x v="641"/>
    <n v="1498539600"/>
    <d v="2017-06-27T05:00:00"/>
    <b v="0"/>
    <b v="1"/>
    <x v="3"/>
    <s v="plays"/>
  </r>
  <r>
    <n v="966"/>
    <s v="Davis and Sons"/>
    <s v="Seamless solution-oriented capacity"/>
    <n v="1700"/>
    <n v="13468"/>
    <n v="792.23529411764707"/>
    <x v="0"/>
    <n v="245"/>
    <n v="54.971428571428568"/>
    <s v="US"/>
    <s v="USD"/>
    <n v="1497502800"/>
    <x v="642"/>
    <n v="1497675600"/>
    <d v="2017-06-17T05:00:00"/>
    <b v="0"/>
    <b v="0"/>
    <x v="3"/>
    <s v="plays"/>
  </r>
  <r>
    <n v="197"/>
    <s v="Perry and Sons"/>
    <s v="Business-focused logistical framework"/>
    <n v="54700"/>
    <n v="163118"/>
    <n v="298.20475319926874"/>
    <x v="0"/>
    <n v="1989"/>
    <n v="82.010055304172951"/>
    <s v="US"/>
    <s v="USD"/>
    <n v="1498194000"/>
    <x v="643"/>
    <n v="1499403600"/>
    <d v="2017-07-07T05:00:00"/>
    <b v="0"/>
    <b v="0"/>
    <x v="5"/>
    <s v="drama"/>
  </r>
  <r>
    <n v="420"/>
    <s v="Blair, Reyes and Woods"/>
    <s v="Cross-platform interactive synergy"/>
    <n v="5000"/>
    <n v="6423"/>
    <n v="128.46"/>
    <x v="0"/>
    <n v="94"/>
    <n v="68.329787234042556"/>
    <s v="US"/>
    <s v="USD"/>
    <n v="1498366800"/>
    <x v="644"/>
    <n v="1499576400"/>
    <d v="2017-07-09T05:00:00"/>
    <b v="0"/>
    <b v="0"/>
    <x v="3"/>
    <s v="plays"/>
  </r>
  <r>
    <n v="669"/>
    <s v="Payne, Garrett and Thomas"/>
    <s v="Upgradable bi-directional concept"/>
    <n v="48800"/>
    <n v="175020"/>
    <n v="358.64754098360658"/>
    <x v="0"/>
    <n v="1621"/>
    <n v="107.97038864898211"/>
    <s v="IT"/>
    <s v="EUR"/>
    <n v="1498453200"/>
    <x v="645"/>
    <n v="1499230800"/>
    <d v="2017-07-05T05:00:00"/>
    <b v="0"/>
    <b v="0"/>
    <x v="3"/>
    <s v="plays"/>
  </r>
  <r>
    <n v="421"/>
    <s v="Thomas-Lopez"/>
    <s v="User-centric fault-tolerant archive"/>
    <n v="9400"/>
    <n v="6015"/>
    <n v="63.989361702127653"/>
    <x v="1"/>
    <n v="118"/>
    <n v="50.974576271186443"/>
    <s v="US"/>
    <s v="USD"/>
    <n v="1498712400"/>
    <x v="646"/>
    <n v="1501304400"/>
    <d v="2017-07-29T05:00:00"/>
    <b v="0"/>
    <b v="1"/>
    <x v="2"/>
    <s v="wearables"/>
  </r>
  <r>
    <n v="440"/>
    <s v="Miller-Poole"/>
    <s v="Networked optimal adapter"/>
    <n v="102500"/>
    <n v="165954"/>
    <n v="161.90634146341463"/>
    <x v="0"/>
    <n v="3131"/>
    <n v="53.003513254551258"/>
    <s v="US"/>
    <s v="USD"/>
    <n v="1498798800"/>
    <x v="647"/>
    <n v="1499662800"/>
    <d v="2017-07-10T05:00:00"/>
    <b v="0"/>
    <b v="0"/>
    <x v="5"/>
    <s v="television"/>
  </r>
  <r>
    <n v="648"/>
    <s v="Vargas-Cox"/>
    <s v="Vision-oriented local contingency"/>
    <n v="98600"/>
    <n v="62174"/>
    <n v="63.056795131845846"/>
    <x v="2"/>
    <n v="723"/>
    <n v="85.994467496542185"/>
    <s v="US"/>
    <s v="USD"/>
    <n v="1499317200"/>
    <x v="648"/>
    <n v="1500872400"/>
    <d v="2017-07-24T05:00:00"/>
    <b v="1"/>
    <b v="0"/>
    <x v="7"/>
    <s v="food trucks"/>
  </r>
  <r>
    <n v="306"/>
    <s v="Rush, Reed and Hall"/>
    <s v="Enterprise-wide 3rdgeneration knowledge user"/>
    <n v="6500"/>
    <n v="514"/>
    <n v="7.9076923076923071"/>
    <x v="1"/>
    <n v="7"/>
    <n v="73.428571428571431"/>
    <s v="US"/>
    <s v="USD"/>
    <n v="1500008400"/>
    <x v="649"/>
    <n v="1500267600"/>
    <d v="2017-07-17T05:00:00"/>
    <b v="0"/>
    <b v="1"/>
    <x v="3"/>
    <s v="plays"/>
  </r>
  <r>
    <n v="349"/>
    <s v="Navarro and Sons"/>
    <s v="Multi-layered bottom-line frame"/>
    <n v="180800"/>
    <n v="95958"/>
    <n v="53.074115044247783"/>
    <x v="1"/>
    <n v="923"/>
    <n v="103.96316359696641"/>
    <s v="US"/>
    <s v="USD"/>
    <n v="1500008400"/>
    <x v="649"/>
    <n v="1502600400"/>
    <d v="2017-08-13T05:00:00"/>
    <b v="0"/>
    <b v="0"/>
    <x v="3"/>
    <s v="plays"/>
  </r>
  <r>
    <n v="393"/>
    <s v="Owens, Hall and Gonzalez"/>
    <s v="De-engineered static orchestration"/>
    <n v="62800"/>
    <n v="143788"/>
    <n v="228.96178343949046"/>
    <x v="0"/>
    <n v="3059"/>
    <n v="47.004903563255965"/>
    <s v="CA"/>
    <s v="CAD"/>
    <n v="1500267600"/>
    <x v="650"/>
    <n v="1500354000"/>
    <d v="2017-07-18T05:00:00"/>
    <b v="0"/>
    <b v="0"/>
    <x v="1"/>
    <s v="jazz"/>
  </r>
  <r>
    <n v="451"/>
    <s v="Padilla-Porter"/>
    <s v="Innovative exuding matrix"/>
    <n v="148400"/>
    <n v="182302"/>
    <n v="122.84501347708894"/>
    <x v="0"/>
    <n v="6286"/>
    <n v="29.001272669424118"/>
    <s v="US"/>
    <s v="USD"/>
    <n v="1500440400"/>
    <x v="651"/>
    <n v="1503118800"/>
    <d v="2017-08-19T05:00:00"/>
    <b v="0"/>
    <b v="0"/>
    <x v="1"/>
    <s v="rock"/>
  </r>
  <r>
    <n v="761"/>
    <s v="Mitchell-Lee"/>
    <s v="Customizable leadingedge model"/>
    <n v="2200"/>
    <n v="14420"/>
    <n v="655.4545454545455"/>
    <x v="0"/>
    <n v="166"/>
    <n v="86.867469879518069"/>
    <s v="US"/>
    <s v="USD"/>
    <n v="1500699600"/>
    <x v="652"/>
    <n v="1501131600"/>
    <d v="2017-07-27T05:00:00"/>
    <b v="0"/>
    <b v="0"/>
    <x v="1"/>
    <s v="rock"/>
  </r>
  <r>
    <n v="731"/>
    <s v="Cruz, Hall and Mason"/>
    <s v="Synergized content-based hierarchy"/>
    <n v="8000"/>
    <n v="7220"/>
    <n v="90.25"/>
    <x v="2"/>
    <n v="219"/>
    <n v="32.968036529680369"/>
    <s v="US"/>
    <s v="USD"/>
    <n v="1500786000"/>
    <x v="653"/>
    <n v="1500872400"/>
    <d v="2017-07-24T05:00:00"/>
    <b v="0"/>
    <b v="0"/>
    <x v="2"/>
    <s v="web"/>
  </r>
  <r>
    <n v="148"/>
    <s v="White, Larson and Wright"/>
    <s v="Upgradable hybrid capability"/>
    <n v="9300"/>
    <n v="11255"/>
    <n v="121.02150537634408"/>
    <x v="0"/>
    <n v="107"/>
    <n v="105.18691588785046"/>
    <s v="US"/>
    <s v="USD"/>
    <n v="1500958800"/>
    <x v="654"/>
    <n v="1501736400"/>
    <d v="2017-08-03T05:00:00"/>
    <b v="0"/>
    <b v="0"/>
    <x v="2"/>
    <s v="wearables"/>
  </r>
  <r>
    <n v="825"/>
    <s v="Solomon PLC"/>
    <s v="Open-architected 24/7 infrastructure"/>
    <n v="3600"/>
    <n v="13950"/>
    <n v="387.5"/>
    <x v="0"/>
    <n v="157"/>
    <n v="88.853503184713375"/>
    <s v="GB"/>
    <s v="GBP"/>
    <n v="1500958800"/>
    <x v="654"/>
    <n v="1501995600"/>
    <d v="2017-08-06T05:00:00"/>
    <b v="0"/>
    <b v="0"/>
    <x v="5"/>
    <s v="shorts"/>
  </r>
  <r>
    <n v="68"/>
    <s v="Moreno-Turner"/>
    <s v="Inverse multi-tasking installation"/>
    <n v="5700"/>
    <n v="14508"/>
    <n v="254.52631578947367"/>
    <x v="0"/>
    <n v="246"/>
    <n v="58.975609756097562"/>
    <s v="IT"/>
    <s v="EUR"/>
    <n v="1501131600"/>
    <x v="655"/>
    <n v="1505192400"/>
    <d v="2017-09-12T05:00:00"/>
    <b v="0"/>
    <b v="1"/>
    <x v="3"/>
    <s v="plays"/>
  </r>
  <r>
    <n v="479"/>
    <s v="Long-Greene"/>
    <s v="Future-proofed heuristic encryption"/>
    <n v="2400"/>
    <n v="12310"/>
    <n v="512.91666666666663"/>
    <x v="0"/>
    <n v="173"/>
    <n v="71.156069364161851"/>
    <s v="GB"/>
    <s v="GBP"/>
    <n v="1501304400"/>
    <x v="656"/>
    <n v="1501477200"/>
    <d v="2017-07-31T05:00:00"/>
    <b v="0"/>
    <b v="0"/>
    <x v="7"/>
    <s v="food trucks"/>
  </r>
  <r>
    <n v="165"/>
    <s v="Cordova Ltd"/>
    <s v="Synergized radical product"/>
    <n v="90400"/>
    <n v="110279"/>
    <n v="121.99004424778761"/>
    <x v="0"/>
    <n v="2506"/>
    <n v="44.005985634477256"/>
    <s v="US"/>
    <s v="USD"/>
    <n v="1501563600"/>
    <x v="657"/>
    <n v="1504328400"/>
    <d v="2017-09-02T05:00:00"/>
    <b v="0"/>
    <b v="0"/>
    <x v="2"/>
    <s v="web"/>
  </r>
  <r>
    <n v="339"/>
    <s v="Lewis, Taylor and Rivers"/>
    <s v="Front-line transitional algorithm"/>
    <n v="136300"/>
    <n v="108974"/>
    <n v="79.951577402787962"/>
    <x v="2"/>
    <n v="1297"/>
    <n v="84.02004626060139"/>
    <s v="CA"/>
    <s v="CAD"/>
    <n v="1501650000"/>
    <x v="658"/>
    <n v="1502859600"/>
    <d v="2017-08-16T05:00:00"/>
    <b v="0"/>
    <b v="0"/>
    <x v="3"/>
    <s v="plays"/>
  </r>
  <r>
    <n v="170"/>
    <s v="Summers, Gallegos and Stein"/>
    <s v="Mandatory mobile product"/>
    <n v="188100"/>
    <n v="5528"/>
    <n v="2.93886230728336"/>
    <x v="1"/>
    <n v="67"/>
    <n v="82.507462686567166"/>
    <s v="US"/>
    <s v="USD"/>
    <n v="1501736400"/>
    <x v="659"/>
    <n v="1502341200"/>
    <d v="2017-08-10T05:00:00"/>
    <b v="0"/>
    <b v="0"/>
    <x v="1"/>
    <s v="indie rock"/>
  </r>
  <r>
    <n v="373"/>
    <s v="Brown-Parker"/>
    <s v="Down-sized coherent toolset"/>
    <n v="22500"/>
    <n v="164291"/>
    <n v="730.18222222222221"/>
    <x v="0"/>
    <n v="2106"/>
    <n v="78.010921177587846"/>
    <s v="US"/>
    <s v="USD"/>
    <n v="1502946000"/>
    <x v="660"/>
    <n v="1503637200"/>
    <d v="2017-08-25T05:00:00"/>
    <b v="0"/>
    <b v="0"/>
    <x v="3"/>
    <s v="plays"/>
  </r>
  <r>
    <n v="234"/>
    <s v="Mendoza-Parker"/>
    <s v="Enterprise-wide motivating matrices"/>
    <n v="7500"/>
    <n v="8181"/>
    <n v="109.08"/>
    <x v="0"/>
    <n v="149"/>
    <n v="54.906040268456373"/>
    <s v="IT"/>
    <s v="EUR"/>
    <n v="1503378000"/>
    <x v="661"/>
    <n v="1503982800"/>
    <d v="2017-08-29T05:00:00"/>
    <b v="0"/>
    <b v="1"/>
    <x v="6"/>
    <s v="video games"/>
  </r>
  <r>
    <n v="346"/>
    <s v="Little-Marsh"/>
    <s v="Virtual attitude-oriented migration"/>
    <n v="8000"/>
    <n v="2758"/>
    <n v="34.475000000000001"/>
    <x v="1"/>
    <n v="25"/>
    <n v="110.32"/>
    <s v="US"/>
    <s v="USD"/>
    <n v="1503550800"/>
    <x v="662"/>
    <n v="1508302800"/>
    <d v="2017-10-18T05:00:00"/>
    <b v="0"/>
    <b v="1"/>
    <x v="1"/>
    <s v="indie rock"/>
  </r>
  <r>
    <n v="613"/>
    <s v="Santos, Williams and Brown"/>
    <s v="Reverse-engineered 24/7 methodology"/>
    <n v="1100"/>
    <n v="1914"/>
    <n v="174"/>
    <x v="0"/>
    <n v="26"/>
    <n v="73.615384615384613"/>
    <s v="CA"/>
    <s v="CAD"/>
    <n v="1503723600"/>
    <x v="663"/>
    <n v="1504501200"/>
    <d v="2017-09-04T05:00:00"/>
    <b v="0"/>
    <b v="0"/>
    <x v="3"/>
    <s v="plays"/>
  </r>
  <r>
    <n v="80"/>
    <s v="Sutton, Barrett and Tucker"/>
    <s v="Cross-platform needs-based approach"/>
    <n v="1100"/>
    <n v="7012"/>
    <n v="637.4545454545455"/>
    <x v="0"/>
    <n v="127"/>
    <n v="55.212598425196852"/>
    <s v="US"/>
    <s v="USD"/>
    <n v="1503982800"/>
    <x v="664"/>
    <n v="1506574800"/>
    <d v="2017-09-28T05:00:00"/>
    <b v="0"/>
    <b v="0"/>
    <x v="6"/>
    <s v="video games"/>
  </r>
  <r>
    <n v="915"/>
    <s v="Riggs Group"/>
    <s v="Configurable upward-trending solution"/>
    <n v="125900"/>
    <n v="195936"/>
    <n v="155.62827640984909"/>
    <x v="0"/>
    <n v="1866"/>
    <n v="105.0032154340836"/>
    <s v="GB"/>
    <s v="GBP"/>
    <n v="1503982800"/>
    <x v="664"/>
    <n v="1504760400"/>
    <d v="2017-09-07T05:00:00"/>
    <b v="0"/>
    <b v="0"/>
    <x v="5"/>
    <s v="television"/>
  </r>
  <r>
    <n v="300"/>
    <s v="Cooke PLC"/>
    <s v="Focused executive core"/>
    <n v="100"/>
    <n v="5"/>
    <n v="5"/>
    <x v="1"/>
    <n v="1"/>
    <n v="5"/>
    <s v="DK"/>
    <s v="DKK"/>
    <n v="1504069200"/>
    <x v="665"/>
    <n v="1504155600"/>
    <d v="2017-08-31T05:00:00"/>
    <b v="0"/>
    <b v="1"/>
    <x v="4"/>
    <s v="nonfiction"/>
  </r>
  <r>
    <n v="57"/>
    <s v="Bridges, Freeman and Kim"/>
    <s v="Cross-group multi-state task-force"/>
    <n v="2900"/>
    <n v="6243"/>
    <n v="215.27586206896552"/>
    <x v="0"/>
    <n v="201"/>
    <n v="31.059701492537314"/>
    <s v="US"/>
    <s v="USD"/>
    <n v="1504242000"/>
    <x v="666"/>
    <n v="1505278800"/>
    <d v="2017-09-13T05:00:00"/>
    <b v="0"/>
    <b v="0"/>
    <x v="6"/>
    <s v="video games"/>
  </r>
  <r>
    <n v="442"/>
    <s v="Calderon, Bradford and Dean"/>
    <s v="Devolved system-worthy framework"/>
    <n v="5400"/>
    <n v="10731"/>
    <n v="198.72222222222223"/>
    <x v="0"/>
    <n v="143"/>
    <n v="75.04195804195804"/>
    <s v="IT"/>
    <s v="EUR"/>
    <n v="1504328400"/>
    <x v="667"/>
    <n v="1505710800"/>
    <d v="2017-09-18T05:00:00"/>
    <b v="0"/>
    <b v="0"/>
    <x v="3"/>
    <s v="plays"/>
  </r>
  <r>
    <n v="113"/>
    <s v="Wright, Hartman and Yu"/>
    <s v="User-friendly tertiary array"/>
    <n v="3300"/>
    <n v="12437"/>
    <n v="376.87878787878788"/>
    <x v="0"/>
    <n v="131"/>
    <n v="94.938931297709928"/>
    <s v="US"/>
    <s v="USD"/>
    <n v="1505192400"/>
    <x v="668"/>
    <n v="1505797200"/>
    <d v="2017-09-19T05:00:00"/>
    <b v="0"/>
    <b v="0"/>
    <x v="7"/>
    <s v="food trucks"/>
  </r>
  <r>
    <n v="6"/>
    <s v="Ortiz, Coleman and Mitchell"/>
    <s v="Operative upward-trending algorithm"/>
    <n v="5200"/>
    <n v="1090"/>
    <n v="20.961538461538463"/>
    <x v="1"/>
    <n v="18"/>
    <n v="60.555555555555557"/>
    <s v="GB"/>
    <s v="GBP"/>
    <n v="1505278800"/>
    <x v="669"/>
    <n v="1505365200"/>
    <d v="2017-09-14T05:00:00"/>
    <b v="0"/>
    <b v="0"/>
    <x v="5"/>
    <s v="documentary"/>
  </r>
  <r>
    <n v="273"/>
    <s v="Thomas and Sons"/>
    <s v="Re-engineered heuristic forecast"/>
    <n v="7800"/>
    <n v="10704"/>
    <n v="137.23076923076923"/>
    <x v="0"/>
    <n v="282"/>
    <n v="37.957446808510639"/>
    <s v="CA"/>
    <s v="CAD"/>
    <n v="1505624400"/>
    <x v="670"/>
    <n v="1505883600"/>
    <d v="2017-09-20T05:00:00"/>
    <b v="0"/>
    <b v="0"/>
    <x v="3"/>
    <s v="plays"/>
  </r>
  <r>
    <n v="178"/>
    <s v="Alexander-Williams"/>
    <s v="Triple-buffered cohesive structure"/>
    <n v="7200"/>
    <n v="6927"/>
    <n v="96.208333333333329"/>
    <x v="1"/>
    <n v="210"/>
    <n v="32.985714285714288"/>
    <s v="US"/>
    <s v="USD"/>
    <n v="1505970000"/>
    <x v="671"/>
    <n v="1506747600"/>
    <d v="2017-09-30T05:00:00"/>
    <b v="0"/>
    <b v="0"/>
    <x v="7"/>
    <s v="food trucks"/>
  </r>
  <r>
    <n v="925"/>
    <s v="Wilson, Jefferson and Anderson"/>
    <s v="Profit-focused empowering system engine"/>
    <n v="3000"/>
    <n v="6722"/>
    <n v="224.06666666666669"/>
    <x v="0"/>
    <n v="65"/>
    <n v="103.41538461538461"/>
    <s v="US"/>
    <s v="USD"/>
    <n v="1506056400"/>
    <x v="672"/>
    <n v="1507093200"/>
    <d v="2017-10-04T05:00:00"/>
    <b v="0"/>
    <b v="0"/>
    <x v="3"/>
    <s v="plays"/>
  </r>
  <r>
    <n v="181"/>
    <s v="Daniels, Rose and Tyler"/>
    <s v="Centralized global approach"/>
    <n v="8600"/>
    <n v="5315"/>
    <n v="61.802325581395344"/>
    <x v="1"/>
    <n v="136"/>
    <n v="39.080882352941174"/>
    <s v="US"/>
    <s v="USD"/>
    <n v="1507093200"/>
    <x v="673"/>
    <n v="1508648400"/>
    <d v="2017-10-22T05:00:00"/>
    <b v="0"/>
    <b v="0"/>
    <x v="2"/>
    <s v="web"/>
  </r>
  <r>
    <n v="361"/>
    <s v="Anderson and Sons"/>
    <s v="Quality-focused reciprocal structure"/>
    <n v="5500"/>
    <n v="9546"/>
    <n v="173.56363636363636"/>
    <x v="0"/>
    <n v="88"/>
    <n v="108.47727272727273"/>
    <s v="US"/>
    <s v="USD"/>
    <n v="1507352400"/>
    <x v="674"/>
    <n v="1509426000"/>
    <d v="2017-10-31T05:00:00"/>
    <b v="0"/>
    <b v="0"/>
    <x v="3"/>
    <s v="plays"/>
  </r>
  <r>
    <n v="164"/>
    <s v="Lopez and Sons"/>
    <s v="Polarized human-resource protocol"/>
    <n v="150500"/>
    <n v="150755"/>
    <n v="100.16943521594683"/>
    <x v="0"/>
    <n v="1396"/>
    <n v="107.99068767908309"/>
    <s v="US"/>
    <s v="USD"/>
    <n v="1507438800"/>
    <x v="675"/>
    <n v="1507525200"/>
    <d v="2017-10-09T05:00:00"/>
    <b v="0"/>
    <b v="0"/>
    <x v="3"/>
    <s v="plays"/>
  </r>
  <r>
    <n v="919"/>
    <s v="Fox Ltd"/>
    <s v="Extended multimedia firmware"/>
    <n v="35600"/>
    <n v="20915"/>
    <n v="58.75"/>
    <x v="1"/>
    <n v="225"/>
    <n v="92.955555555555549"/>
    <s v="AU"/>
    <s v="AUD"/>
    <n v="1507957200"/>
    <x v="676"/>
    <n v="1510725600"/>
    <d v="2017-11-15T06:00:00"/>
    <b v="0"/>
    <b v="1"/>
    <x v="3"/>
    <s v="plays"/>
  </r>
  <r>
    <n v="382"/>
    <s v="King Ltd"/>
    <s v="Visionary systemic process improvement"/>
    <n v="9100"/>
    <n v="5803"/>
    <n v="63.769230769230766"/>
    <x v="1"/>
    <n v="67"/>
    <n v="86.611940298507463"/>
    <s v="US"/>
    <s v="USD"/>
    <n v="1508130000"/>
    <x v="677"/>
    <n v="1509771600"/>
    <d v="2017-11-04T05:00:00"/>
    <b v="0"/>
    <b v="0"/>
    <x v="0"/>
    <s v="photography books"/>
  </r>
  <r>
    <n v="693"/>
    <s v="Bradford-Silva"/>
    <s v="Reverse-engineered composite hierarchy"/>
    <n v="180400"/>
    <n v="115396"/>
    <n v="63.966740576496676"/>
    <x v="1"/>
    <n v="1748"/>
    <n v="66.016018306636155"/>
    <s v="US"/>
    <s v="USD"/>
    <n v="1508216400"/>
    <x v="678"/>
    <n v="1509685200"/>
    <d v="2017-11-03T05:00:00"/>
    <b v="0"/>
    <b v="0"/>
    <x v="3"/>
    <s v="plays"/>
  </r>
  <r>
    <n v="163"/>
    <s v="Burton-Watkins"/>
    <s v="Extended reciprocal circuit"/>
    <n v="3500"/>
    <n v="8864"/>
    <n v="253.25714285714284"/>
    <x v="0"/>
    <n v="246"/>
    <n v="36.032520325203251"/>
    <s v="US"/>
    <s v="USD"/>
    <n v="1508475600"/>
    <x v="679"/>
    <n v="1512712800"/>
    <d v="2017-12-08T06:00:00"/>
    <b v="0"/>
    <b v="1"/>
    <x v="0"/>
    <s v="photography books"/>
  </r>
  <r>
    <n v="576"/>
    <s v="Moran and Sons"/>
    <s v="Object-based bottom-line superstructure"/>
    <n v="9700"/>
    <n v="6298"/>
    <n v="64.927835051546396"/>
    <x v="1"/>
    <n v="64"/>
    <n v="98.40625"/>
    <s v="US"/>
    <s v="USD"/>
    <n v="1509512400"/>
    <x v="680"/>
    <n v="1510984800"/>
    <d v="2017-11-18T06:00:00"/>
    <b v="0"/>
    <b v="0"/>
    <x v="3"/>
    <s v="plays"/>
  </r>
  <r>
    <n v="871"/>
    <s v="Santana-George"/>
    <s v="Re-engineered client-driven knowledge user"/>
    <n v="71500"/>
    <n v="194912"/>
    <n v="272.6041958041958"/>
    <x v="0"/>
    <n v="2320"/>
    <n v="84.013793103448279"/>
    <s v="US"/>
    <s v="USD"/>
    <n v="1509512400"/>
    <x v="680"/>
    <n v="1511071200"/>
    <d v="2017-11-19T06:00:00"/>
    <b v="0"/>
    <b v="1"/>
    <x v="3"/>
    <s v="plays"/>
  </r>
  <r>
    <n v="274"/>
    <s v="Morgan-Jenkins"/>
    <s v="Fully-configurable background algorithm"/>
    <n v="2400"/>
    <n v="773"/>
    <n v="32.208333333333336"/>
    <x v="1"/>
    <n v="15"/>
    <n v="51.533333333333331"/>
    <s v="US"/>
    <s v="USD"/>
    <n v="1509948000"/>
    <x v="681"/>
    <n v="1510380000"/>
    <d v="2017-11-11T06:00:00"/>
    <b v="0"/>
    <b v="0"/>
    <x v="3"/>
    <s v="plays"/>
  </r>
  <r>
    <n v="722"/>
    <s v="Thomas-Simmons"/>
    <s v="Proactive 24hour frame"/>
    <n v="48500"/>
    <n v="75906"/>
    <n v="156.50721649484535"/>
    <x v="0"/>
    <n v="3036"/>
    <n v="25.00197628458498"/>
    <s v="US"/>
    <s v="USD"/>
    <n v="1509948000"/>
    <x v="681"/>
    <n v="1512280800"/>
    <d v="2017-12-03T06:00:00"/>
    <b v="0"/>
    <b v="0"/>
    <x v="5"/>
    <s v="documentary"/>
  </r>
  <r>
    <n v="208"/>
    <s v="Jackson Inc"/>
    <s v="Mandatory multi-tasking encryption"/>
    <n v="196900"/>
    <n v="199110"/>
    <n v="101.12239715591672"/>
    <x v="0"/>
    <n v="2053"/>
    <n v="96.984900146127615"/>
    <s v="US"/>
    <s v="USD"/>
    <n v="1510207200"/>
    <x v="682"/>
    <n v="1512280800"/>
    <d v="2017-12-03T06:00:00"/>
    <b v="0"/>
    <b v="0"/>
    <x v="5"/>
    <s v="documentary"/>
  </r>
  <r>
    <n v="404"/>
    <s v="Bailey-Boyer"/>
    <s v="Visionary exuding Internet solution"/>
    <n v="48900"/>
    <n v="154321"/>
    <n v="315.58486707566465"/>
    <x v="0"/>
    <n v="2237"/>
    <n v="68.985695127402778"/>
    <s v="US"/>
    <s v="USD"/>
    <n v="1510639200"/>
    <x v="683"/>
    <n v="1510898400"/>
    <d v="2017-11-17T06:00:00"/>
    <b v="0"/>
    <b v="0"/>
    <x v="3"/>
    <s v="plays"/>
  </r>
  <r>
    <n v="115"/>
    <s v="Barrett PLC"/>
    <s v="Team-oriented clear-thinking capacity"/>
    <n v="166700"/>
    <n v="145382"/>
    <n v="87.211757648470297"/>
    <x v="1"/>
    <n v="3304"/>
    <n v="44.001815980629537"/>
    <s v="IT"/>
    <s v="EUR"/>
    <n v="1510898400"/>
    <x v="684"/>
    <n v="1513922400"/>
    <d v="2017-12-22T06:00:00"/>
    <b v="0"/>
    <b v="0"/>
    <x v="4"/>
    <s v="fiction"/>
  </r>
  <r>
    <n v="280"/>
    <s v="Braun PLC"/>
    <s v="Function-based high-level infrastructure"/>
    <n v="2500"/>
    <n v="14536"/>
    <n v="581.44000000000005"/>
    <x v="0"/>
    <n v="393"/>
    <n v="36.987277353689571"/>
    <s v="US"/>
    <s v="USD"/>
    <n v="1511244000"/>
    <x v="685"/>
    <n v="1511762400"/>
    <d v="2017-11-27T06:00:00"/>
    <b v="0"/>
    <b v="0"/>
    <x v="5"/>
    <s v="animation"/>
  </r>
  <r>
    <n v="81"/>
    <s v="Gomez, Bailey and Flores"/>
    <s v="User-friendly static contingency"/>
    <n v="16800"/>
    <n v="37857"/>
    <n v="225.33928571428569"/>
    <x v="0"/>
    <n v="411"/>
    <n v="92.109489051094897"/>
    <s v="US"/>
    <s v="USD"/>
    <n v="1511416800"/>
    <x v="686"/>
    <n v="1513576800"/>
    <d v="2017-12-18T06:00:00"/>
    <b v="0"/>
    <b v="0"/>
    <x v="1"/>
    <s v="rock"/>
  </r>
  <r>
    <n v="506"/>
    <s v="Robles, Bell and Gonzalez"/>
    <s v="Customizable background monitoring"/>
    <n v="18000"/>
    <n v="166874"/>
    <n v="927.07777777777767"/>
    <x v="0"/>
    <n v="2528"/>
    <n v="66.010284810126578"/>
    <s v="US"/>
    <s v="USD"/>
    <n v="1511416800"/>
    <x v="686"/>
    <n v="1512885600"/>
    <d v="2017-12-10T06:00:00"/>
    <b v="0"/>
    <b v="1"/>
    <x v="3"/>
    <s v="plays"/>
  </r>
  <r>
    <n v="694"/>
    <s v="Mora-Bradley"/>
    <s v="Programmable tangible ability"/>
    <n v="9100"/>
    <n v="7656"/>
    <n v="84.131868131868131"/>
    <x v="1"/>
    <n v="79"/>
    <n v="96.911392405063296"/>
    <s v="US"/>
    <s v="USD"/>
    <n v="1511762400"/>
    <x v="687"/>
    <n v="1514959200"/>
    <d v="2018-01-03T06:00:00"/>
    <b v="0"/>
    <b v="0"/>
    <x v="3"/>
    <s v="plays"/>
  </r>
  <r>
    <n v="810"/>
    <s v="Ball-Fisher"/>
    <s v="Multi-layered intangible instruction set"/>
    <n v="6400"/>
    <n v="12360"/>
    <n v="193.125"/>
    <x v="0"/>
    <n v="221"/>
    <n v="55.927601809954751"/>
    <s v="US"/>
    <s v="USD"/>
    <n v="1511848800"/>
    <x v="688"/>
    <n v="1512712800"/>
    <d v="2017-12-08T06:00:00"/>
    <b v="0"/>
    <b v="1"/>
    <x v="3"/>
    <s v="plays"/>
  </r>
  <r>
    <n v="815"/>
    <s v="Watson-Douglas"/>
    <s v="Centralized bandwidth-monitored leverage"/>
    <n v="9000"/>
    <n v="11721"/>
    <n v="130.23333333333335"/>
    <x v="0"/>
    <n v="183"/>
    <n v="64.049180327868854"/>
    <s v="CA"/>
    <s v="CAD"/>
    <n v="1511935200"/>
    <x v="689"/>
    <n v="1514181600"/>
    <d v="2017-12-25T06:00:00"/>
    <b v="0"/>
    <b v="0"/>
    <x v="1"/>
    <s v="rock"/>
  </r>
  <r>
    <n v="330"/>
    <s v="Thompson-Bates"/>
    <s v="Expanded encompassing open architecture"/>
    <n v="33700"/>
    <n v="62330"/>
    <n v="184.95548961424333"/>
    <x v="0"/>
    <n v="1385"/>
    <n v="45.003610108303249"/>
    <s v="GB"/>
    <s v="GBP"/>
    <n v="1512712800"/>
    <x v="690"/>
    <n v="1512799200"/>
    <d v="2017-12-09T06:00:00"/>
    <b v="0"/>
    <b v="0"/>
    <x v="5"/>
    <s v="documentary"/>
  </r>
  <r>
    <n v="238"/>
    <s v="Bolton, Sanchez and Carrillo"/>
    <s v="Distributed systemic adapter"/>
    <n v="2400"/>
    <n v="10138"/>
    <n v="422.41666666666669"/>
    <x v="0"/>
    <n v="97"/>
    <n v="104.51546391752578"/>
    <s v="DK"/>
    <s v="DKK"/>
    <n v="1513231200"/>
    <x v="691"/>
    <n v="1515391200"/>
    <d v="2018-01-08T06:00:00"/>
    <b v="0"/>
    <b v="1"/>
    <x v="3"/>
    <s v="plays"/>
  </r>
  <r>
    <n v="447"/>
    <s v="Harrington-Harper"/>
    <s v="Self-enabling next generation algorithm"/>
    <n v="155200"/>
    <n v="37754"/>
    <n v="24.326030927835053"/>
    <x v="2"/>
    <n v="439"/>
    <n v="86"/>
    <s v="GB"/>
    <s v="GBP"/>
    <n v="1513663200"/>
    <x v="692"/>
    <n v="1515045600"/>
    <d v="2018-01-04T06:00:00"/>
    <b v="0"/>
    <b v="0"/>
    <x v="5"/>
    <s v="television"/>
  </r>
  <r>
    <n v="794"/>
    <s v="Welch Inc"/>
    <s v="Optional optimal website"/>
    <n v="6600"/>
    <n v="8276"/>
    <n v="125.39393939393939"/>
    <x v="0"/>
    <n v="110"/>
    <n v="75.236363636363635"/>
    <s v="US"/>
    <s v="USD"/>
    <n v="1513922400"/>
    <x v="693"/>
    <n v="1514959200"/>
    <d v="2018-01-03T06:00:00"/>
    <b v="0"/>
    <b v="0"/>
    <x v="1"/>
    <s v="rock"/>
  </r>
  <r>
    <n v="981"/>
    <s v="Diaz-Little"/>
    <s v="Grass-roots executive synergy"/>
    <n v="6700"/>
    <n v="11941"/>
    <n v="178.22388059701493"/>
    <x v="0"/>
    <n v="323"/>
    <n v="36.969040247678016"/>
    <s v="US"/>
    <s v="USD"/>
    <n v="1514181600"/>
    <x v="694"/>
    <n v="1517032800"/>
    <d v="2018-01-27T06:00:00"/>
    <b v="0"/>
    <b v="0"/>
    <x v="2"/>
    <s v="web"/>
  </r>
  <r>
    <n v="657"/>
    <s v="Russo, Kim and Mccoy"/>
    <s v="Balanced optimal hardware"/>
    <n v="10000"/>
    <n v="824"/>
    <n v="8.24"/>
    <x v="1"/>
    <n v="14"/>
    <n v="58.857142857142854"/>
    <s v="US"/>
    <s v="USD"/>
    <n v="1514354400"/>
    <x v="695"/>
    <n v="1515736800"/>
    <d v="2018-01-12T06:00:00"/>
    <b v="0"/>
    <b v="0"/>
    <x v="5"/>
    <s v="science fiction"/>
  </r>
  <r>
    <n v="755"/>
    <s v="Chen, Pollard and Clarke"/>
    <s v="Stand-alone multi-state project"/>
    <n v="4500"/>
    <n v="7496"/>
    <n v="166.57777777777778"/>
    <x v="0"/>
    <n v="288"/>
    <n v="26.027777777777779"/>
    <s v="DK"/>
    <s v="DKK"/>
    <n v="1514354400"/>
    <x v="695"/>
    <n v="1515391200"/>
    <d v="2018-01-08T06:00:00"/>
    <b v="0"/>
    <b v="1"/>
    <x v="3"/>
    <s v="plays"/>
  </r>
  <r>
    <n v="656"/>
    <s v="Hobbs, Brown and Lee"/>
    <s v="Vision-oriented systematic Graphical User Interface"/>
    <n v="118400"/>
    <n v="49879"/>
    <n v="42.127533783783782"/>
    <x v="1"/>
    <n v="504"/>
    <n v="98.966269841269835"/>
    <s v="AU"/>
    <s v="AUD"/>
    <n v="1514440800"/>
    <x v="696"/>
    <n v="1514872800"/>
    <d v="2018-01-02T06:00:00"/>
    <b v="0"/>
    <b v="0"/>
    <x v="7"/>
    <s v="food trucks"/>
  </r>
  <r>
    <n v="804"/>
    <s v="English-Mccullough"/>
    <s v="Business-focused discrete software"/>
    <n v="2600"/>
    <n v="6987"/>
    <n v="268.73076923076923"/>
    <x v="0"/>
    <n v="218"/>
    <n v="32.050458715596328"/>
    <s v="US"/>
    <s v="USD"/>
    <n v="1514872800"/>
    <x v="697"/>
    <n v="1516600800"/>
    <d v="2018-01-22T06:00:00"/>
    <b v="0"/>
    <b v="0"/>
    <x v="1"/>
    <s v="rock"/>
  </r>
  <r>
    <n v="830"/>
    <s v="Johnson, Turner and Carroll"/>
    <s v="Persevering zero administration knowledge user"/>
    <n v="121600"/>
    <n v="1424"/>
    <n v="1.1710526315789473"/>
    <x v="1"/>
    <n v="22"/>
    <n v="64.727272727272734"/>
    <s v="US"/>
    <s v="USD"/>
    <n v="1514959200"/>
    <x v="698"/>
    <n v="1520056800"/>
    <d v="2018-03-03T06:00:00"/>
    <b v="0"/>
    <b v="0"/>
    <x v="3"/>
    <s v="plays"/>
  </r>
  <r>
    <n v="847"/>
    <s v="Miller, Glenn and Adams"/>
    <s v="Distributed actuating project"/>
    <n v="4700"/>
    <n v="11174"/>
    <n v="237.74468085106383"/>
    <x v="0"/>
    <n v="110"/>
    <n v="101.58181818181818"/>
    <s v="US"/>
    <s v="USD"/>
    <n v="1515304800"/>
    <x v="699"/>
    <n v="1515564000"/>
    <d v="2018-01-10T06:00:00"/>
    <b v="0"/>
    <b v="0"/>
    <x v="7"/>
    <s v="food trucks"/>
  </r>
  <r>
    <n v="32"/>
    <s v="Jackson PLC"/>
    <s v="Ergonomic 6thgeneration success"/>
    <n v="101000"/>
    <n v="87676"/>
    <n v="86.807920792079202"/>
    <x v="1"/>
    <n v="2307"/>
    <n v="38.004334633723452"/>
    <s v="IT"/>
    <s v="EUR"/>
    <n v="1515564000"/>
    <x v="700"/>
    <n v="1517896800"/>
    <d v="2018-02-06T06:00:00"/>
    <b v="0"/>
    <b v="0"/>
    <x v="5"/>
    <s v="documentary"/>
  </r>
  <r>
    <n v="334"/>
    <s v="Mcgee Group"/>
    <s v="Assimilated discrete algorithm"/>
    <n v="66200"/>
    <n v="123538"/>
    <n v="186.61329305135951"/>
    <x v="0"/>
    <n v="1113"/>
    <n v="110.99550763701707"/>
    <s v="US"/>
    <s v="USD"/>
    <n v="1515564000"/>
    <x v="700"/>
    <n v="1516168800"/>
    <d v="2018-01-17T06:00:00"/>
    <b v="0"/>
    <b v="0"/>
    <x v="1"/>
    <s v="rock"/>
  </r>
  <r>
    <n v="132"/>
    <s v="Flowers and Sons"/>
    <s v="Virtual static core"/>
    <n v="3300"/>
    <n v="3834"/>
    <n v="116.18181818181819"/>
    <x v="0"/>
    <n v="89"/>
    <n v="43.078651685393261"/>
    <s v="US"/>
    <s v="USD"/>
    <n v="1515736800"/>
    <x v="701"/>
    <n v="1517119200"/>
    <d v="2018-01-28T06:00:00"/>
    <b v="0"/>
    <b v="1"/>
    <x v="3"/>
    <s v="plays"/>
  </r>
  <r>
    <n v="344"/>
    <s v="Berger, Johnson and Marshall"/>
    <s v="Devolved exuding emulation"/>
    <n v="197600"/>
    <n v="82959"/>
    <n v="41.983299595141702"/>
    <x v="1"/>
    <n v="830"/>
    <n v="99.950602409638549"/>
    <s v="US"/>
    <s v="USD"/>
    <n v="1516600800"/>
    <x v="702"/>
    <n v="1520056800"/>
    <d v="2018-03-03T06:00:00"/>
    <b v="0"/>
    <b v="0"/>
    <x v="6"/>
    <s v="video games"/>
  </r>
  <r>
    <n v="532"/>
    <s v="Cordova-Torres"/>
    <s v="Pre-emptive grid-enabled contingency"/>
    <n v="1600"/>
    <n v="8046"/>
    <n v="502.87499999999994"/>
    <x v="0"/>
    <n v="126"/>
    <n v="63.857142857142854"/>
    <s v="CA"/>
    <s v="CAD"/>
    <n v="1516860000"/>
    <x v="703"/>
    <n v="1516946400"/>
    <d v="2018-01-26T06:00:00"/>
    <b v="0"/>
    <b v="0"/>
    <x v="3"/>
    <s v="plays"/>
  </r>
  <r>
    <n v="465"/>
    <s v="Gonzalez-Robbins"/>
    <s v="Up-sized responsive protocol"/>
    <n v="4700"/>
    <n v="8829"/>
    <n v="187.85106382978722"/>
    <x v="0"/>
    <n v="80"/>
    <n v="110.3625"/>
    <s v="US"/>
    <s v="USD"/>
    <n v="1517032800"/>
    <x v="704"/>
    <n v="1517810400"/>
    <d v="2018-02-05T06:00:00"/>
    <b v="0"/>
    <b v="0"/>
    <x v="4"/>
    <s v="translations"/>
  </r>
  <r>
    <n v="895"/>
    <s v="Adams-Rollins"/>
    <s v="Integrated demand-driven info-mediaries"/>
    <n v="159800"/>
    <n v="11108"/>
    <n v="6.9511889862327907"/>
    <x v="1"/>
    <n v="107"/>
    <n v="103.81308411214954"/>
    <s v="US"/>
    <s v="USD"/>
    <n v="1517637600"/>
    <x v="705"/>
    <n v="1518415200"/>
    <d v="2018-02-12T06:00:00"/>
    <b v="0"/>
    <b v="0"/>
    <x v="3"/>
    <s v="plays"/>
  </r>
  <r>
    <n v="759"/>
    <s v="Rodriguez PLC"/>
    <s v="Grass-roots upward-trending installation"/>
    <n v="167500"/>
    <n v="114615"/>
    <n v="68.426865671641792"/>
    <x v="1"/>
    <n v="1274"/>
    <n v="89.964678178963894"/>
    <s v="US"/>
    <s v="USD"/>
    <n v="1517810400"/>
    <x v="706"/>
    <n v="1520402400"/>
    <d v="2018-03-07T06:00:00"/>
    <b v="0"/>
    <b v="0"/>
    <x v="1"/>
    <s v="electric music"/>
  </r>
  <r>
    <n v="977"/>
    <s v="Johnson Group"/>
    <s v="Vision-oriented interactive solution"/>
    <n v="7000"/>
    <n v="5177"/>
    <n v="73.957142857142856"/>
    <x v="1"/>
    <n v="67"/>
    <n v="77.268656716417908"/>
    <s v="US"/>
    <s v="USD"/>
    <n v="1517983200"/>
    <x v="707"/>
    <n v="1520748000"/>
    <d v="2018-03-11T06:00:00"/>
    <b v="0"/>
    <b v="0"/>
    <x v="7"/>
    <s v="food trucks"/>
  </r>
  <r>
    <n v="456"/>
    <s v="Wilson, Brooks and Clark"/>
    <s v="Operative well-modulated data-warehouse"/>
    <n v="146400"/>
    <n v="152438"/>
    <n v="104.1243169398907"/>
    <x v="0"/>
    <n v="1605"/>
    <n v="94.976947040498445"/>
    <s v="US"/>
    <s v="USD"/>
    <n v="1518242400"/>
    <x v="708"/>
    <n v="1518242400"/>
    <d v="2018-02-10T06:00:00"/>
    <b v="0"/>
    <b v="1"/>
    <x v="1"/>
    <s v="indie rock"/>
  </r>
  <r>
    <n v="464"/>
    <s v="Gomez LLC"/>
    <s v="Pre-emptive mission-critical hardware"/>
    <n v="71200"/>
    <n v="95020"/>
    <n v="133.45505617977528"/>
    <x v="0"/>
    <n v="2436"/>
    <n v="39.006568144499177"/>
    <s v="US"/>
    <s v="USD"/>
    <n v="1518328800"/>
    <x v="709"/>
    <n v="1519538400"/>
    <d v="2018-02-25T06:00:00"/>
    <b v="0"/>
    <b v="0"/>
    <x v="3"/>
    <s v="plays"/>
  </r>
  <r>
    <n v="720"/>
    <s v="Valenzuela, Davidson and Castro"/>
    <s v="Multi-layered upward-trending conglomeration"/>
    <n v="8700"/>
    <n v="3227"/>
    <n v="37.091954022988503"/>
    <x v="2"/>
    <n v="38"/>
    <n v="84.921052631578945"/>
    <s v="DK"/>
    <s v="DKK"/>
    <n v="1519192800"/>
    <x v="710"/>
    <n v="1520402400"/>
    <d v="2018-03-07T06:00:00"/>
    <b v="0"/>
    <b v="1"/>
    <x v="3"/>
    <s v="plays"/>
  </r>
  <r>
    <n v="518"/>
    <s v="Ramirez Group"/>
    <s v="Open-architected uniform instruction set"/>
    <n v="8800"/>
    <n v="622"/>
    <n v="7.0681818181818183"/>
    <x v="1"/>
    <n v="10"/>
    <n v="62.2"/>
    <s v="US"/>
    <s v="USD"/>
    <n v="1519365600"/>
    <x v="711"/>
    <n v="1519538400"/>
    <d v="2018-02-25T06:00:00"/>
    <b v="0"/>
    <b v="1"/>
    <x v="5"/>
    <s v="animation"/>
  </r>
  <r>
    <n v="140"/>
    <s v="Bautista-Cross"/>
    <s v="Fully-configurable coherent Internet solution"/>
    <n v="5500"/>
    <n v="12274"/>
    <n v="223.16363636363636"/>
    <x v="0"/>
    <n v="186"/>
    <n v="65.989247311827953"/>
    <s v="US"/>
    <s v="USD"/>
    <n v="1519538400"/>
    <x v="712"/>
    <n v="1519970400"/>
    <d v="2018-03-02T06:00:00"/>
    <b v="0"/>
    <b v="0"/>
    <x v="5"/>
    <s v="documentary"/>
  </r>
  <r>
    <n v="243"/>
    <s v="Garcia PLC"/>
    <s v="Customer-focused attitude-oriented function"/>
    <n v="2300"/>
    <n v="10240"/>
    <n v="445.21739130434781"/>
    <x v="0"/>
    <n v="238"/>
    <n v="43.025210084033617"/>
    <s v="US"/>
    <s v="USD"/>
    <n v="1520143200"/>
    <x v="713"/>
    <n v="1520402400"/>
    <d v="2018-03-07T06:00:00"/>
    <b v="0"/>
    <b v="0"/>
    <x v="3"/>
    <s v="plays"/>
  </r>
  <r>
    <n v="364"/>
    <s v="Ramirez-Myers"/>
    <s v="Switchable intangible definition"/>
    <n v="900"/>
    <n v="14547"/>
    <n v="1616.3333333333335"/>
    <x v="0"/>
    <n v="186"/>
    <n v="78.209677419354833"/>
    <s v="US"/>
    <s v="USD"/>
    <n v="1520229600"/>
    <x v="714"/>
    <n v="1522818000"/>
    <d v="2018-04-04T05:00:00"/>
    <b v="0"/>
    <b v="0"/>
    <x v="1"/>
    <s v="indie rock"/>
  </r>
  <r>
    <n v="486"/>
    <s v="Davis, Cox and Fox"/>
    <s v="Compatible exuding Graphical User Interface"/>
    <n v="5200"/>
    <n v="702"/>
    <n v="13.5"/>
    <x v="1"/>
    <n v="21"/>
    <n v="33.428571428571431"/>
    <s v="GB"/>
    <s v="GBP"/>
    <n v="1520575200"/>
    <x v="715"/>
    <n v="1521867600"/>
    <d v="2018-03-24T05:00:00"/>
    <b v="0"/>
    <b v="1"/>
    <x v="4"/>
    <s v="translations"/>
  </r>
  <r>
    <n v="54"/>
    <s v="Roy PLC"/>
    <s v="Multi-channeled neutral customer loyalty"/>
    <n v="6000"/>
    <n v="5392"/>
    <n v="89.86666666666666"/>
    <x v="1"/>
    <n v="120"/>
    <n v="44.93333333333333"/>
    <s v="US"/>
    <s v="USD"/>
    <n v="1520748000"/>
    <x v="716"/>
    <n v="1521262800"/>
    <d v="2018-03-17T05:00:00"/>
    <b v="0"/>
    <b v="0"/>
    <x v="2"/>
    <s v="wearables"/>
  </r>
  <r>
    <n v="672"/>
    <s v="Kelly-Colon"/>
    <s v="Stand-alone grid-enabled leverage"/>
    <n v="197900"/>
    <n v="110689"/>
    <n v="55.931783729156137"/>
    <x v="1"/>
    <n v="4428"/>
    <n v="24.997515808491418"/>
    <s v="AU"/>
    <s v="AUD"/>
    <n v="1521608400"/>
    <x v="717"/>
    <n v="1522472400"/>
    <d v="2018-03-31T05:00:00"/>
    <b v="0"/>
    <b v="0"/>
    <x v="3"/>
    <s v="plays"/>
  </r>
  <r>
    <n v="686"/>
    <s v="Jones, Wiley and Robbins"/>
    <s v="Front-line cohesive extranet"/>
    <n v="7500"/>
    <n v="14381"/>
    <n v="191.74666666666667"/>
    <x v="0"/>
    <n v="134"/>
    <n v="107.32089552238806"/>
    <s v="US"/>
    <s v="USD"/>
    <n v="1522126800"/>
    <x v="718"/>
    <n v="1523077200"/>
    <d v="2018-04-07T05:00:00"/>
    <b v="0"/>
    <b v="0"/>
    <x v="2"/>
    <s v="wearables"/>
  </r>
  <r>
    <n v="786"/>
    <s v="Smith-Brown"/>
    <s v="Object-based content-based ability"/>
    <n v="1500"/>
    <n v="10946"/>
    <n v="729.73333333333335"/>
    <x v="0"/>
    <n v="207"/>
    <n v="52.879227053140099"/>
    <s v="IT"/>
    <s v="EUR"/>
    <n v="1522126800"/>
    <x v="718"/>
    <n v="1522731600"/>
    <d v="2018-04-03T05:00:00"/>
    <b v="0"/>
    <b v="1"/>
    <x v="1"/>
    <s v="jazz"/>
  </r>
  <r>
    <n v="697"/>
    <s v="Fox-Williams"/>
    <s v="Profound system-worthy functionalities"/>
    <n v="128900"/>
    <n v="196960"/>
    <n v="152.80062063615205"/>
    <x v="0"/>
    <n v="7295"/>
    <n v="26.999314599040439"/>
    <s v="US"/>
    <s v="USD"/>
    <n v="1522472400"/>
    <x v="719"/>
    <n v="1522645200"/>
    <d v="2018-04-02T05:00:00"/>
    <b v="0"/>
    <b v="0"/>
    <x v="1"/>
    <s v="electric music"/>
  </r>
  <r>
    <n v="22"/>
    <s v="Collier Inc"/>
    <s v="Enhanced dynamic definition"/>
    <n v="59100"/>
    <n v="75690"/>
    <n v="128.07106598984771"/>
    <x v="0"/>
    <n v="890"/>
    <n v="85.044943820224717"/>
    <s v="US"/>
    <s v="USD"/>
    <n v="1522731600"/>
    <x v="720"/>
    <n v="1524027600"/>
    <d v="2018-04-18T05:00:00"/>
    <b v="0"/>
    <b v="0"/>
    <x v="3"/>
    <s v="plays"/>
  </r>
  <r>
    <n v="721"/>
    <s v="Dominguez-Owens"/>
    <s v="Open-architected systematic intranet"/>
    <n v="123600"/>
    <n v="5429"/>
    <n v="4.392394822006473"/>
    <x v="2"/>
    <n v="60"/>
    <n v="90.483333333333334"/>
    <s v="US"/>
    <s v="USD"/>
    <n v="1522818000"/>
    <x v="721"/>
    <n v="1523336400"/>
    <d v="2018-04-10T05:00:00"/>
    <b v="0"/>
    <b v="0"/>
    <x v="1"/>
    <s v="rock"/>
  </r>
  <r>
    <n v="193"/>
    <s v="Calhoun, Rogers and Long"/>
    <s v="Progressive discrete hub"/>
    <n v="6600"/>
    <n v="3012"/>
    <n v="45.636363636363633"/>
    <x v="1"/>
    <n v="65"/>
    <n v="46.338461538461537"/>
    <s v="US"/>
    <s v="USD"/>
    <n v="1523163600"/>
    <x v="722"/>
    <n v="1523509200"/>
    <d v="2018-04-12T05:00:00"/>
    <b v="1"/>
    <b v="0"/>
    <x v="1"/>
    <s v="indie rock"/>
  </r>
  <r>
    <n v="647"/>
    <s v="Jordan-Wolfe"/>
    <s v="Inverse multimedia Graphic Interface"/>
    <n v="4500"/>
    <n v="1863"/>
    <n v="41.4"/>
    <x v="1"/>
    <n v="18"/>
    <n v="103.5"/>
    <s v="US"/>
    <s v="USD"/>
    <n v="1523250000"/>
    <x v="723"/>
    <n v="1525323600"/>
    <d v="2018-05-03T05:00:00"/>
    <b v="0"/>
    <b v="0"/>
    <x v="4"/>
    <s v="translations"/>
  </r>
  <r>
    <n v="622"/>
    <s v="Smith-Smith"/>
    <s v="Total leadingedge neural-net"/>
    <n v="189000"/>
    <n v="5916"/>
    <n v="3.1301587301587301"/>
    <x v="1"/>
    <n v="64"/>
    <n v="92.4375"/>
    <s v="US"/>
    <s v="USD"/>
    <n v="1523768400"/>
    <x v="724"/>
    <n v="1526014800"/>
    <d v="2018-05-11T05:00:00"/>
    <b v="0"/>
    <b v="0"/>
    <x v="1"/>
    <s v="indie rock"/>
  </r>
  <r>
    <n v="78"/>
    <s v="Montgomery, Larson and Spencer"/>
    <s v="User-centric bifurcated knowledge user"/>
    <n v="4500"/>
    <n v="13536"/>
    <n v="300.8"/>
    <x v="0"/>
    <n v="330"/>
    <n v="41.018181818181816"/>
    <s v="US"/>
    <s v="USD"/>
    <n v="1523854800"/>
    <x v="725"/>
    <n v="1523941200"/>
    <d v="2018-04-17T05:00:00"/>
    <b v="0"/>
    <b v="0"/>
    <x v="4"/>
    <s v="translations"/>
  </r>
  <r>
    <n v="812"/>
    <s v="Landry Group"/>
    <s v="Expanded value-added hardware"/>
    <n v="59700"/>
    <n v="134640"/>
    <n v="225.52763819095478"/>
    <x v="0"/>
    <n v="2805"/>
    <n v="48"/>
    <s v="CA"/>
    <s v="CAD"/>
    <n v="1523854800"/>
    <x v="725"/>
    <n v="1524286800"/>
    <d v="2018-04-21T05:00:00"/>
    <b v="0"/>
    <b v="0"/>
    <x v="4"/>
    <s v="nonfiction"/>
  </r>
  <r>
    <n v="424"/>
    <s v="Schmidt-Gomez"/>
    <s v="User-centric impactful projection"/>
    <n v="5100"/>
    <n v="2064"/>
    <n v="40.470588235294116"/>
    <x v="1"/>
    <n v="83"/>
    <n v="24.867469879518072"/>
    <s v="US"/>
    <s v="USD"/>
    <n v="1524027600"/>
    <x v="726"/>
    <n v="1524546000"/>
    <d v="2018-04-24T05:00:00"/>
    <b v="0"/>
    <b v="0"/>
    <x v="1"/>
    <s v="indie rock"/>
  </r>
  <r>
    <n v="858"/>
    <s v="Ayala, Crawford and Taylor"/>
    <s v="Realigned 5thgeneration knowledge user"/>
    <n v="4000"/>
    <n v="2778"/>
    <n v="69.45"/>
    <x v="1"/>
    <n v="35"/>
    <n v="79.371428571428567"/>
    <s v="US"/>
    <s v="USD"/>
    <n v="1524286800"/>
    <x v="727"/>
    <n v="1524891600"/>
    <d v="2018-04-28T05:00:00"/>
    <b v="1"/>
    <b v="0"/>
    <x v="7"/>
    <s v="food trucks"/>
  </r>
  <r>
    <n v="107"/>
    <s v="Tucker, Schmidt and Reid"/>
    <s v="Multi-layered encompassing installation"/>
    <n v="3500"/>
    <n v="6527"/>
    <n v="186.48571428571427"/>
    <x v="0"/>
    <n v="86"/>
    <n v="75.895348837209298"/>
    <s v="US"/>
    <s v="USD"/>
    <n v="1524459600"/>
    <x v="728"/>
    <n v="1525928400"/>
    <d v="2018-05-10T05:00:00"/>
    <b v="0"/>
    <b v="1"/>
    <x v="3"/>
    <s v="plays"/>
  </r>
  <r>
    <n v="540"/>
    <s v="Brown-Pena"/>
    <s v="Front-line client-server secured line"/>
    <n v="5300"/>
    <n v="14097"/>
    <n v="265.98113207547169"/>
    <x v="0"/>
    <n v="247"/>
    <n v="57.072874493927124"/>
    <s v="US"/>
    <s v="USD"/>
    <n v="1525496400"/>
    <x v="729"/>
    <n v="1527397200"/>
    <d v="2018-05-27T05:00:00"/>
    <b v="0"/>
    <b v="0"/>
    <x v="0"/>
    <s v="photography books"/>
  </r>
  <r>
    <n v="992"/>
    <s v="Morrow Inc"/>
    <s v="Networked global migration"/>
    <n v="3100"/>
    <n v="13223"/>
    <n v="426.54838709677421"/>
    <x v="0"/>
    <n v="132"/>
    <n v="100.17424242424242"/>
    <s v="US"/>
    <s v="USD"/>
    <n v="1525669200"/>
    <x v="730"/>
    <n v="1526878800"/>
    <d v="2018-05-21T05:00:00"/>
    <b v="0"/>
    <b v="1"/>
    <x v="5"/>
    <s v="drama"/>
  </r>
  <r>
    <n v="398"/>
    <s v="Myers LLC"/>
    <s v="Reactive bottom-line open architecture"/>
    <n v="1700"/>
    <n v="12202"/>
    <n v="717.76470588235293"/>
    <x v="0"/>
    <n v="123"/>
    <n v="99.203252032520325"/>
    <s v="IT"/>
    <s v="EUR"/>
    <n v="1525755600"/>
    <x v="731"/>
    <n v="1525928400"/>
    <d v="2018-05-10T05:00:00"/>
    <b v="0"/>
    <b v="1"/>
    <x v="5"/>
    <s v="animation"/>
  </r>
  <r>
    <n v="185"/>
    <s v="Bailey PLC"/>
    <s v="Innovative actuating conglomeration"/>
    <n v="1000"/>
    <n v="718"/>
    <n v="71.8"/>
    <x v="1"/>
    <n v="19"/>
    <n v="37.789473684210527"/>
    <s v="US"/>
    <s v="USD"/>
    <n v="1526187600"/>
    <x v="732"/>
    <n v="1527138000"/>
    <d v="2018-05-24T05:00:00"/>
    <b v="0"/>
    <b v="0"/>
    <x v="5"/>
    <s v="television"/>
  </r>
  <r>
    <n v="102"/>
    <s v="Garcia Inc"/>
    <s v="Front-line web-enabled model"/>
    <n v="3700"/>
    <n v="10422"/>
    <n v="281.67567567567568"/>
    <x v="0"/>
    <n v="336"/>
    <n v="31.017857142857142"/>
    <s v="US"/>
    <s v="USD"/>
    <n v="1526274000"/>
    <x v="733"/>
    <n v="1526878800"/>
    <d v="2018-05-21T05:00:00"/>
    <b v="0"/>
    <b v="1"/>
    <x v="2"/>
    <s v="wearables"/>
  </r>
  <r>
    <n v="845"/>
    <s v="Williams LLC"/>
    <s v="Up-sized high-level access"/>
    <n v="69900"/>
    <n v="138087"/>
    <n v="197.54935622317598"/>
    <x v="0"/>
    <n v="1354"/>
    <n v="101.98449039881831"/>
    <s v="GB"/>
    <s v="GBP"/>
    <n v="1526360400"/>
    <x v="734"/>
    <n v="1529557200"/>
    <d v="2018-06-21T05:00:00"/>
    <b v="0"/>
    <b v="0"/>
    <x v="2"/>
    <s v="web"/>
  </r>
  <r>
    <n v="378"/>
    <s v="Fleming-Oliver"/>
    <s v="Managed stable function"/>
    <n v="178200"/>
    <n v="24882"/>
    <n v="13.962962962962964"/>
    <x v="1"/>
    <n v="355"/>
    <n v="70.090140845070422"/>
    <s v="US"/>
    <s v="USD"/>
    <n v="1526878800"/>
    <x v="735"/>
    <n v="1530162000"/>
    <d v="2018-06-28T05:00:00"/>
    <b v="0"/>
    <b v="0"/>
    <x v="5"/>
    <s v="documentary"/>
  </r>
  <r>
    <n v="510"/>
    <s v="Best, Miller and Thomas"/>
    <s v="Re-engineered mobile task-force"/>
    <n v="7800"/>
    <n v="9289"/>
    <n v="119.08974358974358"/>
    <x v="0"/>
    <n v="131"/>
    <n v="70.908396946564892"/>
    <s v="AU"/>
    <s v="AUD"/>
    <n v="1527742800"/>
    <x v="736"/>
    <n v="1529816400"/>
    <d v="2018-06-24T05:00:00"/>
    <b v="0"/>
    <b v="0"/>
    <x v="5"/>
    <s v="drama"/>
  </r>
  <r>
    <n v="405"/>
    <s v="Lee LLC"/>
    <s v="Synchronized secondary analyzer"/>
    <n v="29600"/>
    <n v="26527"/>
    <n v="89.618243243243242"/>
    <x v="1"/>
    <n v="435"/>
    <n v="60.981609195402299"/>
    <s v="US"/>
    <s v="USD"/>
    <n v="1528088400"/>
    <x v="737"/>
    <n v="1532408400"/>
    <d v="2018-07-24T05:00:00"/>
    <b v="0"/>
    <b v="0"/>
    <x v="3"/>
    <s v="plays"/>
  </r>
  <r>
    <n v="909"/>
    <s v="Gates, Li and Thompson"/>
    <s v="Synchronized attitude-oriented frame"/>
    <n v="1800"/>
    <n v="8621"/>
    <n v="478.94444444444446"/>
    <x v="0"/>
    <n v="80"/>
    <n v="107.7625"/>
    <s v="CA"/>
    <s v="CAD"/>
    <n v="1528088400"/>
    <x v="737"/>
    <n v="1530421200"/>
    <d v="2018-07-01T05:00:00"/>
    <b v="0"/>
    <b v="1"/>
    <x v="3"/>
    <s v="plays"/>
  </r>
  <r>
    <n v="535"/>
    <s v="Garrison LLC"/>
    <s v="Profit-focused 24/7 data-warehouse"/>
    <n v="2600"/>
    <n v="12533"/>
    <n v="482.03846153846149"/>
    <x v="0"/>
    <n v="202"/>
    <n v="62.044554455445542"/>
    <s v="IT"/>
    <s v="EUR"/>
    <n v="1528434000"/>
    <x v="738"/>
    <n v="1528606800"/>
    <d v="2018-06-10T05:00:00"/>
    <b v="0"/>
    <b v="1"/>
    <x v="3"/>
    <s v="plays"/>
  </r>
  <r>
    <n v="938"/>
    <s v="Allen Inc"/>
    <s v="Total dedicated benchmark"/>
    <n v="9200"/>
    <n v="10093"/>
    <n v="109.70652173913042"/>
    <x v="0"/>
    <n v="96"/>
    <n v="105.13541666666667"/>
    <s v="US"/>
    <s v="USD"/>
    <n v="1528779600"/>
    <x v="739"/>
    <n v="1531890000"/>
    <d v="2018-07-18T05:00:00"/>
    <b v="0"/>
    <b v="1"/>
    <x v="4"/>
    <s v="fiction"/>
  </r>
  <r>
    <n v="842"/>
    <s v="Lawson and Sons"/>
    <s v="Reverse-engineered multi-tasking product"/>
    <n v="1500"/>
    <n v="8447"/>
    <n v="563.13333333333333"/>
    <x v="0"/>
    <n v="132"/>
    <n v="63.992424242424242"/>
    <s v="IT"/>
    <s v="EUR"/>
    <n v="1529038800"/>
    <x v="740"/>
    <n v="1529298000"/>
    <d v="2018-06-18T05:00:00"/>
    <b v="0"/>
    <b v="0"/>
    <x v="2"/>
    <s v="wearables"/>
  </r>
  <r>
    <n v="79"/>
    <s v="Soto LLC"/>
    <s v="Triple-buffered reciprocal project"/>
    <n v="57800"/>
    <n v="40228"/>
    <n v="69.598615916955026"/>
    <x v="1"/>
    <n v="838"/>
    <n v="48.004773269689736"/>
    <s v="US"/>
    <s v="USD"/>
    <n v="1529125200"/>
    <x v="741"/>
    <n v="1529557200"/>
    <d v="2018-06-21T05:00:00"/>
    <b v="0"/>
    <b v="0"/>
    <x v="3"/>
    <s v="plays"/>
  </r>
  <r>
    <n v="325"/>
    <s v="Saunders Group"/>
    <s v="Programmable systemic implementation"/>
    <n v="6500"/>
    <n v="5897"/>
    <n v="90.723076923076931"/>
    <x v="1"/>
    <n v="73"/>
    <n v="80.780821917808225"/>
    <s v="US"/>
    <s v="USD"/>
    <n v="1529125200"/>
    <x v="741"/>
    <n v="1531112400"/>
    <d v="2018-07-09T05:00:00"/>
    <b v="0"/>
    <b v="1"/>
    <x v="3"/>
    <s v="plays"/>
  </r>
  <r>
    <n v="431"/>
    <s v="Rosales LLC"/>
    <s v="Compatible multimedia utilization"/>
    <n v="5100"/>
    <n v="9817"/>
    <n v="192.49019607843135"/>
    <x v="0"/>
    <n v="94"/>
    <n v="104.43617021276596"/>
    <s v="US"/>
    <s v="USD"/>
    <n v="1529643600"/>
    <x v="742"/>
    <n v="1531112400"/>
    <d v="2018-07-09T05:00:00"/>
    <b v="1"/>
    <b v="0"/>
    <x v="3"/>
    <s v="plays"/>
  </r>
  <r>
    <n v="473"/>
    <s v="Richardson Inc"/>
    <s v="Assimilated fault-tolerant capacity"/>
    <n v="5000"/>
    <n v="8907"/>
    <n v="178.14000000000001"/>
    <x v="0"/>
    <n v="106"/>
    <n v="84.028301886792448"/>
    <s v="US"/>
    <s v="USD"/>
    <n v="1529989200"/>
    <x v="743"/>
    <n v="1530075600"/>
    <d v="2018-06-27T05:00:00"/>
    <b v="0"/>
    <b v="0"/>
    <x v="1"/>
    <s v="electric music"/>
  </r>
  <r>
    <n v="64"/>
    <s v="Mosley-Gilbert"/>
    <s v="Vision-oriented logistical intranet"/>
    <n v="2800"/>
    <n v="2734"/>
    <n v="97.642857142857139"/>
    <x v="1"/>
    <n v="38"/>
    <n v="71.94736842105263"/>
    <s v="US"/>
    <s v="USD"/>
    <n v="1530507600"/>
    <x v="744"/>
    <n v="1531803600"/>
    <d v="2018-07-17T05:00:00"/>
    <b v="0"/>
    <b v="1"/>
    <x v="2"/>
    <s v="web"/>
  </r>
  <r>
    <n v="710"/>
    <s v="Huynh, Gallegos and Mills"/>
    <s v="Reduced next generation info-mediaries"/>
    <n v="4300"/>
    <n v="6358"/>
    <n v="147.86046511627907"/>
    <x v="0"/>
    <n v="125"/>
    <n v="50.863999999999997"/>
    <s v="US"/>
    <s v="USD"/>
    <n v="1531544400"/>
    <x v="745"/>
    <n v="1532149200"/>
    <d v="2018-07-21T05:00:00"/>
    <b v="0"/>
    <b v="1"/>
    <x v="3"/>
    <s v="plays"/>
  </r>
  <r>
    <n v="75"/>
    <s v="White, Torres and Bishop"/>
    <s v="Multi-layered dynamic protocol"/>
    <n v="9700"/>
    <n v="14606"/>
    <n v="150.57731958762886"/>
    <x v="0"/>
    <n v="170"/>
    <n v="85.917647058823533"/>
    <s v="US"/>
    <s v="USD"/>
    <n v="1531630800"/>
    <x v="746"/>
    <n v="1532322000"/>
    <d v="2018-07-23T05:00:00"/>
    <b v="0"/>
    <b v="0"/>
    <x v="0"/>
    <s v="photography books"/>
  </r>
  <r>
    <n v="901"/>
    <s v="Hogan Group"/>
    <s v="Versatile bottom-line definition"/>
    <n v="5600"/>
    <n v="8746"/>
    <n v="156.17857142857144"/>
    <x v="0"/>
    <n v="159"/>
    <n v="55.0062893081761"/>
    <s v="US"/>
    <s v="USD"/>
    <n v="1531803600"/>
    <x v="747"/>
    <n v="1534654800"/>
    <d v="2018-08-19T05:00:00"/>
    <b v="0"/>
    <b v="1"/>
    <x v="1"/>
    <s v="rock"/>
  </r>
  <r>
    <n v="29"/>
    <s v="Johnson, Parker and Haynes"/>
    <s v="Focused 6thgeneration forecast"/>
    <n v="45900"/>
    <n v="150965"/>
    <n v="328.89978213507629"/>
    <x v="0"/>
    <n v="1606"/>
    <n v="94.000622665006233"/>
    <s v="CH"/>
    <s v="CHF"/>
    <n v="1532062800"/>
    <x v="748"/>
    <n v="1535518800"/>
    <d v="2018-08-29T05:00:00"/>
    <b v="0"/>
    <b v="0"/>
    <x v="5"/>
    <s v="shorts"/>
  </r>
  <r>
    <n v="846"/>
    <s v="Cooper, Stanley and Bryant"/>
    <s v="Phased empowering success"/>
    <n v="1000"/>
    <n v="5085"/>
    <n v="508.5"/>
    <x v="0"/>
    <n v="48"/>
    <n v="105.9375"/>
    <s v="US"/>
    <s v="USD"/>
    <n v="1532149200"/>
    <x v="749"/>
    <n v="1535259600"/>
    <d v="2018-08-26T05:00:00"/>
    <b v="1"/>
    <b v="1"/>
    <x v="2"/>
    <s v="web"/>
  </r>
  <r>
    <n v="639"/>
    <s v="Barnes-Williams"/>
    <s v="Upgradable explicit forecast"/>
    <n v="8600"/>
    <n v="4832"/>
    <n v="56.186046511627907"/>
    <x v="3"/>
    <n v="45"/>
    <n v="107.37777777777778"/>
    <s v="US"/>
    <s v="USD"/>
    <n v="1532754000"/>
    <x v="750"/>
    <n v="1532754000"/>
    <d v="2018-07-28T05:00:00"/>
    <b v="0"/>
    <b v="1"/>
    <x v="5"/>
    <s v="drama"/>
  </r>
  <r>
    <n v="195"/>
    <s v="Smith and Sons"/>
    <s v="Upgradable high-level solution"/>
    <n v="15800"/>
    <n v="57157"/>
    <n v="361.75316455696202"/>
    <x v="0"/>
    <n v="524"/>
    <n v="109.07824427480917"/>
    <s v="US"/>
    <s v="USD"/>
    <n v="1532840400"/>
    <x v="751"/>
    <n v="1533445200"/>
    <d v="2018-08-05T05:00:00"/>
    <b v="0"/>
    <b v="0"/>
    <x v="1"/>
    <s v="electric music"/>
  </r>
  <r>
    <n v="508"/>
    <s v="Roberts Group"/>
    <s v="Up-sized radical pricing structure"/>
    <n v="172700"/>
    <n v="193820"/>
    <n v="112.22929936305732"/>
    <x v="0"/>
    <n v="3657"/>
    <n v="52.999726551818434"/>
    <s v="US"/>
    <s v="USD"/>
    <n v="1532840400"/>
    <x v="751"/>
    <n v="1534654800"/>
    <d v="2018-08-19T05:00:00"/>
    <b v="0"/>
    <b v="0"/>
    <x v="3"/>
    <s v="plays"/>
  </r>
  <r>
    <n v="820"/>
    <s v="Valdez, Williams and Meyer"/>
    <s v="Cross-group heuristic forecast"/>
    <n v="1500"/>
    <n v="12009"/>
    <n v="800.6"/>
    <x v="0"/>
    <n v="279"/>
    <n v="43.043010752688176"/>
    <s v="GB"/>
    <s v="GBP"/>
    <n v="1532840400"/>
    <x v="751"/>
    <n v="1533963600"/>
    <d v="2018-08-11T05:00:00"/>
    <b v="0"/>
    <b v="1"/>
    <x v="1"/>
    <s v="rock"/>
  </r>
  <r>
    <n v="55"/>
    <s v="Wright, Brooks and Villarreal"/>
    <s v="Reverse-engineered bifurcated strategy"/>
    <n v="6600"/>
    <n v="11746"/>
    <n v="177.96969696969697"/>
    <x v="0"/>
    <n v="131"/>
    <n v="89.664122137404576"/>
    <s v="US"/>
    <s v="USD"/>
    <n v="1532926800"/>
    <x v="752"/>
    <n v="1533358800"/>
    <d v="2018-08-04T05:00:00"/>
    <b v="0"/>
    <b v="0"/>
    <x v="1"/>
    <s v="jazz"/>
  </r>
  <r>
    <n v="26"/>
    <s v="Spencer-Bates"/>
    <s v="Optional responsive customer loyalty"/>
    <n v="107500"/>
    <n v="51814"/>
    <n v="48.199069767441863"/>
    <x v="2"/>
    <n v="1480"/>
    <n v="35.009459459459457"/>
    <s v="US"/>
    <s v="USD"/>
    <n v="1533013200"/>
    <x v="753"/>
    <n v="1535346000"/>
    <d v="2018-08-27T05:00:00"/>
    <b v="0"/>
    <b v="0"/>
    <x v="3"/>
    <s v="plays"/>
  </r>
  <r>
    <n v="358"/>
    <s v="Diaz-Garcia"/>
    <s v="Profit-focused 3rdgeneration circuit"/>
    <n v="9700"/>
    <n v="1146"/>
    <n v="11.814432989690722"/>
    <x v="1"/>
    <n v="23"/>
    <n v="49.826086956521742"/>
    <s v="CA"/>
    <s v="CAD"/>
    <n v="1533877200"/>
    <x v="754"/>
    <n v="1534136400"/>
    <d v="2018-08-13T05:00:00"/>
    <b v="1"/>
    <b v="0"/>
    <x v="0"/>
    <s v="photography books"/>
  </r>
  <r>
    <n v="476"/>
    <s v="Murphy PLC"/>
    <s v="Optional solution-oriented instruction set"/>
    <n v="191500"/>
    <n v="57122"/>
    <n v="29.828720626631856"/>
    <x v="1"/>
    <n v="1120"/>
    <n v="51.001785714285717"/>
    <s v="US"/>
    <s v="USD"/>
    <n v="1533877200"/>
    <x v="754"/>
    <n v="1534395600"/>
    <d v="2018-08-16T05:00:00"/>
    <b v="0"/>
    <b v="0"/>
    <x v="4"/>
    <s v="fiction"/>
  </r>
  <r>
    <n v="744"/>
    <s v="Fitzgerald Group"/>
    <s v="Intuitive exuding initiative"/>
    <n v="2000"/>
    <n v="14240"/>
    <n v="712"/>
    <x v="0"/>
    <n v="140"/>
    <n v="101.71428571428571"/>
    <s v="US"/>
    <s v="USD"/>
    <n v="1533877200"/>
    <x v="754"/>
    <n v="1534050000"/>
    <d v="2018-08-12T05:00:00"/>
    <b v="0"/>
    <b v="1"/>
    <x v="3"/>
    <s v="plays"/>
  </r>
  <r>
    <n v="534"/>
    <s v="Clark, Mccormick and Mendoza"/>
    <s v="Self-enabling didactic orchestration"/>
    <n v="89100"/>
    <n v="13385"/>
    <n v="15.022446689113355"/>
    <x v="1"/>
    <n v="243"/>
    <n v="55.08230452674897"/>
    <s v="US"/>
    <s v="USD"/>
    <n v="1534482000"/>
    <x v="755"/>
    <n v="1534568400"/>
    <d v="2018-08-18T05:00:00"/>
    <b v="0"/>
    <b v="1"/>
    <x v="5"/>
    <s v="drama"/>
  </r>
  <r>
    <n v="843"/>
    <s v="Porter-Hicks"/>
    <s v="De-engineered next generation parallelism"/>
    <n v="8800"/>
    <n v="2703"/>
    <n v="30.715909090909086"/>
    <x v="1"/>
    <n v="33"/>
    <n v="81.909090909090907"/>
    <s v="US"/>
    <s v="USD"/>
    <n v="1535259600"/>
    <x v="756"/>
    <n v="1535778000"/>
    <d v="2018-09-01T05:00:00"/>
    <b v="0"/>
    <b v="0"/>
    <x v="0"/>
    <s v="photography books"/>
  </r>
  <r>
    <n v="207"/>
    <s v="Carney-Anderson"/>
    <s v="Digitized 5thgeneration knowledgebase"/>
    <n v="1000"/>
    <n v="4257"/>
    <n v="425.7"/>
    <x v="0"/>
    <n v="43"/>
    <n v="99"/>
    <s v="US"/>
    <s v="USD"/>
    <n v="1535432400"/>
    <x v="757"/>
    <n v="1537160400"/>
    <d v="2018-09-17T05:00:00"/>
    <b v="0"/>
    <b v="1"/>
    <x v="1"/>
    <s v="rock"/>
  </r>
  <r>
    <n v="828"/>
    <s v="Munoz, Cherry and Bell"/>
    <s v="Cross-platform reciprocal budgetary management"/>
    <n v="7100"/>
    <n v="4899"/>
    <n v="69"/>
    <x v="1"/>
    <n v="70"/>
    <n v="69.98571428571428"/>
    <s v="US"/>
    <s v="USD"/>
    <n v="1535432400"/>
    <x v="757"/>
    <n v="1537592400"/>
    <d v="2018-09-22T05:00:00"/>
    <b v="0"/>
    <b v="0"/>
    <x v="3"/>
    <s v="plays"/>
  </r>
  <r>
    <n v="537"/>
    <s v="Murillo-Mcfarland"/>
    <s v="Synchronized client-driven projection"/>
    <n v="84400"/>
    <n v="98935"/>
    <n v="117.22156398104266"/>
    <x v="0"/>
    <n v="1052"/>
    <n v="94.044676806083643"/>
    <s v="DK"/>
    <s v="DKK"/>
    <n v="1535605200"/>
    <x v="758"/>
    <n v="1537592400"/>
    <d v="2018-09-22T05:00:00"/>
    <b v="1"/>
    <b v="1"/>
    <x v="5"/>
    <s v="documentary"/>
  </r>
  <r>
    <n v="302"/>
    <s v="Ferguson, Collins and Mata"/>
    <s v="Customizable bi-directional hardware"/>
    <n v="76100"/>
    <n v="24234"/>
    <n v="31.844940867279899"/>
    <x v="1"/>
    <n v="245"/>
    <n v="98.914285714285711"/>
    <s v="US"/>
    <s v="USD"/>
    <n v="1535864400"/>
    <x v="759"/>
    <n v="1537074000"/>
    <d v="2018-09-16T05:00:00"/>
    <b v="0"/>
    <b v="0"/>
    <x v="3"/>
    <s v="plays"/>
  </r>
  <r>
    <n v="279"/>
    <s v="Smith-Jenkins"/>
    <s v="Vision-oriented methodical application"/>
    <n v="8000"/>
    <n v="13656"/>
    <n v="170.70000000000002"/>
    <x v="0"/>
    <n v="546"/>
    <n v="25.010989010989011"/>
    <s v="US"/>
    <s v="USD"/>
    <n v="1535950800"/>
    <x v="760"/>
    <n v="1536210000"/>
    <d v="2018-09-06T05:00:00"/>
    <b v="0"/>
    <b v="0"/>
    <x v="3"/>
    <s v="plays"/>
  </r>
  <r>
    <n v="872"/>
    <s v="Davis LLC"/>
    <s v="Compatible logistical paradigm"/>
    <n v="4700"/>
    <n v="7992"/>
    <n v="170.04255319148936"/>
    <x v="0"/>
    <n v="81"/>
    <n v="98.666666666666671"/>
    <s v="AU"/>
    <s v="AUD"/>
    <n v="1535950800"/>
    <x v="760"/>
    <n v="1536382800"/>
    <d v="2018-09-08T05:00:00"/>
    <b v="0"/>
    <b v="0"/>
    <x v="5"/>
    <s v="science fiction"/>
  </r>
  <r>
    <n v="18"/>
    <s v="Johnson-Gould"/>
    <s v="Exclusive needs-based adapter"/>
    <n v="9100"/>
    <n v="6089"/>
    <n v="66.912087912087912"/>
    <x v="2"/>
    <n v="135"/>
    <n v="45.103703703703701"/>
    <s v="US"/>
    <s v="USD"/>
    <n v="1536382800"/>
    <x v="761"/>
    <n v="1537074000"/>
    <d v="2018-09-16T05:00:00"/>
    <b v="0"/>
    <b v="0"/>
    <x v="3"/>
    <s v="plays"/>
  </r>
  <r>
    <n v="110"/>
    <s v="Castillo-Carey"/>
    <s v="Cross-platform solution-oriented process improvement"/>
    <n v="142400"/>
    <n v="21307"/>
    <n v="14.962780898876405"/>
    <x v="1"/>
    <n v="296"/>
    <n v="71.983108108108112"/>
    <s v="US"/>
    <s v="USD"/>
    <n v="1536642000"/>
    <x v="762"/>
    <n v="1538283600"/>
    <d v="2018-09-30T05:00:00"/>
    <b v="0"/>
    <b v="0"/>
    <x v="7"/>
    <s v="food trucks"/>
  </r>
  <r>
    <n v="683"/>
    <s v="Jones PLC"/>
    <s v="Virtual systemic intranet"/>
    <n v="2300"/>
    <n v="8244"/>
    <n v="358.43478260869563"/>
    <x v="0"/>
    <n v="147"/>
    <n v="56.081632653061227"/>
    <s v="US"/>
    <s v="USD"/>
    <n v="1537074000"/>
    <x v="763"/>
    <n v="1537246800"/>
    <d v="2018-09-18T05:00:00"/>
    <b v="0"/>
    <b v="0"/>
    <x v="3"/>
    <s v="plays"/>
  </r>
  <r>
    <n v="546"/>
    <s v="Benjamin, Paul and Ferguson"/>
    <s v="Cloned global Graphical User Interface"/>
    <n v="4200"/>
    <n v="6870"/>
    <n v="163.57142857142856"/>
    <x v="0"/>
    <n v="88"/>
    <n v="78.068181818181813"/>
    <s v="US"/>
    <s v="USD"/>
    <n v="1537160400"/>
    <x v="764"/>
    <n v="1537419600"/>
    <d v="2018-09-20T05:00:00"/>
    <b v="0"/>
    <b v="1"/>
    <x v="3"/>
    <s v="plays"/>
  </r>
  <r>
    <n v="125"/>
    <s v="Pratt LLC"/>
    <s v="Stand-alone web-enabled moderator"/>
    <n v="5300"/>
    <n v="8475"/>
    <n v="159.90566037735849"/>
    <x v="0"/>
    <n v="180"/>
    <n v="47.083333333333336"/>
    <s v="US"/>
    <s v="USD"/>
    <n v="1537333200"/>
    <x v="765"/>
    <n v="1537678800"/>
    <d v="2018-09-23T05:00:00"/>
    <b v="0"/>
    <b v="0"/>
    <x v="3"/>
    <s v="plays"/>
  </r>
  <r>
    <n v="766"/>
    <s v="Montgomery-Castro"/>
    <s v="De-engineered disintermediate encryption"/>
    <n v="43800"/>
    <n v="13653"/>
    <n v="31.171232876712331"/>
    <x v="1"/>
    <n v="248"/>
    <n v="55.052419354838712"/>
    <s v="AU"/>
    <s v="AUD"/>
    <n v="1537333200"/>
    <x v="765"/>
    <n v="1537419600"/>
    <d v="2018-09-20T05:00:00"/>
    <b v="0"/>
    <b v="0"/>
    <x v="5"/>
    <s v="science fiction"/>
  </r>
  <r>
    <n v="645"/>
    <s v="Ferguson, Murphy and Bright"/>
    <s v="Multi-lateral heuristic throughput"/>
    <n v="192100"/>
    <n v="178483"/>
    <n v="92.911504424778755"/>
    <x v="1"/>
    <n v="4697"/>
    <n v="37.999361294443261"/>
    <s v="US"/>
    <s v="USD"/>
    <n v="1537938000"/>
    <x v="766"/>
    <n v="1539752400"/>
    <d v="2018-10-17T05:00:00"/>
    <b v="0"/>
    <b v="1"/>
    <x v="1"/>
    <s v="rock"/>
  </r>
  <r>
    <n v="838"/>
    <s v="Jordan-Fischer"/>
    <s v="Vision-oriented high-level extranet"/>
    <n v="6400"/>
    <n v="8890"/>
    <n v="138.90625"/>
    <x v="0"/>
    <n v="261"/>
    <n v="34.061302681992338"/>
    <s v="US"/>
    <s v="USD"/>
    <n v="1538024400"/>
    <x v="767"/>
    <n v="1538802000"/>
    <d v="2018-10-06T05:00:00"/>
    <b v="0"/>
    <b v="0"/>
    <x v="3"/>
    <s v="plays"/>
  </r>
  <r>
    <n v="396"/>
    <s v="Holmes PLC"/>
    <s v="Digitized local info-mediaries"/>
    <n v="46100"/>
    <n v="77012"/>
    <n v="167.05422993492408"/>
    <x v="0"/>
    <n v="1604"/>
    <n v="48.012468827930178"/>
    <s v="AU"/>
    <s v="AUD"/>
    <n v="1538715600"/>
    <x v="768"/>
    <n v="1539406800"/>
    <d v="2018-10-13T05:00:00"/>
    <b v="0"/>
    <b v="0"/>
    <x v="5"/>
    <s v="drama"/>
  </r>
  <r>
    <n v="867"/>
    <s v="Kane, Pruitt and Rivera"/>
    <s v="Cross-platform next generation service-desk"/>
    <n v="4800"/>
    <n v="7797"/>
    <n v="162.4375"/>
    <x v="0"/>
    <n v="300"/>
    <n v="25.99"/>
    <s v="US"/>
    <s v="USD"/>
    <n v="1539061200"/>
    <x v="769"/>
    <n v="1539579600"/>
    <d v="2018-10-15T05:00:00"/>
    <b v="0"/>
    <b v="0"/>
    <x v="7"/>
    <s v="food trucks"/>
  </r>
  <r>
    <n v="205"/>
    <s v="Weaver-Marquez"/>
    <s v="Focused analyzing circuit"/>
    <n v="1300"/>
    <n v="5614"/>
    <n v="431.84615384615387"/>
    <x v="0"/>
    <n v="80"/>
    <n v="70.174999999999997"/>
    <s v="US"/>
    <s v="USD"/>
    <n v="1539752400"/>
    <x v="770"/>
    <n v="1540789200"/>
    <d v="2018-10-29T05:00:00"/>
    <b v="1"/>
    <b v="0"/>
    <x v="3"/>
    <s v="plays"/>
  </r>
  <r>
    <n v="450"/>
    <s v="Delgado-Hatfield"/>
    <s v="Up-sized composite success"/>
    <n v="100"/>
    <n v="4"/>
    <n v="4"/>
    <x v="1"/>
    <n v="1"/>
    <n v="4"/>
    <s v="CA"/>
    <s v="CAD"/>
    <n v="1540098000"/>
    <x v="771"/>
    <n v="1542088800"/>
    <d v="2018-11-13T06:00:00"/>
    <b v="0"/>
    <b v="0"/>
    <x v="5"/>
    <s v="animation"/>
  </r>
  <r>
    <n v="294"/>
    <s v="Turner-Davis"/>
    <s v="Automated local emulation"/>
    <n v="600"/>
    <n v="8038"/>
    <n v="1339.6666666666667"/>
    <x v="0"/>
    <n v="183"/>
    <n v="43.923497267759565"/>
    <s v="US"/>
    <s v="USD"/>
    <n v="1540530000"/>
    <x v="772"/>
    <n v="1541570400"/>
    <d v="2018-11-07T06:00:00"/>
    <b v="0"/>
    <b v="0"/>
    <x v="3"/>
    <s v="plays"/>
  </r>
  <r>
    <n v="417"/>
    <s v="Bradshaw, Smith and Ryan"/>
    <s v="Upgradable 24/7 emulation"/>
    <n v="1700"/>
    <n v="943"/>
    <n v="55.470588235294116"/>
    <x v="1"/>
    <n v="15"/>
    <n v="62.866666666666667"/>
    <s v="US"/>
    <s v="USD"/>
    <n v="1541221200"/>
    <x v="773"/>
    <n v="1543298400"/>
    <d v="2018-11-27T06:00:00"/>
    <b v="0"/>
    <b v="0"/>
    <x v="3"/>
    <s v="plays"/>
  </r>
  <r>
    <n v="995"/>
    <s v="Manning-Hamilton"/>
    <s v="Vision-oriented scalable definition"/>
    <n v="97300"/>
    <n v="153216"/>
    <n v="157.46762589928059"/>
    <x v="0"/>
    <n v="2043"/>
    <n v="74.995594713656388"/>
    <s v="US"/>
    <s v="USD"/>
    <n v="1541307600"/>
    <x v="774"/>
    <n v="1543816800"/>
    <d v="2018-12-03T06:00:00"/>
    <b v="0"/>
    <b v="1"/>
    <x v="7"/>
    <s v="food trucks"/>
  </r>
  <r>
    <n v="563"/>
    <s v="Kelley, Stanton and Sanchez"/>
    <s v="Optional tangible pricing structure"/>
    <n v="3700"/>
    <n v="5107"/>
    <n v="138.02702702702703"/>
    <x v="0"/>
    <n v="85"/>
    <n v="60.082352941176474"/>
    <s v="AU"/>
    <s v="AUD"/>
    <n v="1542088800"/>
    <x v="775"/>
    <n v="1543816800"/>
    <d v="2018-12-03T06:00:00"/>
    <b v="0"/>
    <b v="0"/>
    <x v="5"/>
    <s v="documentary"/>
  </r>
  <r>
    <n v="333"/>
    <s v="Carlson, Dixon and Jones"/>
    <s v="Persistent well-modulated synergy"/>
    <n v="9600"/>
    <n v="11900"/>
    <n v="123.95833333333333"/>
    <x v="0"/>
    <n v="253"/>
    <n v="47.035573122529641"/>
    <s v="US"/>
    <s v="USD"/>
    <n v="1542693600"/>
    <x v="776"/>
    <n v="1545112800"/>
    <d v="2018-12-18T06:00:00"/>
    <b v="0"/>
    <b v="0"/>
    <x v="3"/>
    <s v="plays"/>
  </r>
  <r>
    <n v="413"/>
    <s v="Rush-Bowers"/>
    <s v="Persevering analyzing extranet"/>
    <n v="189500"/>
    <n v="117628"/>
    <n v="62.072823218997364"/>
    <x v="3"/>
    <n v="1089"/>
    <n v="108.01469237832875"/>
    <s v="US"/>
    <s v="USD"/>
    <n v="1543298400"/>
    <x v="777"/>
    <n v="1545631200"/>
    <d v="2018-12-24T06:00:00"/>
    <b v="0"/>
    <b v="0"/>
    <x v="5"/>
    <s v="animation"/>
  </r>
  <r>
    <n v="328"/>
    <s v="Young PLC"/>
    <s v="Innovative well-modulated functionalities"/>
    <n v="98700"/>
    <n v="131826"/>
    <n v="133.56231003039514"/>
    <x v="0"/>
    <n v="2441"/>
    <n v="54.004916018025398"/>
    <s v="US"/>
    <s v="USD"/>
    <n v="1543557600"/>
    <x v="778"/>
    <n v="1544508000"/>
    <d v="2018-12-11T06:00:00"/>
    <b v="0"/>
    <b v="0"/>
    <x v="1"/>
    <s v="rock"/>
  </r>
  <r>
    <n v="162"/>
    <s v="Keith, Alvarez and Potter"/>
    <s v="Extended bottom-line open architecture"/>
    <n v="6100"/>
    <n v="9134"/>
    <n v="149.73770491803279"/>
    <x v="0"/>
    <n v="157"/>
    <n v="58.178343949044589"/>
    <s v="CH"/>
    <s v="CHF"/>
    <n v="1544248800"/>
    <x v="779"/>
    <n v="1546840800"/>
    <d v="2019-01-07T06:00:00"/>
    <b v="0"/>
    <b v="0"/>
    <x v="1"/>
    <s v="rock"/>
  </r>
  <r>
    <n v="707"/>
    <s v="Moore, Cook and Wright"/>
    <s v="Visionary maximized Local Area Network"/>
    <n v="7300"/>
    <n v="11579"/>
    <n v="158.61643835616439"/>
    <x v="0"/>
    <n v="168"/>
    <n v="68.922619047619051"/>
    <s v="US"/>
    <s v="USD"/>
    <n v="1544248800"/>
    <x v="779"/>
    <n v="1547359200"/>
    <d v="2019-01-13T06:00:00"/>
    <b v="0"/>
    <b v="0"/>
    <x v="5"/>
    <s v="drama"/>
  </r>
  <r>
    <n v="662"/>
    <s v="Murphy-Farrell"/>
    <s v="Implemented exuding software"/>
    <n v="9100"/>
    <n v="8906"/>
    <n v="97.868131868131869"/>
    <x v="1"/>
    <n v="131"/>
    <n v="67.984732824427482"/>
    <s v="US"/>
    <s v="USD"/>
    <n v="1544335200"/>
    <x v="780"/>
    <n v="1544680800"/>
    <d v="2018-12-13T06:00:00"/>
    <b v="0"/>
    <b v="0"/>
    <x v="3"/>
    <s v="plays"/>
  </r>
  <r>
    <n v="922"/>
    <s v="Soto-Anthony"/>
    <s v="Ameliorated logistical capability"/>
    <n v="51400"/>
    <n v="90440"/>
    <n v="175.95330739299609"/>
    <x v="0"/>
    <n v="2261"/>
    <n v="40"/>
    <s v="US"/>
    <s v="USD"/>
    <n v="1544335200"/>
    <x v="780"/>
    <n v="1545112800"/>
    <d v="2018-12-18T06:00:00"/>
    <b v="0"/>
    <b v="1"/>
    <x v="1"/>
    <s v="world music"/>
  </r>
  <r>
    <n v="150"/>
    <s v="Brown, Palmer and Pace"/>
    <s v="Networked stable workforce"/>
    <n v="100"/>
    <n v="1"/>
    <n v="1"/>
    <x v="1"/>
    <n v="1"/>
    <n v="1"/>
    <s v="US"/>
    <s v="USD"/>
    <n v="1544940000"/>
    <x v="781"/>
    <n v="1545026400"/>
    <d v="2018-12-17T06:00:00"/>
    <b v="0"/>
    <b v="0"/>
    <x v="1"/>
    <s v="rock"/>
  </r>
  <r>
    <n v="642"/>
    <s v="Ramos, Moreno and Lewis"/>
    <s v="Extended multi-state knowledge user"/>
    <n v="9200"/>
    <n v="13382"/>
    <n v="145.45652173913044"/>
    <x v="0"/>
    <n v="129"/>
    <n v="103.73643410852713"/>
    <s v="CA"/>
    <s v="CAD"/>
    <n v="1545026400"/>
    <x v="782"/>
    <n v="1545804000"/>
    <d v="2018-12-26T06:00:00"/>
    <b v="0"/>
    <b v="0"/>
    <x v="2"/>
    <s v="wearables"/>
  </r>
  <r>
    <n v="644"/>
    <s v="Peters-Nelson"/>
    <s v="Distributed real-time algorithm"/>
    <n v="169400"/>
    <n v="81984"/>
    <n v="48.396694214876035"/>
    <x v="1"/>
    <n v="2928"/>
    <n v="28"/>
    <s v="CA"/>
    <s v="CAD"/>
    <n v="1545112800"/>
    <x v="783"/>
    <n v="1546495200"/>
    <d v="2019-01-03T06:00:00"/>
    <b v="0"/>
    <b v="0"/>
    <x v="3"/>
    <s v="plays"/>
  </r>
  <r>
    <n v="797"/>
    <s v="Houston, Moore and Rogers"/>
    <s v="Optional tangible utilization"/>
    <n v="7600"/>
    <n v="8332"/>
    <n v="109.63157894736841"/>
    <x v="0"/>
    <n v="185"/>
    <n v="45.037837837837834"/>
    <s v="US"/>
    <s v="USD"/>
    <n v="1546149600"/>
    <x v="784"/>
    <n v="1548136800"/>
    <d v="2019-01-22T06:00:00"/>
    <b v="0"/>
    <b v="0"/>
    <x v="2"/>
    <s v="web"/>
  </r>
  <r>
    <n v="706"/>
    <s v="Moreno Ltd"/>
    <s v="Customer-focused multimedia methodology"/>
    <n v="108400"/>
    <n v="138586"/>
    <n v="127.84686346863469"/>
    <x v="0"/>
    <n v="1345"/>
    <n v="103.03791821561339"/>
    <s v="AU"/>
    <s v="AUD"/>
    <n v="1546754400"/>
    <x v="785"/>
    <n v="1547445600"/>
    <d v="2019-01-14T06:00:00"/>
    <b v="0"/>
    <b v="1"/>
    <x v="2"/>
    <s v="web"/>
  </r>
  <r>
    <n v="688"/>
    <s v="Bowen, Davies and Burns"/>
    <s v="Devolved client-server monitoring"/>
    <n v="2900"/>
    <n v="12449"/>
    <n v="429.27586206896552"/>
    <x v="0"/>
    <n v="175"/>
    <n v="71.137142857142862"/>
    <s v="US"/>
    <s v="USD"/>
    <n v="1547100000"/>
    <x v="786"/>
    <n v="1548482400"/>
    <d v="2019-01-26T06:00:00"/>
    <b v="0"/>
    <b v="1"/>
    <x v="5"/>
    <s v="television"/>
  </r>
  <r>
    <n v="374"/>
    <s v="Marshall Inc"/>
    <s v="Open-source multi-tasking data-warehouse"/>
    <n v="167400"/>
    <n v="22073"/>
    <n v="13.185782556750297"/>
    <x v="1"/>
    <n v="441"/>
    <n v="50.05215419501134"/>
    <s v="US"/>
    <s v="USD"/>
    <n v="1547186400"/>
    <x v="787"/>
    <n v="1547618400"/>
    <d v="2019-01-16T06:00:00"/>
    <b v="0"/>
    <b v="1"/>
    <x v="5"/>
    <s v="documentary"/>
  </r>
  <r>
    <n v="609"/>
    <s v="Rose-Fuller"/>
    <s v="Upgradable holistic system engine"/>
    <n v="10000"/>
    <n v="12042"/>
    <n v="120.41999999999999"/>
    <x v="0"/>
    <n v="117"/>
    <n v="102.92307692307692"/>
    <s v="US"/>
    <s v="USD"/>
    <n v="1547618400"/>
    <x v="788"/>
    <n v="1549087200"/>
    <d v="2019-02-02T06:00:00"/>
    <b v="0"/>
    <b v="0"/>
    <x v="5"/>
    <s v="science fiction"/>
  </r>
  <r>
    <n v="82"/>
    <s v="Porter-George"/>
    <s v="Reactive content-based framework"/>
    <n v="1000"/>
    <n v="14973"/>
    <n v="1497.3000000000002"/>
    <x v="0"/>
    <n v="180"/>
    <n v="83.183333333333337"/>
    <s v="GB"/>
    <s v="GBP"/>
    <n v="1547704800"/>
    <x v="789"/>
    <n v="1548309600"/>
    <d v="2019-01-24T06:00:00"/>
    <b v="0"/>
    <b v="1"/>
    <x v="6"/>
    <s v="video games"/>
  </r>
  <r>
    <n v="35"/>
    <s v="Mitchell and Sons"/>
    <s v="Synergized intangible challenge"/>
    <n v="125500"/>
    <n v="188628"/>
    <n v="150.30119521912351"/>
    <x v="0"/>
    <n v="1965"/>
    <n v="95.993893129770996"/>
    <s v="DK"/>
    <s v="DKK"/>
    <n v="1547877600"/>
    <x v="790"/>
    <n v="1551506400"/>
    <d v="2019-03-02T06:00:00"/>
    <b v="0"/>
    <b v="1"/>
    <x v="5"/>
    <s v="drama"/>
  </r>
  <r>
    <n v="587"/>
    <s v="Williams-Santos"/>
    <s v="Open-source analyzing monitoring"/>
    <n v="9400"/>
    <n v="6852"/>
    <n v="72.893617021276597"/>
    <x v="1"/>
    <n v="156"/>
    <n v="43.92307692307692"/>
    <s v="CA"/>
    <s v="CAD"/>
    <n v="1547877600"/>
    <x v="790"/>
    <n v="1552366800"/>
    <d v="2019-03-12T05:00:00"/>
    <b v="0"/>
    <b v="1"/>
    <x v="7"/>
    <s v="food trucks"/>
  </r>
  <r>
    <n v="678"/>
    <s v="Rodriguez-Patterson"/>
    <s v="Inverse static standardization"/>
    <n v="99500"/>
    <n v="17879"/>
    <n v="17.968844221105527"/>
    <x v="2"/>
    <n v="215"/>
    <n v="83.158139534883716"/>
    <s v="US"/>
    <s v="USD"/>
    <n v="1547877600"/>
    <x v="790"/>
    <n v="1548050400"/>
    <d v="2019-01-21T06:00:00"/>
    <b v="0"/>
    <b v="0"/>
    <x v="5"/>
    <s v="drama"/>
  </r>
  <r>
    <n v="4"/>
    <s v="Larson-Little"/>
    <s v="Proactive foreground core"/>
    <n v="7600"/>
    <n v="5265"/>
    <n v="69.276315789473685"/>
    <x v="1"/>
    <n v="53"/>
    <n v="99.339622641509436"/>
    <s v="US"/>
    <s v="USD"/>
    <n v="1547964000"/>
    <x v="791"/>
    <n v="1548309600"/>
    <d v="2019-01-24T06:00:00"/>
    <b v="0"/>
    <b v="0"/>
    <x v="3"/>
    <s v="plays"/>
  </r>
  <r>
    <n v="727"/>
    <s v="Quinn, Cruz and Schmidt"/>
    <s v="Enterprise-wide multimedia software"/>
    <n v="8900"/>
    <n v="14685"/>
    <n v="165"/>
    <x v="0"/>
    <n v="181"/>
    <n v="81.132596685082873"/>
    <s v="US"/>
    <s v="USD"/>
    <n v="1547964000"/>
    <x v="791"/>
    <n v="1552971600"/>
    <d v="2019-03-19T05:00:00"/>
    <b v="0"/>
    <b v="0"/>
    <x v="2"/>
    <s v="web"/>
  </r>
  <r>
    <n v="818"/>
    <s v="Martinez LLC"/>
    <s v="Automated local secured line"/>
    <n v="700"/>
    <n v="7664"/>
    <n v="1094.8571428571429"/>
    <x v="0"/>
    <n v="69"/>
    <n v="111.07246376811594"/>
    <s v="US"/>
    <s v="USD"/>
    <n v="1548050400"/>
    <x v="792"/>
    <n v="1549173600"/>
    <d v="2019-02-03T06:00:00"/>
    <b v="0"/>
    <b v="1"/>
    <x v="3"/>
    <s v="plays"/>
  </r>
  <r>
    <n v="771"/>
    <s v="Smith, Mack and Williams"/>
    <s v="Self-enabling 5thgeneration paradigm"/>
    <n v="5600"/>
    <n v="2769"/>
    <n v="49.446428571428569"/>
    <x v="2"/>
    <n v="26"/>
    <n v="106.5"/>
    <s v="US"/>
    <s v="USD"/>
    <n v="1548482400"/>
    <x v="793"/>
    <n v="1550815200"/>
    <d v="2019-02-22T06:00:00"/>
    <b v="0"/>
    <b v="0"/>
    <x v="3"/>
    <s v="plays"/>
  </r>
  <r>
    <n v="803"/>
    <s v="Perez, Brown and Meyers"/>
    <s v="Stand-alone background customer loyalty"/>
    <n v="6100"/>
    <n v="6527"/>
    <n v="107"/>
    <x v="0"/>
    <n v="233"/>
    <n v="28.012875536480685"/>
    <s v="US"/>
    <s v="USD"/>
    <n v="1548568800"/>
    <x v="794"/>
    <n v="1551506400"/>
    <d v="2019-03-02T06:00:00"/>
    <b v="0"/>
    <b v="0"/>
    <x v="3"/>
    <s v="plays"/>
  </r>
  <r>
    <n v="296"/>
    <s v="Smith-Hess"/>
    <s v="Grass-roots real-time Local Area Network"/>
    <n v="6100"/>
    <n v="3352"/>
    <n v="54.950819672131146"/>
    <x v="1"/>
    <n v="38"/>
    <n v="88.21052631578948"/>
    <s v="AU"/>
    <s v="AUD"/>
    <n v="1548655200"/>
    <x v="795"/>
    <n v="1550556000"/>
    <d v="2019-02-19T06:00:00"/>
    <b v="0"/>
    <b v="0"/>
    <x v="3"/>
    <s v="plays"/>
  </r>
  <r>
    <n v="269"/>
    <s v="Miles and Sons"/>
    <s v="Persistent attitude-oriented approach"/>
    <n v="3500"/>
    <n v="8842"/>
    <n v="252.62857142857143"/>
    <x v="0"/>
    <n v="87"/>
    <n v="101.63218390804597"/>
    <s v="US"/>
    <s v="USD"/>
    <n v="1548914400"/>
    <x v="796"/>
    <n v="1550728800"/>
    <d v="2019-02-21T06:00:00"/>
    <b v="0"/>
    <b v="0"/>
    <x v="5"/>
    <s v="television"/>
  </r>
  <r>
    <n v="920"/>
    <s v="Green, Murphy and Webb"/>
    <s v="Versatile directional project"/>
    <n v="5300"/>
    <n v="9676"/>
    <n v="182.56603773584905"/>
    <x v="0"/>
    <n v="255"/>
    <n v="37.945098039215686"/>
    <s v="US"/>
    <s v="USD"/>
    <n v="1549519200"/>
    <x v="797"/>
    <n v="1551247200"/>
    <d v="2019-02-27T06:00:00"/>
    <b v="1"/>
    <b v="0"/>
    <x v="5"/>
    <s v="animation"/>
  </r>
  <r>
    <n v="772"/>
    <s v="Johnson-Pace"/>
    <s v="Persistent 3rdgeneration moratorium"/>
    <n v="149600"/>
    <n v="169586"/>
    <n v="113.3596256684492"/>
    <x v="0"/>
    <n v="5139"/>
    <n v="32.999805409612762"/>
    <s v="US"/>
    <s v="USD"/>
    <n v="1549692000"/>
    <x v="798"/>
    <n v="1550037600"/>
    <d v="2019-02-13T06:00:00"/>
    <b v="0"/>
    <b v="0"/>
    <x v="1"/>
    <s v="indie rock"/>
  </r>
  <r>
    <n v="215"/>
    <s v="Vargas, Banks and Palmer"/>
    <s v="Extended 24/7 implementation"/>
    <n v="156800"/>
    <n v="6024"/>
    <n v="3.841836734693878"/>
    <x v="1"/>
    <n v="143"/>
    <n v="42.125874125874127"/>
    <s v="US"/>
    <s v="USD"/>
    <n v="1550037600"/>
    <x v="799"/>
    <n v="1550210400"/>
    <d v="2019-02-15T06:00:00"/>
    <b v="0"/>
    <b v="0"/>
    <x v="3"/>
    <s v="plays"/>
  </r>
  <r>
    <n v="383"/>
    <s v="Baker Ltd"/>
    <s v="Progressive intangible flexibility"/>
    <n v="6300"/>
    <n v="14199"/>
    <n v="225.38095238095238"/>
    <x v="0"/>
    <n v="189"/>
    <n v="75.126984126984127"/>
    <s v="US"/>
    <s v="USD"/>
    <n v="1550037600"/>
    <x v="799"/>
    <n v="1550556000"/>
    <d v="2019-02-19T06:00:00"/>
    <b v="0"/>
    <b v="1"/>
    <x v="7"/>
    <s v="food trucks"/>
  </r>
  <r>
    <n v="23"/>
    <s v="Gray-Jenkins"/>
    <s v="Devolved next generation adapter"/>
    <n v="4500"/>
    <n v="14942"/>
    <n v="332.04444444444448"/>
    <x v="0"/>
    <n v="142"/>
    <n v="105.22535211267606"/>
    <s v="GB"/>
    <s v="GBP"/>
    <n v="1550124000"/>
    <x v="800"/>
    <n v="1554699600"/>
    <d v="2019-04-08T05:00:00"/>
    <b v="0"/>
    <b v="0"/>
    <x v="5"/>
    <s v="documentary"/>
  </r>
  <r>
    <n v="860"/>
    <s v="Lee PLC"/>
    <s v="Re-contextualized leadingedge firmware"/>
    <n v="2000"/>
    <n v="5033"/>
    <n v="251.65"/>
    <x v="0"/>
    <n v="65"/>
    <n v="77.430769230769229"/>
    <s v="US"/>
    <s v="USD"/>
    <n v="1550556000"/>
    <x v="801"/>
    <n v="1551420000"/>
    <d v="2019-03-01T06:00:00"/>
    <b v="0"/>
    <b v="1"/>
    <x v="2"/>
    <s v="wearables"/>
  </r>
  <r>
    <n v="168"/>
    <s v="Hernandez Group"/>
    <s v="Ergonomic uniform open system"/>
    <n v="128100"/>
    <n v="40107"/>
    <n v="31.30913348946136"/>
    <x v="1"/>
    <n v="955"/>
    <n v="41.996858638743454"/>
    <s v="DK"/>
    <s v="DKK"/>
    <n v="1550815200"/>
    <x v="802"/>
    <n v="1552798800"/>
    <d v="2019-03-17T05:00:00"/>
    <b v="0"/>
    <b v="1"/>
    <x v="1"/>
    <s v="indie rock"/>
  </r>
  <r>
    <n v="19"/>
    <s v="Perez-Hess"/>
    <s v="Down-sized cohesive archive"/>
    <n v="62500"/>
    <n v="30331"/>
    <n v="48.529600000000002"/>
    <x v="1"/>
    <n v="674"/>
    <n v="45.001483679525222"/>
    <s v="US"/>
    <s v="USD"/>
    <n v="1551679200"/>
    <x v="803"/>
    <n v="1553490000"/>
    <d v="2019-03-25T05:00:00"/>
    <b v="0"/>
    <b v="1"/>
    <x v="3"/>
    <s v="plays"/>
  </r>
  <r>
    <n v="449"/>
    <s v="Cuevas-Morales"/>
    <s v="Public-key coherent ability"/>
    <n v="900"/>
    <n v="8703"/>
    <n v="967"/>
    <x v="0"/>
    <n v="86"/>
    <n v="101.19767441860465"/>
    <s v="DK"/>
    <s v="DKK"/>
    <n v="1551852000"/>
    <x v="804"/>
    <n v="1553317200"/>
    <d v="2019-03-23T05:00:00"/>
    <b v="0"/>
    <b v="0"/>
    <x v="6"/>
    <s v="video games"/>
  </r>
  <r>
    <n v="608"/>
    <s v="Johnson Group"/>
    <s v="Compatible full-range leverage"/>
    <n v="3900"/>
    <n v="11075"/>
    <n v="283.97435897435901"/>
    <x v="0"/>
    <n v="316"/>
    <n v="35.047468354430379"/>
    <s v="US"/>
    <s v="USD"/>
    <n v="1551852000"/>
    <x v="804"/>
    <n v="1552197600"/>
    <d v="2019-03-10T06:00:00"/>
    <b v="0"/>
    <b v="1"/>
    <x v="1"/>
    <s v="jazz"/>
  </r>
  <r>
    <n v="472"/>
    <s v="Turner, Young and Collins"/>
    <s v="Self-enabling clear-thinking framework"/>
    <n v="153800"/>
    <n v="60342"/>
    <n v="39.234070221066318"/>
    <x v="1"/>
    <n v="575"/>
    <n v="104.94260869565217"/>
    <s v="US"/>
    <s v="USD"/>
    <n v="1552280400"/>
    <x v="805"/>
    <n v="1556946000"/>
    <d v="2019-05-04T05:00:00"/>
    <b v="0"/>
    <b v="0"/>
    <x v="1"/>
    <s v="rock"/>
  </r>
  <r>
    <n v="191"/>
    <s v="Sutton PLC"/>
    <s v="Mandatory reciprocal superstructure"/>
    <n v="8400"/>
    <n v="3188"/>
    <n v="37.952380952380956"/>
    <x v="1"/>
    <n v="86"/>
    <n v="37.069767441860463"/>
    <s v="IT"/>
    <s v="EUR"/>
    <n v="1552366800"/>
    <x v="806"/>
    <n v="1552626000"/>
    <d v="2019-03-15T05:00:00"/>
    <b v="0"/>
    <b v="0"/>
    <x v="3"/>
    <s v="plays"/>
  </r>
  <r>
    <n v="314"/>
    <s v="Sanchez-Morgan"/>
    <s v="Realigned upward-trending strategy"/>
    <n v="1400"/>
    <n v="4126"/>
    <n v="294.71428571428572"/>
    <x v="0"/>
    <n v="133"/>
    <n v="31.022556390977442"/>
    <s v="US"/>
    <s v="USD"/>
    <n v="1552366800"/>
    <x v="806"/>
    <n v="1552798800"/>
    <d v="2019-03-17T05:00:00"/>
    <b v="0"/>
    <b v="1"/>
    <x v="5"/>
    <s v="documentary"/>
  </r>
  <r>
    <n v="562"/>
    <s v="Blair Inc"/>
    <s v="Configurable bandwidth-monitored throughput"/>
    <n v="9900"/>
    <n v="1269"/>
    <n v="12.818181818181817"/>
    <x v="1"/>
    <n v="26"/>
    <n v="48.807692307692307"/>
    <s v="CH"/>
    <s v="CHF"/>
    <n v="1552366800"/>
    <x v="806"/>
    <n v="1552539600"/>
    <d v="2019-03-14T05:00:00"/>
    <b v="0"/>
    <b v="0"/>
    <x v="1"/>
    <s v="rock"/>
  </r>
  <r>
    <n v="44"/>
    <s v="Reid-Mccullough"/>
    <s v="Visionary real-time groupware"/>
    <n v="1600"/>
    <n v="10541"/>
    <n v="658.8125"/>
    <x v="0"/>
    <n v="98"/>
    <n v="107.56122448979592"/>
    <s v="DK"/>
    <s v="DKK"/>
    <n v="1552798800"/>
    <x v="807"/>
    <n v="1552885200"/>
    <d v="2019-03-18T05:00:00"/>
    <b v="0"/>
    <b v="0"/>
    <x v="4"/>
    <s v="fiction"/>
  </r>
  <r>
    <n v="631"/>
    <s v="Carlson-Hernandez"/>
    <s v="Quality-focused real-time solution"/>
    <n v="59200"/>
    <n v="183756"/>
    <n v="310.39864864864865"/>
    <x v="0"/>
    <n v="3063"/>
    <n v="59.992164544564154"/>
    <s v="US"/>
    <s v="USD"/>
    <n v="1553576400"/>
    <x v="808"/>
    <n v="1553922000"/>
    <d v="2019-03-30T05:00:00"/>
    <b v="0"/>
    <b v="0"/>
    <x v="3"/>
    <s v="plays"/>
  </r>
  <r>
    <n v="159"/>
    <s v="Clarke, Anderson and Lee"/>
    <s v="Robust explicit hardware"/>
    <n v="191200"/>
    <n v="191222"/>
    <n v="100.01150627615063"/>
    <x v="0"/>
    <n v="1821"/>
    <n v="105.00933552992861"/>
    <s v="US"/>
    <s v="USD"/>
    <n v="1553662800"/>
    <x v="809"/>
    <n v="1555218000"/>
    <d v="2019-04-14T05:00:00"/>
    <b v="0"/>
    <b v="1"/>
    <x v="3"/>
    <s v="plays"/>
  </r>
  <r>
    <n v="385"/>
    <s v="Warren-Harrison"/>
    <s v="Programmable incremental knowledge user"/>
    <n v="38900"/>
    <n v="56859"/>
    <n v="146.16709511568124"/>
    <x v="0"/>
    <n v="1137"/>
    <n v="50.007915567282325"/>
    <s v="US"/>
    <s v="USD"/>
    <n v="1553835600"/>
    <x v="810"/>
    <n v="1556600400"/>
    <d v="2019-04-30T05:00:00"/>
    <b v="0"/>
    <b v="0"/>
    <x v="4"/>
    <s v="nonfiction"/>
  </r>
  <r>
    <n v="275"/>
    <s v="Ward, Sanchez and Kemp"/>
    <s v="Stand-alone discrete Graphical User Interface"/>
    <n v="3900"/>
    <n v="9419"/>
    <n v="241.51282051282053"/>
    <x v="0"/>
    <n v="116"/>
    <n v="81.198275862068968"/>
    <s v="US"/>
    <s v="USD"/>
    <n v="1554526800"/>
    <x v="811"/>
    <n v="1555218000"/>
    <d v="2019-04-14T05:00:00"/>
    <b v="0"/>
    <b v="0"/>
    <x v="4"/>
    <s v="translations"/>
  </r>
  <r>
    <n v="94"/>
    <s v="Hanson Inc"/>
    <s v="Grass-roots web-enabled contingency"/>
    <n v="2900"/>
    <n v="8807"/>
    <n v="303.68965517241378"/>
    <x v="0"/>
    <n v="180"/>
    <n v="48.927777777777777"/>
    <s v="GB"/>
    <s v="GBP"/>
    <n v="1554613200"/>
    <x v="812"/>
    <n v="1555563600"/>
    <d v="2019-04-18T05:00:00"/>
    <b v="0"/>
    <b v="0"/>
    <x v="2"/>
    <s v="web"/>
  </r>
  <r>
    <n v="114"/>
    <s v="Harper-Davis"/>
    <s v="Robust heuristic encoding"/>
    <n v="1900"/>
    <n v="13816"/>
    <n v="727.15789473684208"/>
    <x v="0"/>
    <n v="126"/>
    <n v="109.65079365079364"/>
    <s v="US"/>
    <s v="USD"/>
    <n v="1554786000"/>
    <x v="813"/>
    <n v="1554872400"/>
    <d v="2019-04-10T05:00:00"/>
    <b v="0"/>
    <b v="1"/>
    <x v="2"/>
    <s v="wearables"/>
  </r>
  <r>
    <n v="468"/>
    <s v="Hughes Inc"/>
    <s v="Streamlined neutral analyzer"/>
    <n v="4000"/>
    <n v="1620"/>
    <n v="40.5"/>
    <x v="1"/>
    <n v="16"/>
    <n v="101.25"/>
    <s v="US"/>
    <s v="USD"/>
    <n v="1555218000"/>
    <x v="814"/>
    <n v="1556600400"/>
    <d v="2019-04-30T05:00:00"/>
    <b v="0"/>
    <b v="0"/>
    <x v="3"/>
    <s v="plays"/>
  </r>
  <r>
    <n v="370"/>
    <s v="Skinner PLC"/>
    <s v="Intuitive well-modulated middleware"/>
    <n v="112300"/>
    <n v="178965"/>
    <n v="159.36331255565449"/>
    <x v="0"/>
    <n v="5966"/>
    <n v="29.997485752598056"/>
    <s v="US"/>
    <s v="USD"/>
    <n v="1555304400"/>
    <x v="815"/>
    <n v="1555822800"/>
    <d v="2019-04-21T05:00:00"/>
    <b v="0"/>
    <b v="0"/>
    <x v="3"/>
    <s v="plays"/>
  </r>
  <r>
    <n v="950"/>
    <s v="Williams, Orozco and Gomez"/>
    <s v="Persistent content-based methodology"/>
    <n v="100"/>
    <n v="5"/>
    <n v="5"/>
    <x v="1"/>
    <n v="1"/>
    <n v="5"/>
    <s v="US"/>
    <s v="USD"/>
    <n v="1555390800"/>
    <x v="816"/>
    <n v="1555822800"/>
    <d v="2019-04-21T05:00:00"/>
    <b v="0"/>
    <b v="1"/>
    <x v="3"/>
    <s v="plays"/>
  </r>
  <r>
    <n v="989"/>
    <s v="Hernandez Inc"/>
    <s v="Versatile dedicated migration"/>
    <n v="2400"/>
    <n v="11990"/>
    <n v="499.58333333333337"/>
    <x v="0"/>
    <n v="226"/>
    <n v="53.053097345132741"/>
    <s v="US"/>
    <s v="USD"/>
    <n v="1555390800"/>
    <x v="816"/>
    <n v="1555822800"/>
    <d v="2019-04-21T05:00:00"/>
    <b v="0"/>
    <b v="0"/>
    <x v="4"/>
    <s v="translations"/>
  </r>
  <r>
    <n v="603"/>
    <s v="Christian, Yates and Greer"/>
    <s v="Vision-oriented 5thgeneration array"/>
    <n v="5300"/>
    <n v="6342"/>
    <n v="119.66037735849055"/>
    <x v="0"/>
    <n v="102"/>
    <n v="62.176470588235297"/>
    <s v="US"/>
    <s v="USD"/>
    <n v="1555563600"/>
    <x v="817"/>
    <n v="1557896400"/>
    <d v="2019-05-15T05:00:00"/>
    <b v="0"/>
    <b v="0"/>
    <x v="3"/>
    <s v="plays"/>
  </r>
  <r>
    <n v="520"/>
    <s v="Frederick, Jenkins and Collins"/>
    <s v="Organic radical collaboration"/>
    <n v="800"/>
    <n v="3406"/>
    <n v="425.75"/>
    <x v="0"/>
    <n v="32"/>
    <n v="106.4375"/>
    <s v="US"/>
    <s v="USD"/>
    <n v="1555650000"/>
    <x v="818"/>
    <n v="1555909200"/>
    <d v="2019-04-22T05:00:00"/>
    <b v="0"/>
    <b v="0"/>
    <x v="3"/>
    <s v="plays"/>
  </r>
  <r>
    <n v="436"/>
    <s v="King-Nguyen"/>
    <s v="Open-source incremental throughput"/>
    <n v="1300"/>
    <n v="13678"/>
    <n v="1052.1538461538462"/>
    <x v="0"/>
    <n v="249"/>
    <n v="54.931726907630519"/>
    <s v="US"/>
    <s v="USD"/>
    <n v="1555736400"/>
    <x v="819"/>
    <n v="1555822800"/>
    <d v="2019-04-21T05:00:00"/>
    <b v="0"/>
    <b v="0"/>
    <x v="1"/>
    <s v="jazz"/>
  </r>
  <r>
    <n v="160"/>
    <s v="Evans Group"/>
    <s v="Stand-alone actuating support"/>
    <n v="8000"/>
    <n v="12985"/>
    <n v="162.3125"/>
    <x v="0"/>
    <n v="164"/>
    <n v="79.176829268292678"/>
    <s v="US"/>
    <s v="USD"/>
    <n v="1556341200"/>
    <x v="820"/>
    <n v="1557723600"/>
    <d v="2019-05-13T05:00:00"/>
    <b v="0"/>
    <b v="0"/>
    <x v="2"/>
    <s v="wearables"/>
  </r>
  <r>
    <n v="785"/>
    <s v="Peterson, Fletcher and Sanchez"/>
    <s v="Multi-channeled bi-directional moratorium"/>
    <n v="6700"/>
    <n v="12939"/>
    <n v="193.11940298507463"/>
    <x v="0"/>
    <n v="127"/>
    <n v="101.88188976377953"/>
    <s v="AU"/>
    <s v="AUD"/>
    <n v="1556341200"/>
    <x v="820"/>
    <n v="1559278800"/>
    <d v="2019-05-31T05:00:00"/>
    <b v="0"/>
    <b v="1"/>
    <x v="5"/>
    <s v="animation"/>
  </r>
  <r>
    <n v="217"/>
    <s v="Moore, Dudley and Navarro"/>
    <s v="Organic multi-tasking focus group"/>
    <n v="129400"/>
    <n v="57911"/>
    <n v="44.753477588871718"/>
    <x v="1"/>
    <n v="934"/>
    <n v="62.003211991434689"/>
    <s v="US"/>
    <s v="USD"/>
    <n v="1556427600"/>
    <x v="821"/>
    <n v="1557205200"/>
    <d v="2019-05-07T05:00:00"/>
    <b v="0"/>
    <b v="0"/>
    <x v="5"/>
    <s v="science fiction"/>
  </r>
  <r>
    <n v="897"/>
    <s v="Berry-Cannon"/>
    <s v="Organized discrete encoding"/>
    <n v="8800"/>
    <n v="2437"/>
    <n v="27.693181818181817"/>
    <x v="1"/>
    <n v="27"/>
    <n v="90.259259259259252"/>
    <s v="US"/>
    <s v="USD"/>
    <n v="1556427600"/>
    <x v="821"/>
    <n v="1556600400"/>
    <d v="2019-04-30T05:00:00"/>
    <b v="0"/>
    <b v="0"/>
    <x v="3"/>
    <s v="plays"/>
  </r>
  <r>
    <n v="630"/>
    <s v="Patterson-Johnson"/>
    <s v="Grass-roots directional workforce"/>
    <n v="9500"/>
    <n v="5973"/>
    <n v="62.873684210526314"/>
    <x v="2"/>
    <n v="87"/>
    <n v="68.65517241379311"/>
    <s v="US"/>
    <s v="USD"/>
    <n v="1556686800"/>
    <x v="822"/>
    <n v="1557637200"/>
    <d v="2019-05-12T05:00:00"/>
    <b v="0"/>
    <b v="1"/>
    <x v="3"/>
    <s v="plays"/>
  </r>
  <r>
    <n v="184"/>
    <s v="Howard, Carter and Griffith"/>
    <s v="Adaptive asynchronous emulation"/>
    <n v="3600"/>
    <n v="10550"/>
    <n v="293.05555555555554"/>
    <x v="0"/>
    <n v="340"/>
    <n v="31.029411764705884"/>
    <s v="US"/>
    <s v="USD"/>
    <n v="1556859600"/>
    <x v="823"/>
    <n v="1556946000"/>
    <d v="2019-05-04T05:00:00"/>
    <b v="0"/>
    <b v="0"/>
    <x v="3"/>
    <s v="plays"/>
  </r>
  <r>
    <n v="817"/>
    <s v="Alvarez-Bauer"/>
    <s v="Front-line intermediate moderator"/>
    <n v="51300"/>
    <n v="189192"/>
    <n v="368.79532163742692"/>
    <x v="0"/>
    <n v="2489"/>
    <n v="76.011249497790274"/>
    <s v="IT"/>
    <s v="EUR"/>
    <n v="1556946000"/>
    <x v="824"/>
    <n v="1559365200"/>
    <d v="2019-06-01T05:00:00"/>
    <b v="0"/>
    <b v="1"/>
    <x v="4"/>
    <s v="nonfiction"/>
  </r>
  <r>
    <n v="913"/>
    <s v="Rivera-Pearson"/>
    <s v="Re-engineered asymmetric challenge"/>
    <n v="70200"/>
    <n v="35536"/>
    <n v="50.621082621082621"/>
    <x v="1"/>
    <n v="523"/>
    <n v="67.946462715105156"/>
    <s v="AU"/>
    <s v="AUD"/>
    <n v="1557637200"/>
    <x v="825"/>
    <n v="1558760400"/>
    <d v="2019-05-25T05:00:00"/>
    <b v="0"/>
    <b v="0"/>
    <x v="5"/>
    <s v="drama"/>
  </r>
  <r>
    <n v="124"/>
    <s v="Stanton, Neal and Rodriguez"/>
    <s v="Polarized uniform software"/>
    <n v="2600"/>
    <n v="9562"/>
    <n v="367.76923076923077"/>
    <x v="0"/>
    <n v="94"/>
    <n v="101.72340425531915"/>
    <s v="IT"/>
    <s v="EUR"/>
    <n v="1557723600"/>
    <x v="826"/>
    <n v="1562302800"/>
    <d v="2019-07-05T05:00:00"/>
    <b v="0"/>
    <b v="0"/>
    <x v="0"/>
    <s v="photography books"/>
  </r>
  <r>
    <n v="30"/>
    <s v="Clark-Cooke"/>
    <s v="Down-sized analyzing challenge"/>
    <n v="9000"/>
    <n v="14455"/>
    <n v="160.61111111111111"/>
    <x v="0"/>
    <n v="129"/>
    <n v="112.05426356589147"/>
    <s v="US"/>
    <s v="USD"/>
    <n v="1558674000"/>
    <x v="827"/>
    <n v="1559106000"/>
    <d v="2019-05-29T05:00:00"/>
    <b v="0"/>
    <b v="0"/>
    <x v="5"/>
    <s v="animation"/>
  </r>
  <r>
    <n v="876"/>
    <s v="Dixon, Perez and Banks"/>
    <s v="Re-engineered encompassing definition"/>
    <n v="8300"/>
    <n v="2111"/>
    <n v="25.433734939759034"/>
    <x v="1"/>
    <n v="57"/>
    <n v="37.035087719298247"/>
    <s v="CA"/>
    <s v="CAD"/>
    <n v="1559970000"/>
    <x v="828"/>
    <n v="1562043600"/>
    <d v="2019-07-02T05:00:00"/>
    <b v="0"/>
    <b v="0"/>
    <x v="0"/>
    <s v="photography books"/>
  </r>
  <r>
    <n v="485"/>
    <s v="Richards-Davis"/>
    <s v="Quality-focused mission-critical structure"/>
    <n v="90600"/>
    <n v="27844"/>
    <n v="30.73289183222958"/>
    <x v="1"/>
    <n v="648"/>
    <n v="42.969135802469133"/>
    <s v="GB"/>
    <s v="GBP"/>
    <n v="1560142800"/>
    <x v="829"/>
    <n v="1563685200"/>
    <d v="2019-07-21T05:00:00"/>
    <b v="0"/>
    <b v="0"/>
    <x v="3"/>
    <s v="plays"/>
  </r>
  <r>
    <n v="182"/>
    <s v="Adams Group"/>
    <s v="Reverse-engineered bandwidth-monitored contingency"/>
    <n v="27100"/>
    <n v="195750"/>
    <n v="722.32472324723244"/>
    <x v="0"/>
    <n v="3318"/>
    <n v="58.996383363471971"/>
    <s v="DK"/>
    <s v="DKK"/>
    <n v="1560574800"/>
    <x v="830"/>
    <n v="1561957200"/>
    <d v="2019-07-01T05:00:00"/>
    <b v="0"/>
    <b v="0"/>
    <x v="3"/>
    <s v="plays"/>
  </r>
  <r>
    <n v="144"/>
    <s v="Martin, Lopez and Hunter"/>
    <s v="Multi-lateral actuating installation"/>
    <n v="9000"/>
    <n v="11619"/>
    <n v="129.1"/>
    <x v="0"/>
    <n v="135"/>
    <n v="86.066666666666663"/>
    <s v="US"/>
    <s v="USD"/>
    <n v="1560747600"/>
    <x v="831"/>
    <n v="1561438800"/>
    <d v="2019-06-25T05:00:00"/>
    <b v="0"/>
    <b v="0"/>
    <x v="3"/>
    <s v="plays"/>
  </r>
  <r>
    <n v="890"/>
    <s v="Christian, Kim and Jimenez"/>
    <s v="Devolved foreground throughput"/>
    <n v="134400"/>
    <n v="155849"/>
    <n v="115.95907738095239"/>
    <x v="0"/>
    <n v="1470"/>
    <n v="106.01972789115646"/>
    <s v="US"/>
    <s v="USD"/>
    <n v="1561352400"/>
    <x v="832"/>
    <n v="1561438800"/>
    <d v="2019-06-25T05:00:00"/>
    <b v="0"/>
    <b v="0"/>
    <x v="1"/>
    <s v="indie rock"/>
  </r>
  <r>
    <n v="236"/>
    <s v="Gallegos-Cobb"/>
    <s v="Object-based directional function"/>
    <n v="39500"/>
    <n v="4323"/>
    <n v="10.944303797468354"/>
    <x v="1"/>
    <n v="57"/>
    <n v="75.84210526315789"/>
    <s v="AU"/>
    <s v="AUD"/>
    <n v="1561438800"/>
    <x v="833"/>
    <n v="1562043600"/>
    <d v="2019-07-02T05:00:00"/>
    <b v="0"/>
    <b v="1"/>
    <x v="1"/>
    <s v="rock"/>
  </r>
  <r>
    <n v="699"/>
    <s v="King Inc"/>
    <s v="Ergonomic dedicated focus group"/>
    <n v="7400"/>
    <n v="6245"/>
    <n v="84.391891891891888"/>
    <x v="1"/>
    <n v="56"/>
    <n v="111.51785714285714"/>
    <s v="US"/>
    <s v="USD"/>
    <n v="1561438800"/>
    <x v="833"/>
    <n v="1561525200"/>
    <d v="2019-06-26T05:00:00"/>
    <b v="0"/>
    <b v="0"/>
    <x v="5"/>
    <s v="drama"/>
  </r>
  <r>
    <n v="493"/>
    <s v="Adams, Walker and Wong"/>
    <s v="Seamless background framework"/>
    <n v="900"/>
    <n v="6514"/>
    <n v="723.77777777777771"/>
    <x v="0"/>
    <n v="64"/>
    <n v="101.78125"/>
    <s v="US"/>
    <s v="USD"/>
    <n v="1561784400"/>
    <x v="834"/>
    <n v="1562907600"/>
    <d v="2019-07-12T05:00:00"/>
    <b v="0"/>
    <b v="0"/>
    <x v="0"/>
    <s v="photography books"/>
  </r>
  <r>
    <n v="539"/>
    <s v="Thomas, Welch and Santana"/>
    <s v="Assimilated exuding toolset"/>
    <n v="9800"/>
    <n v="7120"/>
    <n v="72.653061224489804"/>
    <x v="1"/>
    <n v="77"/>
    <n v="92.467532467532465"/>
    <s v="US"/>
    <s v="USD"/>
    <n v="1561957200"/>
    <x v="835"/>
    <n v="1562475600"/>
    <d v="2019-07-07T05:00:00"/>
    <b v="0"/>
    <b v="1"/>
    <x v="7"/>
    <s v="food trucks"/>
  </r>
  <r>
    <n v="776"/>
    <s v="Taylor-Rowe"/>
    <s v="Synchronized multimedia frame"/>
    <n v="110800"/>
    <n v="72623"/>
    <n v="65.544223826714799"/>
    <x v="1"/>
    <n v="2201"/>
    <n v="32.995456610631528"/>
    <s v="US"/>
    <s v="USD"/>
    <n v="1562216400"/>
    <x v="836"/>
    <n v="1563771600"/>
    <d v="2019-07-22T05:00:00"/>
    <b v="0"/>
    <b v="0"/>
    <x v="3"/>
    <s v="plays"/>
  </r>
  <r>
    <n v="802"/>
    <s v="Rodriguez, Anderson and Porter"/>
    <s v="Reverse-engineered zero-defect infrastructure"/>
    <n v="6200"/>
    <n v="12216"/>
    <n v="197.03225806451613"/>
    <x v="0"/>
    <n v="142"/>
    <n v="86.028169014084511"/>
    <s v="US"/>
    <s v="USD"/>
    <n v="1562216400"/>
    <x v="836"/>
    <n v="1562389200"/>
    <d v="2019-07-06T05:00:00"/>
    <b v="0"/>
    <b v="0"/>
    <x v="0"/>
    <s v="photography books"/>
  </r>
  <r>
    <n v="353"/>
    <s v="Mills-Roy"/>
    <s v="Profit-focused multi-tasking access"/>
    <n v="33600"/>
    <n v="137961"/>
    <n v="410.59821428571428"/>
    <x v="0"/>
    <n v="1703"/>
    <n v="81.010569583088667"/>
    <s v="US"/>
    <s v="USD"/>
    <n v="1562302800"/>
    <x v="837"/>
    <n v="1562389200"/>
    <d v="2019-07-06T05:00:00"/>
    <b v="0"/>
    <b v="0"/>
    <x v="3"/>
    <s v="plays"/>
  </r>
  <r>
    <n v="692"/>
    <s v="Murray Ltd"/>
    <s v="Decentralized 4thgeneration challenge"/>
    <n v="6000"/>
    <n v="5438"/>
    <n v="90.633333333333326"/>
    <x v="1"/>
    <n v="77"/>
    <n v="70.623376623376629"/>
    <s v="GB"/>
    <s v="GBP"/>
    <n v="1562648400"/>
    <x v="838"/>
    <n v="1564203600"/>
    <d v="2019-07-27T05:00:00"/>
    <b v="0"/>
    <b v="0"/>
    <x v="1"/>
    <s v="rock"/>
  </r>
  <r>
    <n v="272"/>
    <s v="Horton, Morrison and Clark"/>
    <s v="Networked radical neural-net"/>
    <n v="51100"/>
    <n v="155349"/>
    <n v="304.0097847358121"/>
    <x v="0"/>
    <n v="1894"/>
    <n v="82.021647307286173"/>
    <s v="US"/>
    <s v="USD"/>
    <n v="1562734800"/>
    <x v="839"/>
    <n v="1564894800"/>
    <d v="2019-08-04T05:00:00"/>
    <b v="0"/>
    <b v="1"/>
    <x v="3"/>
    <s v="plays"/>
  </r>
  <r>
    <n v="880"/>
    <s v="Craig, Ellis and Miller"/>
    <s v="Persevering 5thgeneration throughput"/>
    <n v="84500"/>
    <n v="193101"/>
    <n v="228.52189349112427"/>
    <x v="0"/>
    <n v="2414"/>
    <n v="79.992129246064621"/>
    <s v="US"/>
    <s v="USD"/>
    <n v="1563685200"/>
    <x v="840"/>
    <n v="1563858000"/>
    <d v="2019-07-23T05:00:00"/>
    <b v="0"/>
    <b v="0"/>
    <x v="1"/>
    <s v="electric music"/>
  </r>
  <r>
    <n v="936"/>
    <s v="Brown Ltd"/>
    <s v="Enhanced composite contingency"/>
    <n v="103200"/>
    <n v="1690"/>
    <n v="1.6375968992248062"/>
    <x v="1"/>
    <n v="21"/>
    <n v="80.476190476190482"/>
    <s v="US"/>
    <s v="USD"/>
    <n v="1563771600"/>
    <x v="841"/>
    <n v="1564030800"/>
    <d v="2019-07-25T05:00:00"/>
    <b v="1"/>
    <b v="0"/>
    <x v="3"/>
    <s v="plays"/>
  </r>
  <r>
    <n v="511"/>
    <s v="Smith-Mullins"/>
    <s v="User-centric intangible neural-net"/>
    <n v="147800"/>
    <n v="35498"/>
    <n v="24.017591339648174"/>
    <x v="1"/>
    <n v="362"/>
    <n v="98.060773480662988"/>
    <s v="US"/>
    <s v="USD"/>
    <n v="1564030800"/>
    <x v="842"/>
    <n v="1564894800"/>
    <d v="2019-08-04T05:00:00"/>
    <b v="0"/>
    <b v="0"/>
    <x v="3"/>
    <s v="plays"/>
  </r>
  <r>
    <n v="760"/>
    <s v="Smith-Kennedy"/>
    <s v="Virtual heuristic hub"/>
    <n v="48300"/>
    <n v="16592"/>
    <n v="34.351966873706004"/>
    <x v="1"/>
    <n v="210"/>
    <n v="79.009523809523813"/>
    <s v="IT"/>
    <s v="EUR"/>
    <n v="1564635600"/>
    <x v="843"/>
    <n v="1567141200"/>
    <d v="2019-08-30T05:00:00"/>
    <b v="0"/>
    <b v="1"/>
    <x v="6"/>
    <s v="video games"/>
  </r>
  <r>
    <n v="983"/>
    <s v="Beck-Weber"/>
    <s v="Business-focused full-range core"/>
    <n v="129100"/>
    <n v="188404"/>
    <n v="145.93648334624322"/>
    <x v="0"/>
    <n v="2326"/>
    <n v="80.999140154772135"/>
    <s v="US"/>
    <s v="USD"/>
    <n v="1564894800"/>
    <x v="844"/>
    <n v="1566190800"/>
    <d v="2019-08-19T05:00:00"/>
    <b v="0"/>
    <b v="0"/>
    <x v="5"/>
    <s v="documentary"/>
  </r>
  <r>
    <n v="3"/>
    <s v="Mcdonald, Gonzalez and Ross"/>
    <s v="Vision-oriented fresh-thinking conglomeration"/>
    <n v="4200"/>
    <n v="2477"/>
    <n v="58.976190476190467"/>
    <x v="1"/>
    <n v="24"/>
    <n v="103.20833333333333"/>
    <s v="US"/>
    <s v="USD"/>
    <n v="1565499600"/>
    <x v="845"/>
    <n v="1568955600"/>
    <d v="2019-09-20T05:00:00"/>
    <b v="0"/>
    <b v="0"/>
    <x v="1"/>
    <s v="rock"/>
  </r>
  <r>
    <n v="327"/>
    <s v="Patterson, Salinas and Lucas"/>
    <s v="Digitized 3rdgeneration encoding"/>
    <n v="2600"/>
    <n v="1002"/>
    <n v="38.53846153846154"/>
    <x v="1"/>
    <n v="33"/>
    <n v="30.363636363636363"/>
    <s v="US"/>
    <s v="USD"/>
    <n v="1566968400"/>
    <x v="846"/>
    <n v="1567314000"/>
    <d v="2019-09-01T05:00:00"/>
    <b v="0"/>
    <b v="1"/>
    <x v="3"/>
    <s v="plays"/>
  </r>
  <r>
    <n v="106"/>
    <s v="Brandt, Carter and Wood"/>
    <s v="Ameliorated clear-thinking circuit"/>
    <n v="3900"/>
    <n v="14006"/>
    <n v="359.12820512820514"/>
    <x v="0"/>
    <n v="147"/>
    <n v="95.278911564625844"/>
    <s v="US"/>
    <s v="USD"/>
    <n v="1567918800"/>
    <x v="847"/>
    <n v="1568350800"/>
    <d v="2019-09-13T05:00:00"/>
    <b v="0"/>
    <b v="0"/>
    <x v="3"/>
    <s v="plays"/>
  </r>
  <r>
    <n v="984"/>
    <s v="Lewis-Jacobson"/>
    <s v="Exclusive system-worthy Graphic Interface"/>
    <n v="6500"/>
    <n v="9910"/>
    <n v="152.46153846153848"/>
    <x v="0"/>
    <n v="381"/>
    <n v="26.010498687664043"/>
    <s v="US"/>
    <s v="USD"/>
    <n v="1567918800"/>
    <x v="847"/>
    <n v="1570165200"/>
    <d v="2019-10-04T05:00:00"/>
    <b v="0"/>
    <b v="0"/>
    <x v="3"/>
    <s v="plays"/>
  </r>
  <r>
    <n v="911"/>
    <s v="Carter, Cole and Curtis"/>
    <s v="Cloned responsive standardization"/>
    <n v="5800"/>
    <n v="11539"/>
    <n v="198.94827586206895"/>
    <x v="0"/>
    <n v="462"/>
    <n v="24.976190476190474"/>
    <s v="US"/>
    <s v="USD"/>
    <n v="1568005200"/>
    <x v="848"/>
    <n v="1568178000"/>
    <d v="2019-09-11T05:00:00"/>
    <b v="1"/>
    <b v="0"/>
    <x v="2"/>
    <s v="web"/>
  </r>
  <r>
    <n v="675"/>
    <s v="Giles-Smith"/>
    <s v="Right-sized web-enabled intranet"/>
    <n v="9700"/>
    <n v="11929"/>
    <n v="122.97938144329896"/>
    <x v="0"/>
    <n v="331"/>
    <n v="36.0392749244713"/>
    <s v="US"/>
    <s v="USD"/>
    <n v="1568178000"/>
    <x v="849"/>
    <n v="1568782800"/>
    <d v="2019-09-18T05:00:00"/>
    <b v="0"/>
    <b v="0"/>
    <x v="8"/>
    <s v="audio"/>
  </r>
  <r>
    <n v="430"/>
    <s v="Cochran Ltd"/>
    <s v="Re-engineered attitude-oriented frame"/>
    <n v="8100"/>
    <n v="5487"/>
    <n v="67.740740740740748"/>
    <x v="1"/>
    <n v="84"/>
    <n v="65.321428571428569"/>
    <s v="US"/>
    <s v="USD"/>
    <n v="1569733200"/>
    <x v="850"/>
    <n v="1572670800"/>
    <d v="2019-11-02T05:00:00"/>
    <b v="0"/>
    <b v="0"/>
    <x v="3"/>
    <s v="plays"/>
  </r>
  <r>
    <n v="156"/>
    <s v="Meza-Rogers"/>
    <s v="Streamlined encompassing encryption"/>
    <n v="36400"/>
    <n v="26914"/>
    <n v="73.939560439560438"/>
    <x v="2"/>
    <n v="379"/>
    <n v="71.013192612137203"/>
    <s v="AU"/>
    <s v="AUD"/>
    <n v="1570251600"/>
    <x v="851"/>
    <n v="1572325200"/>
    <d v="2019-10-29T05:00:00"/>
    <b v="0"/>
    <b v="0"/>
    <x v="1"/>
    <s v="rock"/>
  </r>
  <r>
    <n v="37"/>
    <s v="Black, Armstrong and Anderson"/>
    <s v="Profound attitude-oriented functionalities"/>
    <n v="8100"/>
    <n v="11339"/>
    <n v="139.98765432098764"/>
    <x v="0"/>
    <n v="107"/>
    <n v="105.97196261682242"/>
    <s v="US"/>
    <s v="USD"/>
    <n v="1570338000"/>
    <x v="852"/>
    <n v="1573192800"/>
    <d v="2019-11-08T06:00:00"/>
    <b v="0"/>
    <b v="1"/>
    <x v="4"/>
    <s v="fiction"/>
  </r>
  <r>
    <n v="407"/>
    <s v="Herrera-Wilson"/>
    <s v="Organized bandwidth-monitored core"/>
    <n v="3400"/>
    <n v="12100"/>
    <n v="355.88235294117646"/>
    <x v="0"/>
    <n v="484"/>
    <n v="25"/>
    <s v="DK"/>
    <s v="DKK"/>
    <n v="1570942800"/>
    <x v="853"/>
    <n v="1571547600"/>
    <d v="2019-10-20T05:00:00"/>
    <b v="0"/>
    <b v="0"/>
    <x v="3"/>
    <s v="plays"/>
  </r>
  <r>
    <n v="95"/>
    <s v="Sanchez LLC"/>
    <s v="Stand-alone system-worthy standardization"/>
    <n v="900"/>
    <n v="1017"/>
    <n v="112.99999999999999"/>
    <x v="0"/>
    <n v="27"/>
    <n v="37.666666666666664"/>
    <s v="US"/>
    <s v="USD"/>
    <n v="1571029200"/>
    <x v="854"/>
    <n v="1571634000"/>
    <d v="2019-10-21T05:00:00"/>
    <b v="0"/>
    <b v="0"/>
    <x v="5"/>
    <s v="documentary"/>
  </r>
  <r>
    <n v="807"/>
    <s v="Walker-Taylor"/>
    <s v="Automated uniform concept"/>
    <n v="700"/>
    <n v="1848"/>
    <n v="264"/>
    <x v="0"/>
    <n v="43"/>
    <n v="42.97674418604651"/>
    <s v="US"/>
    <s v="USD"/>
    <n v="1571115600"/>
    <x v="855"/>
    <n v="1574920800"/>
    <d v="2019-11-28T06:00:00"/>
    <b v="0"/>
    <b v="1"/>
    <x v="3"/>
    <s v="plays"/>
  </r>
  <r>
    <n v="679"/>
    <s v="Davis Ltd"/>
    <s v="Synchronized motivating solution"/>
    <n v="1400"/>
    <n v="14511"/>
    <n v="1036.5"/>
    <x v="0"/>
    <n v="363"/>
    <n v="39.97520661157025"/>
    <s v="US"/>
    <s v="USD"/>
    <n v="1571374800"/>
    <x v="856"/>
    <n v="1571806800"/>
    <d v="2019-10-23T05:00:00"/>
    <b v="0"/>
    <b v="1"/>
    <x v="7"/>
    <s v="food trucks"/>
  </r>
  <r>
    <n v="49"/>
    <s v="Casey-Kelly"/>
    <s v="Sharable holistic interface"/>
    <n v="7200"/>
    <n v="13653"/>
    <n v="189.625"/>
    <x v="0"/>
    <n v="303"/>
    <n v="45.059405940594061"/>
    <s v="US"/>
    <s v="USD"/>
    <n v="1571547600"/>
    <x v="857"/>
    <n v="1575439200"/>
    <d v="2019-12-04T06:00:00"/>
    <b v="0"/>
    <b v="0"/>
    <x v="1"/>
    <s v="rock"/>
  </r>
  <r>
    <n v="12"/>
    <s v="Kim Ltd"/>
    <s v="Assimilated hybrid intranet"/>
    <n v="6300"/>
    <n v="5629"/>
    <n v="89.349206349206341"/>
    <x v="1"/>
    <n v="55"/>
    <n v="102.34545454545454"/>
    <s v="US"/>
    <s v="USD"/>
    <n v="1571720400"/>
    <x v="858"/>
    <n v="1572411600"/>
    <d v="2019-10-30T05:00:00"/>
    <b v="0"/>
    <b v="0"/>
    <x v="5"/>
    <s v="drama"/>
  </r>
  <r>
    <n v="377"/>
    <s v="Klein, Stark and Livingston"/>
    <s v="Phased methodical initiative"/>
    <n v="49700"/>
    <n v="5098"/>
    <n v="10.257545271629779"/>
    <x v="1"/>
    <n v="127"/>
    <n v="40.14173228346457"/>
    <s v="US"/>
    <s v="USD"/>
    <n v="1571720400"/>
    <x v="858"/>
    <n v="1572933600"/>
    <d v="2019-11-05T06:00:00"/>
    <b v="0"/>
    <b v="0"/>
    <x v="3"/>
    <s v="plays"/>
  </r>
  <r>
    <n v="401"/>
    <s v="Smith-Schmidt"/>
    <s v="Inverse radical hierarchy"/>
    <n v="900"/>
    <n v="13772"/>
    <n v="1530.2222222222222"/>
    <x v="0"/>
    <n v="299"/>
    <n v="46.060200668896321"/>
    <s v="US"/>
    <s v="USD"/>
    <n v="1572152400"/>
    <x v="859"/>
    <n v="1572152400"/>
    <d v="2019-10-27T05:00:00"/>
    <b v="0"/>
    <b v="0"/>
    <x v="3"/>
    <s v="plays"/>
  </r>
  <r>
    <n v="924"/>
    <s v="Butler-Barr"/>
    <s v="User-friendly next generation core"/>
    <n v="39400"/>
    <n v="192292"/>
    <n v="488.05076142131981"/>
    <x v="0"/>
    <n v="2289"/>
    <n v="84.006989951944078"/>
    <s v="IT"/>
    <s v="EUR"/>
    <n v="1572498000"/>
    <x v="860"/>
    <n v="1573452000"/>
    <d v="2019-11-11T06:00:00"/>
    <b v="0"/>
    <b v="0"/>
    <x v="3"/>
    <s v="plays"/>
  </r>
  <r>
    <n v="337"/>
    <s v="Hayden Ltd"/>
    <s v="Innovative didactic analyzer"/>
    <n v="94500"/>
    <n v="116064"/>
    <n v="122.81904761904762"/>
    <x v="0"/>
    <n v="1095"/>
    <n v="105.9945205479452"/>
    <s v="US"/>
    <s v="USD"/>
    <n v="1573452000"/>
    <x v="861"/>
    <n v="1573538400"/>
    <d v="2019-11-12T06:00:00"/>
    <b v="0"/>
    <b v="0"/>
    <x v="3"/>
    <s v="plays"/>
  </r>
  <r>
    <n v="335"/>
    <s v="Jordan-Acosta"/>
    <s v="Operative uniform hub"/>
    <n v="173800"/>
    <n v="198628"/>
    <n v="114.28538550057536"/>
    <x v="0"/>
    <n v="2283"/>
    <n v="87.003066141042481"/>
    <s v="US"/>
    <s v="USD"/>
    <n v="1573797600"/>
    <x v="862"/>
    <n v="1574920800"/>
    <d v="2019-11-28T06:00:00"/>
    <b v="0"/>
    <b v="0"/>
    <x v="1"/>
    <s v="rock"/>
  </r>
  <r>
    <n v="490"/>
    <s v="Young and Sons"/>
    <s v="Innovative disintermediate encryption"/>
    <n v="2400"/>
    <n v="4596"/>
    <n v="191.5"/>
    <x v="0"/>
    <n v="144"/>
    <n v="31.916666666666668"/>
    <s v="US"/>
    <s v="USD"/>
    <n v="1573970400"/>
    <x v="863"/>
    <n v="1574575200"/>
    <d v="2019-11-24T06:00:00"/>
    <b v="0"/>
    <b v="0"/>
    <x v="8"/>
    <s v="audio"/>
  </r>
  <r>
    <n v="597"/>
    <s v="Todd, Freeman and Henry"/>
    <s v="Diverse systematic projection"/>
    <n v="73800"/>
    <n v="148779"/>
    <n v="201.59756097560978"/>
    <x v="0"/>
    <n v="2188"/>
    <n v="67.997714808043881"/>
    <s v="US"/>
    <s v="USD"/>
    <n v="1573970400"/>
    <x v="863"/>
    <n v="1575525600"/>
    <d v="2019-12-05T06:00:00"/>
    <b v="0"/>
    <b v="0"/>
    <x v="3"/>
    <s v="plays"/>
  </r>
  <r>
    <n v="854"/>
    <s v="Campbell, Thomas and Obrien"/>
    <s v="Multi-channeled secondary middleware"/>
    <n v="171000"/>
    <n v="194309"/>
    <n v="113.63099415204678"/>
    <x v="0"/>
    <n v="2662"/>
    <n v="72.993613824192337"/>
    <s v="CA"/>
    <s v="CAD"/>
    <n v="1574056800"/>
    <x v="864"/>
    <n v="1576389600"/>
    <d v="2019-12-15T06:00:00"/>
    <b v="0"/>
    <b v="0"/>
    <x v="4"/>
    <s v="fiction"/>
  </r>
  <r>
    <n v="316"/>
    <s v="Martin-Marshall"/>
    <s v="Configurable demand-driven matrix"/>
    <n v="9600"/>
    <n v="6401"/>
    <n v="66.677083333333329"/>
    <x v="1"/>
    <n v="108"/>
    <n v="59.268518518518519"/>
    <s v="IT"/>
    <s v="EUR"/>
    <n v="1574143200"/>
    <x v="865"/>
    <n v="1574229600"/>
    <d v="2019-11-20T06:00:00"/>
    <b v="0"/>
    <b v="1"/>
    <x v="7"/>
    <s v="food trucks"/>
  </r>
  <r>
    <n v="71"/>
    <s v="Tate, Bass and House"/>
    <s v="Organic object-oriented budgetary management"/>
    <n v="6000"/>
    <n v="6484"/>
    <n v="108.06666666666666"/>
    <x v="0"/>
    <n v="76"/>
    <n v="85.315789473684205"/>
    <s v="US"/>
    <s v="USD"/>
    <n v="1575093600"/>
    <x v="866"/>
    <n v="1575439200"/>
    <d v="2019-12-04T06:00:00"/>
    <b v="0"/>
    <b v="0"/>
    <x v="3"/>
    <s v="plays"/>
  </r>
  <r>
    <n v="230"/>
    <s v="Miranda, Hall and Mcgrath"/>
    <s v="Progressive value-added ability"/>
    <n v="2400"/>
    <n v="10084"/>
    <n v="420.16666666666669"/>
    <x v="0"/>
    <n v="101"/>
    <n v="99.841584158415841"/>
    <s v="US"/>
    <s v="USD"/>
    <n v="1575612000"/>
    <x v="867"/>
    <n v="1575612000"/>
    <d v="2019-12-06T06:00:00"/>
    <b v="0"/>
    <b v="0"/>
    <x v="6"/>
    <s v="video games"/>
  </r>
  <r>
    <n v="574"/>
    <s v="Parker, Haley and Foster"/>
    <s v="Adaptive local task-force"/>
    <n v="2700"/>
    <n v="9967"/>
    <n v="369.14814814814815"/>
    <x v="0"/>
    <n v="144"/>
    <n v="69.215277777777771"/>
    <s v="US"/>
    <s v="USD"/>
    <n v="1575698400"/>
    <x v="868"/>
    <n v="1576562400"/>
    <d v="2019-12-17T06:00:00"/>
    <b v="0"/>
    <b v="1"/>
    <x v="7"/>
    <s v="food trucks"/>
  </r>
  <r>
    <n v="15"/>
    <s v="Wright, Hunt and Rowe"/>
    <s v="Extended eco-centric pricing structure"/>
    <n v="81200"/>
    <n v="38414"/>
    <n v="47.307881773399011"/>
    <x v="1"/>
    <n v="452"/>
    <n v="84.986725663716811"/>
    <s v="US"/>
    <s v="USD"/>
    <n v="1575957600"/>
    <x v="869"/>
    <n v="1576303200"/>
    <d v="2019-12-14T06:00:00"/>
    <b v="0"/>
    <b v="0"/>
    <x v="2"/>
    <s v="wearables"/>
  </r>
  <r>
    <n v="483"/>
    <s v="Rice-Parker"/>
    <s v="Down-sized actuating infrastructure"/>
    <n v="91400"/>
    <n v="48236"/>
    <n v="52.774617067833695"/>
    <x v="1"/>
    <n v="554"/>
    <n v="87.068592057761734"/>
    <s v="US"/>
    <s v="USD"/>
    <n v="1576130400"/>
    <x v="870"/>
    <n v="1576735200"/>
    <d v="2019-12-19T06:00:00"/>
    <b v="0"/>
    <b v="0"/>
    <x v="3"/>
    <s v="plays"/>
  </r>
  <r>
    <n v="680"/>
    <s v="Nelson-Valdez"/>
    <s v="Open-source 4thgeneration open system"/>
    <n v="145600"/>
    <n v="141822"/>
    <n v="97.405219780219781"/>
    <x v="1"/>
    <n v="2955"/>
    <n v="47.993908629441627"/>
    <s v="US"/>
    <s v="USD"/>
    <n v="1576303200"/>
    <x v="871"/>
    <n v="1576476000"/>
    <d v="2019-12-16T06:00:00"/>
    <b v="0"/>
    <b v="1"/>
    <x v="6"/>
    <s v="mobile games"/>
  </r>
  <r>
    <n v="212"/>
    <s v="Johnson Inc"/>
    <s v="Profound next generation infrastructure"/>
    <n v="8100"/>
    <n v="12300"/>
    <n v="151.85185185185185"/>
    <x v="0"/>
    <n v="168"/>
    <n v="73.214285714285708"/>
    <s v="US"/>
    <s v="USD"/>
    <n v="1576389600"/>
    <x v="872"/>
    <n v="1580364000"/>
    <d v="2020-01-30T06:00:00"/>
    <b v="0"/>
    <b v="0"/>
    <x v="3"/>
    <s v="plays"/>
  </r>
  <r>
    <n v="898"/>
    <s v="Davis-Gonzalez"/>
    <s v="Balanced regional flexibility"/>
    <n v="179100"/>
    <n v="93991"/>
    <n v="52.479620323841424"/>
    <x v="1"/>
    <n v="1221"/>
    <n v="76.978705978705975"/>
    <s v="US"/>
    <s v="USD"/>
    <n v="1576476000"/>
    <x v="873"/>
    <n v="1576994400"/>
    <d v="2019-12-22T06:00:00"/>
    <b v="0"/>
    <b v="0"/>
    <x v="5"/>
    <s v="documentary"/>
  </r>
  <r>
    <n v="969"/>
    <s v="Lopez-King"/>
    <s v="Multi-lateral radical solution"/>
    <n v="7900"/>
    <n v="8550"/>
    <n v="108.22784810126582"/>
    <x v="0"/>
    <n v="93"/>
    <n v="91.935483870967744"/>
    <s v="US"/>
    <s v="USD"/>
    <n v="1576994400"/>
    <x v="874"/>
    <n v="1577599200"/>
    <d v="2019-12-29T06:00:00"/>
    <b v="0"/>
    <b v="0"/>
    <x v="3"/>
    <s v="plays"/>
  </r>
  <r>
    <n v="545"/>
    <s v="Deleon and Sons"/>
    <s v="Organized value-added access"/>
    <n v="184800"/>
    <n v="164109"/>
    <n v="88.803571428571431"/>
    <x v="1"/>
    <n v="2690"/>
    <n v="61.007063197026021"/>
    <s v="US"/>
    <s v="USD"/>
    <n v="1577253600"/>
    <x v="875"/>
    <n v="1578981600"/>
    <d v="2020-01-14T06:00:00"/>
    <b v="0"/>
    <b v="0"/>
    <x v="3"/>
    <s v="plays"/>
  </r>
  <r>
    <n v="801"/>
    <s v="Olson-Bishop"/>
    <s v="User-friendly high-level initiative"/>
    <n v="2300"/>
    <n v="4667"/>
    <n v="202.9130434782609"/>
    <x v="0"/>
    <n v="106"/>
    <n v="44.028301886792455"/>
    <s v="US"/>
    <s v="USD"/>
    <n v="1577772000"/>
    <x v="876"/>
    <n v="1579672800"/>
    <d v="2020-01-22T06:00:00"/>
    <b v="0"/>
    <b v="1"/>
    <x v="0"/>
    <s v="photography books"/>
  </r>
  <r>
    <n v="878"/>
    <s v="Lutz Group"/>
    <s v="Enterprise-wide foreground paradigm"/>
    <n v="2700"/>
    <n v="1012"/>
    <n v="37.481481481481481"/>
    <x v="1"/>
    <n v="12"/>
    <n v="84.333333333333329"/>
    <s v="IT"/>
    <s v="EUR"/>
    <n v="1579068000"/>
    <x v="877"/>
    <n v="1581141600"/>
    <d v="2020-02-08T06:00:00"/>
    <b v="0"/>
    <b v="0"/>
    <x v="1"/>
    <s v="metal"/>
  </r>
  <r>
    <n v="625"/>
    <s v="Martinez Inc"/>
    <s v="Organic upward-trending Graphical User Interface"/>
    <n v="7500"/>
    <n v="5803"/>
    <n v="77.373333333333335"/>
    <x v="1"/>
    <n v="62"/>
    <n v="93.596774193548384"/>
    <s v="US"/>
    <s v="USD"/>
    <n v="1580104800"/>
    <x v="878"/>
    <n v="1581314400"/>
    <d v="2020-02-10T06:00:00"/>
    <b v="0"/>
    <b v="0"/>
    <x v="3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DF33B-78CA-5F42-8180-02ADA9C4E948}" name="PivotTable9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h="1" x="4"/>
        <item t="default"/>
      </items>
    </pivotField>
    <pivotField showAll="0"/>
    <pivotField showAll="0"/>
    <pivotField axis="axisPage" showAll="0">
      <items count="9">
        <item x="2"/>
        <item x="3"/>
        <item x="5"/>
        <item x="6"/>
        <item x="1"/>
        <item x="4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5"/>
        <item x="7"/>
        <item x="6"/>
        <item x="8"/>
        <item x="1"/>
        <item x="0"/>
        <item x="4"/>
        <item x="2"/>
        <item x="3"/>
        <item x="9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989C2-76C2-934E-AC3A-94DAD86A478F}" name="PivotTable10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h="1" x="4"/>
        <item t="default"/>
      </items>
    </pivotField>
    <pivotField showAll="0"/>
    <pivotField showAll="0"/>
    <pivotField axis="axisPage" showAll="0">
      <items count="9">
        <item x="2"/>
        <item x="3"/>
        <item x="5"/>
        <item x="6"/>
        <item x="1"/>
        <item x="4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5"/>
        <item x="7"/>
        <item x="6"/>
        <item x="8"/>
        <item x="1"/>
        <item x="0"/>
        <item x="4"/>
        <item x="2"/>
        <item x="3"/>
        <item x="9"/>
        <item t="default"/>
      </items>
    </pivotField>
    <pivotField axis="axisRow" showAll="0">
      <items count="26">
        <item x="7"/>
        <item x="23"/>
        <item x="17"/>
        <item x="12"/>
        <item x="1"/>
        <item x="6"/>
        <item x="11"/>
        <item x="4"/>
        <item x="18"/>
        <item x="21"/>
        <item x="14"/>
        <item x="13"/>
        <item x="0"/>
        <item x="5"/>
        <item x="22"/>
        <item x="3"/>
        <item x="19"/>
        <item x="8"/>
        <item x="16"/>
        <item x="9"/>
        <item x="10"/>
        <item x="2"/>
        <item x="15"/>
        <item x="20"/>
        <item x="24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FC38C-F95A-C74C-9F2B-EFA9A854B6EF}" name="PivotTable16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axis="axisPage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I1" workbookViewId="0">
      <selection activeCell="G6" sqref="G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2" width="11.1640625" bestFit="1" customWidth="1"/>
    <col min="13" max="13" width="21.83203125" style="8" bestFit="1" customWidth="1"/>
    <col min="14" max="14" width="11.1640625" bestFit="1" customWidth="1"/>
    <col min="15" max="15" width="20.33203125" style="8" bestFit="1" customWidth="1"/>
    <col min="18" max="18" width="28" bestFit="1" customWidth="1"/>
    <col min="19" max="19" width="16.6640625" bestFit="1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2060</v>
      </c>
      <c r="N1" s="1" t="s">
        <v>9</v>
      </c>
      <c r="O1" s="1" t="s">
        <v>2045</v>
      </c>
      <c r="P1" s="1" t="s">
        <v>10</v>
      </c>
      <c r="Q1" s="1" t="s">
        <v>11</v>
      </c>
      <c r="R1" s="1" t="s">
        <v>2039</v>
      </c>
      <c r="S1" s="1" t="s">
        <v>2040</v>
      </c>
    </row>
    <row r="2" spans="1:19" ht="17" x14ac:dyDescent="0.2">
      <c r="A2">
        <v>263</v>
      </c>
      <c r="B2" t="s">
        <v>555</v>
      </c>
      <c r="C2" s="3" t="s">
        <v>556</v>
      </c>
      <c r="D2">
        <v>2900</v>
      </c>
      <c r="E2">
        <v>10756</v>
      </c>
      <c r="F2" s="5">
        <f t="shared" ref="F2:F65" si="0">(E2/D2) * 100</f>
        <v>370.89655172413791</v>
      </c>
      <c r="G2" t="s">
        <v>19</v>
      </c>
      <c r="H2">
        <v>199</v>
      </c>
      <c r="I2">
        <f t="shared" ref="I2:I65" si="1">E2/H2</f>
        <v>54.050251256281406</v>
      </c>
      <c r="J2" t="s">
        <v>20</v>
      </c>
      <c r="K2" t="s">
        <v>21</v>
      </c>
      <c r="L2">
        <v>1263016800</v>
      </c>
      <c r="M2" s="8">
        <f>(((L2/60)/60)/24)+DATE(1970,1,1)</f>
        <v>40187.25</v>
      </c>
      <c r="N2">
        <v>1263016800</v>
      </c>
      <c r="O2" s="8">
        <f t="shared" ref="O2:O65" si="2">(((N2/60)/60)/24)+DATE(1970,1,1)</f>
        <v>40187.25</v>
      </c>
      <c r="P2" t="b">
        <v>0</v>
      </c>
      <c r="Q2" t="b">
        <v>0</v>
      </c>
      <c r="R2" t="s">
        <v>2027</v>
      </c>
      <c r="S2" t="s">
        <v>2028</v>
      </c>
    </row>
    <row r="3" spans="1:19" ht="17" x14ac:dyDescent="0.2">
      <c r="A3">
        <v>742</v>
      </c>
      <c r="B3" t="s">
        <v>1496</v>
      </c>
      <c r="C3" s="3" t="s">
        <v>1497</v>
      </c>
      <c r="D3">
        <v>1200</v>
      </c>
      <c r="E3">
        <v>13513</v>
      </c>
      <c r="F3" s="5">
        <f t="shared" si="0"/>
        <v>1126.0833333333335</v>
      </c>
      <c r="G3" t="s">
        <v>19</v>
      </c>
      <c r="H3">
        <v>122</v>
      </c>
      <c r="I3">
        <f t="shared" si="1"/>
        <v>110.76229508196721</v>
      </c>
      <c r="J3" t="s">
        <v>20</v>
      </c>
      <c r="K3" t="s">
        <v>21</v>
      </c>
      <c r="L3">
        <v>1263880800</v>
      </c>
      <c r="M3" s="8">
        <f t="shared" ref="M3:M66" si="3">(((L3/60)/60)/24)+DATE(1970,1,1)</f>
        <v>40197.25</v>
      </c>
      <c r="N3">
        <v>1267509600</v>
      </c>
      <c r="O3" s="8">
        <f t="shared" si="2"/>
        <v>40239.25</v>
      </c>
      <c r="P3" t="b">
        <v>0</v>
      </c>
      <c r="Q3" t="b">
        <v>0</v>
      </c>
      <c r="R3" t="s">
        <v>2008</v>
      </c>
      <c r="S3" t="s">
        <v>2016</v>
      </c>
    </row>
    <row r="4" spans="1:19" ht="34" x14ac:dyDescent="0.2">
      <c r="A4">
        <v>67</v>
      </c>
      <c r="B4" t="s">
        <v>164</v>
      </c>
      <c r="C4" s="3" t="s">
        <v>165</v>
      </c>
      <c r="D4">
        <v>72600</v>
      </c>
      <c r="E4">
        <v>117892</v>
      </c>
      <c r="F4" s="5">
        <f t="shared" si="0"/>
        <v>162.38567493112947</v>
      </c>
      <c r="G4" t="s">
        <v>19</v>
      </c>
      <c r="H4">
        <v>4065</v>
      </c>
      <c r="I4">
        <f t="shared" si="1"/>
        <v>29.001722017220171</v>
      </c>
      <c r="J4" t="s">
        <v>36</v>
      </c>
      <c r="K4" t="s">
        <v>37</v>
      </c>
      <c r="L4">
        <v>1264399200</v>
      </c>
      <c r="M4" s="8">
        <f t="shared" si="3"/>
        <v>40203.25</v>
      </c>
      <c r="N4">
        <v>1264831200</v>
      </c>
      <c r="O4" s="8">
        <f t="shared" si="2"/>
        <v>40208.25</v>
      </c>
      <c r="P4" t="b">
        <v>0</v>
      </c>
      <c r="Q4" t="b">
        <v>1</v>
      </c>
      <c r="R4" t="s">
        <v>2010</v>
      </c>
      <c r="S4" t="s">
        <v>2019</v>
      </c>
    </row>
    <row r="5" spans="1:19" ht="17" x14ac:dyDescent="0.2">
      <c r="A5">
        <v>250</v>
      </c>
      <c r="B5" t="s">
        <v>529</v>
      </c>
      <c r="C5" s="3" t="s">
        <v>530</v>
      </c>
      <c r="D5">
        <v>100</v>
      </c>
      <c r="E5">
        <v>3</v>
      </c>
      <c r="F5" s="5">
        <f t="shared" si="0"/>
        <v>3</v>
      </c>
      <c r="G5" t="s">
        <v>14</v>
      </c>
      <c r="H5">
        <v>1</v>
      </c>
      <c r="I5">
        <f t="shared" si="1"/>
        <v>3</v>
      </c>
      <c r="J5" t="s">
        <v>20</v>
      </c>
      <c r="K5" t="s">
        <v>21</v>
      </c>
      <c r="L5">
        <v>1264399200</v>
      </c>
      <c r="M5" s="8">
        <f t="shared" si="3"/>
        <v>40203.25</v>
      </c>
      <c r="N5">
        <v>1267423200</v>
      </c>
      <c r="O5" s="8">
        <f t="shared" si="2"/>
        <v>40238.25</v>
      </c>
      <c r="P5" t="b">
        <v>0</v>
      </c>
      <c r="Q5" t="b">
        <v>0</v>
      </c>
      <c r="R5" t="s">
        <v>2008</v>
      </c>
      <c r="S5" t="s">
        <v>2009</v>
      </c>
    </row>
    <row r="6" spans="1:19" ht="34" x14ac:dyDescent="0.2">
      <c r="A6">
        <v>700</v>
      </c>
      <c r="B6" t="s">
        <v>1414</v>
      </c>
      <c r="C6" s="3" t="s">
        <v>1415</v>
      </c>
      <c r="D6">
        <v>100</v>
      </c>
      <c r="E6">
        <v>3</v>
      </c>
      <c r="F6" s="5">
        <f t="shared" si="0"/>
        <v>3</v>
      </c>
      <c r="G6" t="s">
        <v>14</v>
      </c>
      <c r="H6">
        <v>1</v>
      </c>
      <c r="I6">
        <f t="shared" si="1"/>
        <v>3</v>
      </c>
      <c r="J6" t="s">
        <v>20</v>
      </c>
      <c r="K6" t="s">
        <v>21</v>
      </c>
      <c r="L6">
        <v>1264399200</v>
      </c>
      <c r="M6" s="8">
        <f t="shared" si="3"/>
        <v>40203.25</v>
      </c>
      <c r="N6">
        <v>1265695200</v>
      </c>
      <c r="O6" s="8">
        <f t="shared" si="2"/>
        <v>40218.25</v>
      </c>
      <c r="P6" t="b">
        <v>0</v>
      </c>
      <c r="Q6" t="b">
        <v>0</v>
      </c>
      <c r="R6" t="s">
        <v>2010</v>
      </c>
      <c r="S6" t="s">
        <v>2019</v>
      </c>
    </row>
    <row r="7" spans="1:19" ht="17" x14ac:dyDescent="0.2">
      <c r="A7">
        <v>965</v>
      </c>
      <c r="B7" t="s">
        <v>1936</v>
      </c>
      <c r="C7" s="3" t="s">
        <v>1937</v>
      </c>
      <c r="D7">
        <v>2200</v>
      </c>
      <c r="E7">
        <v>8501</v>
      </c>
      <c r="F7" s="5">
        <f t="shared" si="0"/>
        <v>386.40909090909093</v>
      </c>
      <c r="G7" t="s">
        <v>19</v>
      </c>
      <c r="H7">
        <v>207</v>
      </c>
      <c r="I7">
        <f t="shared" si="1"/>
        <v>41.067632850241544</v>
      </c>
      <c r="J7" t="s">
        <v>36</v>
      </c>
      <c r="K7" t="s">
        <v>37</v>
      </c>
      <c r="L7">
        <v>1264399200</v>
      </c>
      <c r="M7" s="8">
        <f t="shared" si="3"/>
        <v>40203.25</v>
      </c>
      <c r="N7">
        <v>1267855200</v>
      </c>
      <c r="O7" s="8">
        <f t="shared" si="2"/>
        <v>40243.25</v>
      </c>
      <c r="P7" t="b">
        <v>0</v>
      </c>
      <c r="Q7" t="b">
        <v>0</v>
      </c>
      <c r="R7" t="s">
        <v>2008</v>
      </c>
      <c r="S7" t="s">
        <v>2009</v>
      </c>
    </row>
    <row r="8" spans="1:19" ht="17" x14ac:dyDescent="0.2">
      <c r="A8">
        <v>836</v>
      </c>
      <c r="B8" t="s">
        <v>1681</v>
      </c>
      <c r="C8" s="3" t="s">
        <v>1682</v>
      </c>
      <c r="D8">
        <v>8100</v>
      </c>
      <c r="E8">
        <v>6086</v>
      </c>
      <c r="F8" s="5">
        <f t="shared" si="0"/>
        <v>75.135802469135797</v>
      </c>
      <c r="G8" t="s">
        <v>14</v>
      </c>
      <c r="H8">
        <v>94</v>
      </c>
      <c r="I8">
        <f t="shared" si="1"/>
        <v>64.744680851063833</v>
      </c>
      <c r="J8" t="s">
        <v>20</v>
      </c>
      <c r="K8" t="s">
        <v>21</v>
      </c>
      <c r="L8">
        <v>1265349600</v>
      </c>
      <c r="M8" s="8">
        <f t="shared" si="3"/>
        <v>40214.25</v>
      </c>
      <c r="N8">
        <v>1266300000</v>
      </c>
      <c r="O8" s="8">
        <f t="shared" si="2"/>
        <v>40225.25</v>
      </c>
      <c r="P8" t="b">
        <v>0</v>
      </c>
      <c r="Q8" t="b">
        <v>0</v>
      </c>
      <c r="R8" t="s">
        <v>2008</v>
      </c>
      <c r="S8" t="s">
        <v>2018</v>
      </c>
    </row>
    <row r="9" spans="1:19" ht="17" x14ac:dyDescent="0.2">
      <c r="A9">
        <v>28</v>
      </c>
      <c r="B9" t="s">
        <v>82</v>
      </c>
      <c r="C9" s="3" t="s">
        <v>83</v>
      </c>
      <c r="D9">
        <v>130800</v>
      </c>
      <c r="E9">
        <v>137635</v>
      </c>
      <c r="F9" s="5">
        <f t="shared" si="0"/>
        <v>105.22553516819573</v>
      </c>
      <c r="G9" t="s">
        <v>19</v>
      </c>
      <c r="H9">
        <v>2220</v>
      </c>
      <c r="I9">
        <f t="shared" si="1"/>
        <v>61.997747747747745</v>
      </c>
      <c r="J9" t="s">
        <v>20</v>
      </c>
      <c r="K9" t="s">
        <v>21</v>
      </c>
      <c r="L9">
        <v>1265695200</v>
      </c>
      <c r="M9" s="8">
        <f t="shared" si="3"/>
        <v>40218.25</v>
      </c>
      <c r="N9">
        <v>1267682400</v>
      </c>
      <c r="O9" s="8">
        <f t="shared" si="2"/>
        <v>40241.25</v>
      </c>
      <c r="P9" t="b">
        <v>0</v>
      </c>
      <c r="Q9" t="b">
        <v>1</v>
      </c>
      <c r="R9" t="s">
        <v>2012</v>
      </c>
      <c r="S9" t="s">
        <v>2013</v>
      </c>
    </row>
    <row r="10" spans="1:19" ht="17" x14ac:dyDescent="0.2">
      <c r="A10">
        <v>998</v>
      </c>
      <c r="B10" t="s">
        <v>1999</v>
      </c>
      <c r="C10" s="3" t="s">
        <v>2000</v>
      </c>
      <c r="D10">
        <v>66600</v>
      </c>
      <c r="E10">
        <v>37823</v>
      </c>
      <c r="F10" s="5">
        <f t="shared" si="0"/>
        <v>56.791291291291287</v>
      </c>
      <c r="G10" t="s">
        <v>14</v>
      </c>
      <c r="H10">
        <v>374</v>
      </c>
      <c r="I10">
        <f t="shared" si="1"/>
        <v>101.13101604278074</v>
      </c>
      <c r="J10" t="s">
        <v>20</v>
      </c>
      <c r="K10" t="s">
        <v>21</v>
      </c>
      <c r="L10">
        <v>1265868000</v>
      </c>
      <c r="M10" s="8">
        <f t="shared" si="3"/>
        <v>40220.25</v>
      </c>
      <c r="N10">
        <v>1267077600</v>
      </c>
      <c r="O10" s="8">
        <f t="shared" si="2"/>
        <v>40234.25</v>
      </c>
      <c r="P10" t="b">
        <v>0</v>
      </c>
      <c r="Q10" t="b">
        <v>1</v>
      </c>
      <c r="R10" t="s">
        <v>2008</v>
      </c>
      <c r="S10" t="s">
        <v>2018</v>
      </c>
    </row>
    <row r="11" spans="1:19" ht="17" x14ac:dyDescent="0.2">
      <c r="A11">
        <v>790</v>
      </c>
      <c r="B11" t="s">
        <v>1591</v>
      </c>
      <c r="C11" s="3" t="s">
        <v>1592</v>
      </c>
      <c r="D11">
        <v>185900</v>
      </c>
      <c r="E11">
        <v>56774</v>
      </c>
      <c r="F11" s="5">
        <f t="shared" si="0"/>
        <v>30.540075309306079</v>
      </c>
      <c r="G11" t="s">
        <v>63</v>
      </c>
      <c r="H11">
        <v>1113</v>
      </c>
      <c r="I11">
        <f t="shared" si="1"/>
        <v>51.009883198562441</v>
      </c>
      <c r="J11" t="s">
        <v>20</v>
      </c>
      <c r="K11" t="s">
        <v>21</v>
      </c>
      <c r="L11">
        <v>1266127200</v>
      </c>
      <c r="M11" s="8">
        <f t="shared" si="3"/>
        <v>40223.25</v>
      </c>
      <c r="N11">
        <v>1266645600</v>
      </c>
      <c r="O11" s="8">
        <f t="shared" si="2"/>
        <v>40229.25</v>
      </c>
      <c r="P11" t="b">
        <v>0</v>
      </c>
      <c r="Q11" t="b">
        <v>0</v>
      </c>
      <c r="R11" t="s">
        <v>2012</v>
      </c>
      <c r="S11" t="s">
        <v>2013</v>
      </c>
    </row>
    <row r="12" spans="1:19" ht="17" x14ac:dyDescent="0.2">
      <c r="A12">
        <v>206</v>
      </c>
      <c r="B12" t="s">
        <v>442</v>
      </c>
      <c r="C12" s="3" t="s">
        <v>443</v>
      </c>
      <c r="D12">
        <v>9000</v>
      </c>
      <c r="E12">
        <v>3496</v>
      </c>
      <c r="F12" s="5">
        <f t="shared" si="0"/>
        <v>38.844444444444441</v>
      </c>
      <c r="G12" t="s">
        <v>63</v>
      </c>
      <c r="H12">
        <v>57</v>
      </c>
      <c r="I12">
        <f t="shared" si="1"/>
        <v>61.333333333333336</v>
      </c>
      <c r="J12" t="s">
        <v>20</v>
      </c>
      <c r="K12" t="s">
        <v>21</v>
      </c>
      <c r="L12">
        <v>1267250400</v>
      </c>
      <c r="M12" s="8">
        <f t="shared" si="3"/>
        <v>40236.25</v>
      </c>
      <c r="N12">
        <v>1268028000</v>
      </c>
      <c r="O12" s="8">
        <f t="shared" si="2"/>
        <v>40245.25</v>
      </c>
      <c r="P12" t="b">
        <v>0</v>
      </c>
      <c r="Q12" t="b">
        <v>0</v>
      </c>
      <c r="R12" t="s">
        <v>2020</v>
      </c>
      <c r="S12" t="s">
        <v>2026</v>
      </c>
    </row>
    <row r="13" spans="1:19" ht="17" x14ac:dyDescent="0.2">
      <c r="A13">
        <v>748</v>
      </c>
      <c r="B13" t="s">
        <v>1508</v>
      </c>
      <c r="C13" s="3" t="s">
        <v>1509</v>
      </c>
      <c r="D13">
        <v>194900</v>
      </c>
      <c r="E13">
        <v>68137</v>
      </c>
      <c r="F13" s="5">
        <f t="shared" si="0"/>
        <v>34.959979476654695</v>
      </c>
      <c r="G13" t="s">
        <v>63</v>
      </c>
      <c r="H13">
        <v>614</v>
      </c>
      <c r="I13">
        <f t="shared" si="1"/>
        <v>110.97231270358306</v>
      </c>
      <c r="J13" t="s">
        <v>20</v>
      </c>
      <c r="K13" t="s">
        <v>21</v>
      </c>
      <c r="L13">
        <v>1267423200</v>
      </c>
      <c r="M13" s="8">
        <f t="shared" si="3"/>
        <v>40238.25</v>
      </c>
      <c r="N13">
        <v>1269579600</v>
      </c>
      <c r="O13" s="8">
        <f t="shared" si="2"/>
        <v>40263.208333333336</v>
      </c>
      <c r="P13" t="b">
        <v>0</v>
      </c>
      <c r="Q13" t="b">
        <v>1</v>
      </c>
      <c r="R13" t="s">
        <v>2014</v>
      </c>
      <c r="S13" t="s">
        <v>2022</v>
      </c>
    </row>
    <row r="14" spans="1:19" ht="17" x14ac:dyDescent="0.2">
      <c r="A14">
        <v>523</v>
      </c>
      <c r="B14" t="s">
        <v>1067</v>
      </c>
      <c r="C14" s="3" t="s">
        <v>1068</v>
      </c>
      <c r="D14">
        <v>900</v>
      </c>
      <c r="E14">
        <v>6303</v>
      </c>
      <c r="F14" s="5">
        <f t="shared" si="0"/>
        <v>700.33333333333326</v>
      </c>
      <c r="G14" t="s">
        <v>19</v>
      </c>
      <c r="H14">
        <v>89</v>
      </c>
      <c r="I14">
        <f t="shared" si="1"/>
        <v>70.82022471910112</v>
      </c>
      <c r="J14" t="s">
        <v>20</v>
      </c>
      <c r="K14" t="s">
        <v>21</v>
      </c>
      <c r="L14">
        <v>1267682400</v>
      </c>
      <c r="M14" s="8">
        <f t="shared" si="3"/>
        <v>40241.25</v>
      </c>
      <c r="N14">
        <v>1268114400</v>
      </c>
      <c r="O14" s="8">
        <f t="shared" si="2"/>
        <v>40246.25</v>
      </c>
      <c r="P14" t="b">
        <v>0</v>
      </c>
      <c r="Q14" t="b">
        <v>0</v>
      </c>
      <c r="R14" t="s">
        <v>2014</v>
      </c>
      <c r="S14" t="s">
        <v>2025</v>
      </c>
    </row>
    <row r="15" spans="1:19" ht="17" x14ac:dyDescent="0.2">
      <c r="A15">
        <v>480</v>
      </c>
      <c r="B15" t="s">
        <v>984</v>
      </c>
      <c r="C15" s="3" t="s">
        <v>985</v>
      </c>
      <c r="D15">
        <v>8600</v>
      </c>
      <c r="E15">
        <v>8656</v>
      </c>
      <c r="F15" s="5">
        <f t="shared" si="0"/>
        <v>100.65116279069768</v>
      </c>
      <c r="G15" t="s">
        <v>19</v>
      </c>
      <c r="H15">
        <v>87</v>
      </c>
      <c r="I15">
        <f t="shared" si="1"/>
        <v>99.494252873563212</v>
      </c>
      <c r="J15" t="s">
        <v>20</v>
      </c>
      <c r="K15" t="s">
        <v>21</v>
      </c>
      <c r="L15">
        <v>1268287200</v>
      </c>
      <c r="M15" s="8">
        <f t="shared" si="3"/>
        <v>40248.25</v>
      </c>
      <c r="N15">
        <v>1269061200</v>
      </c>
      <c r="O15" s="8">
        <f t="shared" si="2"/>
        <v>40257.208333333336</v>
      </c>
      <c r="P15" t="b">
        <v>0</v>
      </c>
      <c r="Q15" t="b">
        <v>1</v>
      </c>
      <c r="R15" t="s">
        <v>2027</v>
      </c>
      <c r="S15" t="s">
        <v>2028</v>
      </c>
    </row>
    <row r="16" spans="1:19" ht="34" x14ac:dyDescent="0.2">
      <c r="A16">
        <v>595</v>
      </c>
      <c r="B16" t="s">
        <v>1208</v>
      </c>
      <c r="C16" s="3" t="s">
        <v>1209</v>
      </c>
      <c r="D16">
        <v>70300</v>
      </c>
      <c r="E16">
        <v>146595</v>
      </c>
      <c r="F16" s="5">
        <f t="shared" si="0"/>
        <v>208.52773826458036</v>
      </c>
      <c r="G16" t="s">
        <v>19</v>
      </c>
      <c r="H16">
        <v>1629</v>
      </c>
      <c r="I16">
        <f t="shared" si="1"/>
        <v>89.99079189686924</v>
      </c>
      <c r="J16" t="s">
        <v>20</v>
      </c>
      <c r="K16" t="s">
        <v>21</v>
      </c>
      <c r="L16">
        <v>1268715600</v>
      </c>
      <c r="M16" s="8">
        <f t="shared" si="3"/>
        <v>40253.208333333336</v>
      </c>
      <c r="N16">
        <v>1270530000</v>
      </c>
      <c r="O16" s="8">
        <f t="shared" si="2"/>
        <v>40274.208333333336</v>
      </c>
      <c r="P16" t="b">
        <v>0</v>
      </c>
      <c r="Q16" t="b">
        <v>1</v>
      </c>
      <c r="R16" t="s">
        <v>2012</v>
      </c>
      <c r="S16" t="s">
        <v>2013</v>
      </c>
    </row>
    <row r="17" spans="1:19" ht="17" x14ac:dyDescent="0.2">
      <c r="A17">
        <v>585</v>
      </c>
      <c r="B17" t="s">
        <v>1188</v>
      </c>
      <c r="C17" s="3" t="s">
        <v>1189</v>
      </c>
      <c r="D17">
        <v>8900</v>
      </c>
      <c r="E17">
        <v>13065</v>
      </c>
      <c r="F17" s="5">
        <f t="shared" si="0"/>
        <v>146.79775280898878</v>
      </c>
      <c r="G17" t="s">
        <v>19</v>
      </c>
      <c r="H17">
        <v>136</v>
      </c>
      <c r="I17">
        <f t="shared" si="1"/>
        <v>96.066176470588232</v>
      </c>
      <c r="J17" t="s">
        <v>20</v>
      </c>
      <c r="K17" t="s">
        <v>21</v>
      </c>
      <c r="L17">
        <v>1268888400</v>
      </c>
      <c r="M17" s="8">
        <f t="shared" si="3"/>
        <v>40255.208333333336</v>
      </c>
      <c r="N17">
        <v>1269752400</v>
      </c>
      <c r="O17" s="8">
        <f t="shared" si="2"/>
        <v>40265.208333333336</v>
      </c>
      <c r="P17" t="b">
        <v>0</v>
      </c>
      <c r="Q17" t="b">
        <v>0</v>
      </c>
      <c r="R17" t="s">
        <v>2020</v>
      </c>
      <c r="S17" t="s">
        <v>2032</v>
      </c>
    </row>
    <row r="18" spans="1:19" ht="17" x14ac:dyDescent="0.2">
      <c r="A18">
        <v>861</v>
      </c>
      <c r="B18" t="s">
        <v>1730</v>
      </c>
      <c r="C18" s="3" t="s">
        <v>1731</v>
      </c>
      <c r="D18">
        <v>8800</v>
      </c>
      <c r="E18">
        <v>9317</v>
      </c>
      <c r="F18" s="5">
        <f t="shared" si="0"/>
        <v>105.87500000000001</v>
      </c>
      <c r="G18" t="s">
        <v>19</v>
      </c>
      <c r="H18">
        <v>163</v>
      </c>
      <c r="I18">
        <f t="shared" si="1"/>
        <v>57.159509202453989</v>
      </c>
      <c r="J18" t="s">
        <v>20</v>
      </c>
      <c r="K18" t="s">
        <v>21</v>
      </c>
      <c r="L18">
        <v>1269147600</v>
      </c>
      <c r="M18" s="8">
        <f t="shared" si="3"/>
        <v>40258.208333333336</v>
      </c>
      <c r="N18">
        <v>1269838800</v>
      </c>
      <c r="O18" s="8">
        <f t="shared" si="2"/>
        <v>40266.208333333336</v>
      </c>
      <c r="P18" t="b">
        <v>0</v>
      </c>
      <c r="Q18" t="b">
        <v>0</v>
      </c>
      <c r="R18" t="s">
        <v>2012</v>
      </c>
      <c r="S18" t="s">
        <v>2013</v>
      </c>
    </row>
    <row r="19" spans="1:19" ht="17" x14ac:dyDescent="0.2">
      <c r="A19">
        <v>180</v>
      </c>
      <c r="B19" t="s">
        <v>390</v>
      </c>
      <c r="C19" s="3" t="s">
        <v>391</v>
      </c>
      <c r="D19">
        <v>56000</v>
      </c>
      <c r="E19">
        <v>172736</v>
      </c>
      <c r="F19" s="5">
        <f t="shared" si="0"/>
        <v>308.45714285714286</v>
      </c>
      <c r="G19" t="s">
        <v>19</v>
      </c>
      <c r="H19">
        <v>2107</v>
      </c>
      <c r="I19">
        <f t="shared" si="1"/>
        <v>81.98196487897485</v>
      </c>
      <c r="J19" t="s">
        <v>24</v>
      </c>
      <c r="K19" t="s">
        <v>25</v>
      </c>
      <c r="L19">
        <v>1269234000</v>
      </c>
      <c r="M19" s="8">
        <f t="shared" si="3"/>
        <v>40259.208333333336</v>
      </c>
      <c r="N19">
        <v>1269666000</v>
      </c>
      <c r="O19" s="8">
        <f t="shared" si="2"/>
        <v>40264.208333333336</v>
      </c>
      <c r="P19" t="b">
        <v>0</v>
      </c>
      <c r="Q19" t="b">
        <v>0</v>
      </c>
      <c r="R19" t="s">
        <v>2010</v>
      </c>
      <c r="S19" t="s">
        <v>2019</v>
      </c>
    </row>
    <row r="20" spans="1:19" ht="17" x14ac:dyDescent="0.2">
      <c r="A20">
        <v>155</v>
      </c>
      <c r="B20" t="s">
        <v>340</v>
      </c>
      <c r="C20" s="3" t="s">
        <v>341</v>
      </c>
      <c r="D20">
        <v>139500</v>
      </c>
      <c r="E20">
        <v>90706</v>
      </c>
      <c r="F20" s="5">
        <f t="shared" si="0"/>
        <v>65.022222222222226</v>
      </c>
      <c r="G20" t="s">
        <v>14</v>
      </c>
      <c r="H20">
        <v>1194</v>
      </c>
      <c r="I20">
        <f t="shared" si="1"/>
        <v>75.968174204355108</v>
      </c>
      <c r="J20" t="s">
        <v>20</v>
      </c>
      <c r="K20" t="s">
        <v>21</v>
      </c>
      <c r="L20">
        <v>1269493200</v>
      </c>
      <c r="M20" s="8">
        <f t="shared" si="3"/>
        <v>40262.208333333336</v>
      </c>
      <c r="N20">
        <v>1270789200</v>
      </c>
      <c r="O20" s="8">
        <f t="shared" si="2"/>
        <v>40277.208333333336</v>
      </c>
      <c r="P20" t="b">
        <v>0</v>
      </c>
      <c r="Q20" t="b">
        <v>0</v>
      </c>
      <c r="R20" t="s">
        <v>2012</v>
      </c>
      <c r="S20" t="s">
        <v>2013</v>
      </c>
    </row>
    <row r="21" spans="1:19" ht="17" x14ac:dyDescent="0.2">
      <c r="A21">
        <v>200</v>
      </c>
      <c r="B21" t="s">
        <v>430</v>
      </c>
      <c r="C21" s="3" t="s">
        <v>431</v>
      </c>
      <c r="D21">
        <v>100</v>
      </c>
      <c r="E21">
        <v>2</v>
      </c>
      <c r="F21" s="5">
        <f t="shared" si="0"/>
        <v>2</v>
      </c>
      <c r="G21" t="s">
        <v>14</v>
      </c>
      <c r="H21">
        <v>1</v>
      </c>
      <c r="I21">
        <f t="shared" si="1"/>
        <v>2</v>
      </c>
      <c r="J21" t="s">
        <v>15</v>
      </c>
      <c r="K21" t="s">
        <v>16</v>
      </c>
      <c r="L21">
        <v>1269493200</v>
      </c>
      <c r="M21" s="8">
        <f t="shared" si="3"/>
        <v>40262.208333333336</v>
      </c>
      <c r="N21">
        <v>1270443600</v>
      </c>
      <c r="O21" s="8">
        <f t="shared" si="2"/>
        <v>40273.208333333336</v>
      </c>
      <c r="P21" t="b">
        <v>0</v>
      </c>
      <c r="Q21" t="b">
        <v>0</v>
      </c>
      <c r="R21" t="s">
        <v>2012</v>
      </c>
      <c r="S21" t="s">
        <v>2013</v>
      </c>
    </row>
    <row r="22" spans="1:19" ht="17" x14ac:dyDescent="0.2">
      <c r="A22">
        <v>588</v>
      </c>
      <c r="B22" t="s">
        <v>1194</v>
      </c>
      <c r="C22" s="3" t="s">
        <v>1195</v>
      </c>
      <c r="D22">
        <v>157600</v>
      </c>
      <c r="E22">
        <v>124517</v>
      </c>
      <c r="F22" s="5">
        <f t="shared" si="0"/>
        <v>79.008248730964468</v>
      </c>
      <c r="G22" t="s">
        <v>14</v>
      </c>
      <c r="H22">
        <v>1368</v>
      </c>
      <c r="I22">
        <f t="shared" si="1"/>
        <v>91.021198830409361</v>
      </c>
      <c r="J22" t="s">
        <v>36</v>
      </c>
      <c r="K22" t="s">
        <v>37</v>
      </c>
      <c r="L22">
        <v>1269493200</v>
      </c>
      <c r="M22" s="8">
        <f t="shared" si="3"/>
        <v>40262.208333333336</v>
      </c>
      <c r="N22">
        <v>1272171600</v>
      </c>
      <c r="O22" s="8">
        <f t="shared" si="2"/>
        <v>40293.208333333336</v>
      </c>
      <c r="P22" t="b">
        <v>0</v>
      </c>
      <c r="Q22" t="b">
        <v>0</v>
      </c>
      <c r="R22" t="s">
        <v>2012</v>
      </c>
      <c r="S22" t="s">
        <v>2013</v>
      </c>
    </row>
    <row r="23" spans="1:19" ht="17" x14ac:dyDescent="0.2">
      <c r="A23">
        <v>458</v>
      </c>
      <c r="B23" t="s">
        <v>941</v>
      </c>
      <c r="C23" s="3" t="s">
        <v>942</v>
      </c>
      <c r="D23">
        <v>33800</v>
      </c>
      <c r="E23">
        <v>118706</v>
      </c>
      <c r="F23" s="5">
        <f t="shared" si="0"/>
        <v>351.20118343195264</v>
      </c>
      <c r="G23" t="s">
        <v>19</v>
      </c>
      <c r="H23">
        <v>2120</v>
      </c>
      <c r="I23">
        <f t="shared" si="1"/>
        <v>55.993396226415094</v>
      </c>
      <c r="J23" t="s">
        <v>20</v>
      </c>
      <c r="K23" t="s">
        <v>21</v>
      </c>
      <c r="L23">
        <v>1269752400</v>
      </c>
      <c r="M23" s="8">
        <f t="shared" si="3"/>
        <v>40265.208333333336</v>
      </c>
      <c r="N23">
        <v>1273554000</v>
      </c>
      <c r="O23" s="8">
        <f t="shared" si="2"/>
        <v>40309.208333333336</v>
      </c>
      <c r="P23" t="b">
        <v>0</v>
      </c>
      <c r="Q23" t="b">
        <v>0</v>
      </c>
      <c r="R23" t="s">
        <v>2012</v>
      </c>
      <c r="S23" t="s">
        <v>2013</v>
      </c>
    </row>
    <row r="24" spans="1:19" ht="17" x14ac:dyDescent="0.2">
      <c r="A24">
        <v>226</v>
      </c>
      <c r="B24" t="s">
        <v>234</v>
      </c>
      <c r="C24" s="3" t="s">
        <v>482</v>
      </c>
      <c r="D24">
        <v>3000</v>
      </c>
      <c r="E24">
        <v>10999</v>
      </c>
      <c r="F24" s="5">
        <f t="shared" si="0"/>
        <v>366.63333333333333</v>
      </c>
      <c r="G24" t="s">
        <v>19</v>
      </c>
      <c r="H24">
        <v>112</v>
      </c>
      <c r="I24">
        <f t="shared" si="1"/>
        <v>98.205357142857139</v>
      </c>
      <c r="J24" t="s">
        <v>20</v>
      </c>
      <c r="K24" t="s">
        <v>21</v>
      </c>
      <c r="L24">
        <v>1270702800</v>
      </c>
      <c r="M24" s="8">
        <f t="shared" si="3"/>
        <v>40276.208333333336</v>
      </c>
      <c r="N24">
        <v>1273899600</v>
      </c>
      <c r="O24" s="8">
        <f t="shared" si="2"/>
        <v>40313.208333333336</v>
      </c>
      <c r="P24" t="b">
        <v>0</v>
      </c>
      <c r="Q24" t="b">
        <v>0</v>
      </c>
      <c r="R24" t="s">
        <v>2027</v>
      </c>
      <c r="S24" t="s">
        <v>2028</v>
      </c>
    </row>
    <row r="25" spans="1:19" ht="17" x14ac:dyDescent="0.2">
      <c r="A25">
        <v>310</v>
      </c>
      <c r="B25" t="s">
        <v>649</v>
      </c>
      <c r="C25" s="3" t="s">
        <v>650</v>
      </c>
      <c r="D25">
        <v>7800</v>
      </c>
      <c r="E25">
        <v>1586</v>
      </c>
      <c r="F25" s="5">
        <f t="shared" si="0"/>
        <v>20.333333333333332</v>
      </c>
      <c r="G25" t="s">
        <v>14</v>
      </c>
      <c r="H25">
        <v>16</v>
      </c>
      <c r="I25">
        <f t="shared" si="1"/>
        <v>99.125</v>
      </c>
      <c r="J25" t="s">
        <v>20</v>
      </c>
      <c r="K25" t="s">
        <v>21</v>
      </c>
      <c r="L25">
        <v>1270789200</v>
      </c>
      <c r="M25" s="8">
        <f t="shared" si="3"/>
        <v>40277.208333333336</v>
      </c>
      <c r="N25">
        <v>1272171600</v>
      </c>
      <c r="O25" s="8">
        <f t="shared" si="2"/>
        <v>40293.208333333336</v>
      </c>
      <c r="P25" t="b">
        <v>0</v>
      </c>
      <c r="Q25" t="b">
        <v>0</v>
      </c>
      <c r="R25" t="s">
        <v>2023</v>
      </c>
      <c r="S25" t="s">
        <v>2024</v>
      </c>
    </row>
    <row r="26" spans="1:19" ht="17" x14ac:dyDescent="0.2">
      <c r="A26">
        <v>89</v>
      </c>
      <c r="B26" t="s">
        <v>208</v>
      </c>
      <c r="C26" s="3" t="s">
        <v>209</v>
      </c>
      <c r="D26">
        <v>3400</v>
      </c>
      <c r="E26">
        <v>8588</v>
      </c>
      <c r="F26" s="5">
        <f t="shared" si="0"/>
        <v>252.58823529411765</v>
      </c>
      <c r="G26" t="s">
        <v>19</v>
      </c>
      <c r="H26">
        <v>96</v>
      </c>
      <c r="I26">
        <f t="shared" si="1"/>
        <v>89.458333333333329</v>
      </c>
      <c r="J26" t="s">
        <v>20</v>
      </c>
      <c r="K26" t="s">
        <v>21</v>
      </c>
      <c r="L26">
        <v>1271307600</v>
      </c>
      <c r="M26" s="8">
        <f t="shared" si="3"/>
        <v>40283.208333333336</v>
      </c>
      <c r="N26">
        <v>1271480400</v>
      </c>
      <c r="O26" s="8">
        <f t="shared" si="2"/>
        <v>40285.208333333336</v>
      </c>
      <c r="P26" t="b">
        <v>0</v>
      </c>
      <c r="Q26" t="b">
        <v>0</v>
      </c>
      <c r="R26" t="s">
        <v>2012</v>
      </c>
      <c r="S26" t="s">
        <v>2013</v>
      </c>
    </row>
    <row r="27" spans="1:19" ht="34" x14ac:dyDescent="0.2">
      <c r="A27">
        <v>422</v>
      </c>
      <c r="B27" t="s">
        <v>870</v>
      </c>
      <c r="C27" s="3" t="s">
        <v>871</v>
      </c>
      <c r="D27">
        <v>8700</v>
      </c>
      <c r="E27">
        <v>11075</v>
      </c>
      <c r="F27" s="5">
        <f t="shared" si="0"/>
        <v>127.29885057471265</v>
      </c>
      <c r="G27" t="s">
        <v>19</v>
      </c>
      <c r="H27">
        <v>205</v>
      </c>
      <c r="I27">
        <f t="shared" si="1"/>
        <v>54.024390243902438</v>
      </c>
      <c r="J27" t="s">
        <v>20</v>
      </c>
      <c r="K27" t="s">
        <v>21</v>
      </c>
      <c r="L27">
        <v>1271480400</v>
      </c>
      <c r="M27" s="8">
        <f t="shared" si="3"/>
        <v>40285.208333333336</v>
      </c>
      <c r="N27">
        <v>1273208400</v>
      </c>
      <c r="O27" s="8">
        <f t="shared" si="2"/>
        <v>40305.208333333336</v>
      </c>
      <c r="P27" t="b">
        <v>0</v>
      </c>
      <c r="Q27" t="b">
        <v>1</v>
      </c>
      <c r="R27" t="s">
        <v>2012</v>
      </c>
      <c r="S27" t="s">
        <v>2013</v>
      </c>
    </row>
    <row r="28" spans="1:19" ht="17" x14ac:dyDescent="0.2">
      <c r="A28">
        <v>414</v>
      </c>
      <c r="B28" t="s">
        <v>855</v>
      </c>
      <c r="C28" s="3" t="s">
        <v>856</v>
      </c>
      <c r="D28">
        <v>188200</v>
      </c>
      <c r="E28">
        <v>159405</v>
      </c>
      <c r="F28" s="5">
        <f t="shared" si="0"/>
        <v>84.699787460148784</v>
      </c>
      <c r="G28" t="s">
        <v>14</v>
      </c>
      <c r="H28">
        <v>5497</v>
      </c>
      <c r="I28">
        <f t="shared" si="1"/>
        <v>28.998544660724033</v>
      </c>
      <c r="J28" t="s">
        <v>20</v>
      </c>
      <c r="K28" t="s">
        <v>21</v>
      </c>
      <c r="L28">
        <v>1271739600</v>
      </c>
      <c r="M28" s="8">
        <f t="shared" si="3"/>
        <v>40288.208333333336</v>
      </c>
      <c r="N28">
        <v>1272430800</v>
      </c>
      <c r="O28" s="8">
        <f t="shared" si="2"/>
        <v>40296.208333333336</v>
      </c>
      <c r="P28" t="b">
        <v>0</v>
      </c>
      <c r="Q28" t="b">
        <v>1</v>
      </c>
      <c r="R28" t="s">
        <v>2006</v>
      </c>
      <c r="S28" t="s">
        <v>2007</v>
      </c>
    </row>
    <row r="29" spans="1:19" ht="17" x14ac:dyDescent="0.2">
      <c r="A29">
        <v>874</v>
      </c>
      <c r="B29" t="s">
        <v>1756</v>
      </c>
      <c r="C29" s="3" t="s">
        <v>1757</v>
      </c>
      <c r="D29">
        <v>40200</v>
      </c>
      <c r="E29">
        <v>139468</v>
      </c>
      <c r="F29" s="5">
        <f t="shared" si="0"/>
        <v>346.93532338308455</v>
      </c>
      <c r="G29" t="s">
        <v>19</v>
      </c>
      <c r="H29">
        <v>4358</v>
      </c>
      <c r="I29">
        <f t="shared" si="1"/>
        <v>32.002753556677376</v>
      </c>
      <c r="J29" t="s">
        <v>20</v>
      </c>
      <c r="K29" t="s">
        <v>21</v>
      </c>
      <c r="L29">
        <v>1271998800</v>
      </c>
      <c r="M29" s="8">
        <f t="shared" si="3"/>
        <v>40291.208333333336</v>
      </c>
      <c r="N29">
        <v>1275282000</v>
      </c>
      <c r="O29" s="8">
        <f t="shared" si="2"/>
        <v>40329.208333333336</v>
      </c>
      <c r="P29" t="b">
        <v>0</v>
      </c>
      <c r="Q29" t="b">
        <v>1</v>
      </c>
      <c r="R29" t="s">
        <v>2027</v>
      </c>
      <c r="S29" t="s">
        <v>2028</v>
      </c>
    </row>
    <row r="30" spans="1:19" ht="17" x14ac:dyDescent="0.2">
      <c r="A30">
        <v>524</v>
      </c>
      <c r="B30" t="s">
        <v>1069</v>
      </c>
      <c r="C30" s="3" t="s">
        <v>1070</v>
      </c>
      <c r="D30">
        <v>96700</v>
      </c>
      <c r="E30">
        <v>81136</v>
      </c>
      <c r="F30" s="5">
        <f t="shared" si="0"/>
        <v>83.904860392967933</v>
      </c>
      <c r="G30" t="s">
        <v>14</v>
      </c>
      <c r="H30">
        <v>1979</v>
      </c>
      <c r="I30">
        <f t="shared" si="1"/>
        <v>40.998484082870135</v>
      </c>
      <c r="J30" t="s">
        <v>20</v>
      </c>
      <c r="K30" t="s">
        <v>21</v>
      </c>
      <c r="L30">
        <v>1272258000</v>
      </c>
      <c r="M30" s="8">
        <f t="shared" si="3"/>
        <v>40294.208333333336</v>
      </c>
      <c r="N30">
        <v>1273381200</v>
      </c>
      <c r="O30" s="8">
        <f t="shared" si="2"/>
        <v>40307.208333333336</v>
      </c>
      <c r="P30" t="b">
        <v>0</v>
      </c>
      <c r="Q30" t="b">
        <v>0</v>
      </c>
      <c r="R30" t="s">
        <v>2012</v>
      </c>
      <c r="S30" t="s">
        <v>2013</v>
      </c>
    </row>
    <row r="31" spans="1:19" ht="17" x14ac:dyDescent="0.2">
      <c r="A31">
        <v>127</v>
      </c>
      <c r="B31" t="s">
        <v>284</v>
      </c>
      <c r="C31" s="3" t="s">
        <v>285</v>
      </c>
      <c r="D31">
        <v>103200</v>
      </c>
      <c r="E31">
        <v>53067</v>
      </c>
      <c r="F31" s="5">
        <f t="shared" si="0"/>
        <v>51.42151162790698</v>
      </c>
      <c r="G31" t="s">
        <v>14</v>
      </c>
      <c r="H31">
        <v>672</v>
      </c>
      <c r="I31">
        <f t="shared" si="1"/>
        <v>78.96875</v>
      </c>
      <c r="J31" t="s">
        <v>15</v>
      </c>
      <c r="K31" t="s">
        <v>16</v>
      </c>
      <c r="L31">
        <v>1273640400</v>
      </c>
      <c r="M31" s="8">
        <f t="shared" si="3"/>
        <v>40310.208333333336</v>
      </c>
      <c r="N31">
        <v>1273899600</v>
      </c>
      <c r="O31" s="8">
        <f t="shared" si="2"/>
        <v>40313.208333333336</v>
      </c>
      <c r="P31" t="b">
        <v>0</v>
      </c>
      <c r="Q31" t="b">
        <v>0</v>
      </c>
      <c r="R31" t="s">
        <v>2012</v>
      </c>
      <c r="S31" t="s">
        <v>2013</v>
      </c>
    </row>
    <row r="32" spans="1:19" ht="17" x14ac:dyDescent="0.2">
      <c r="A32">
        <v>403</v>
      </c>
      <c r="B32" t="s">
        <v>834</v>
      </c>
      <c r="C32" s="3" t="s">
        <v>835</v>
      </c>
      <c r="D32">
        <v>195800</v>
      </c>
      <c r="E32">
        <v>168820</v>
      </c>
      <c r="F32" s="5">
        <f t="shared" si="0"/>
        <v>86.220633299284984</v>
      </c>
      <c r="G32" t="s">
        <v>14</v>
      </c>
      <c r="H32">
        <v>3015</v>
      </c>
      <c r="I32">
        <f t="shared" si="1"/>
        <v>55.99336650082919</v>
      </c>
      <c r="J32" t="s">
        <v>15</v>
      </c>
      <c r="K32" t="s">
        <v>16</v>
      </c>
      <c r="L32">
        <v>1273640400</v>
      </c>
      <c r="M32" s="8">
        <f t="shared" si="3"/>
        <v>40310.208333333336</v>
      </c>
      <c r="N32">
        <v>1276750800</v>
      </c>
      <c r="O32" s="8">
        <f t="shared" si="2"/>
        <v>40346.208333333336</v>
      </c>
      <c r="P32" t="b">
        <v>0</v>
      </c>
      <c r="Q32" t="b">
        <v>1</v>
      </c>
      <c r="R32" t="s">
        <v>2012</v>
      </c>
      <c r="S32" t="s">
        <v>2013</v>
      </c>
    </row>
    <row r="33" spans="1:19" ht="17" x14ac:dyDescent="0.2">
      <c r="A33">
        <v>892</v>
      </c>
      <c r="B33" t="s">
        <v>1792</v>
      </c>
      <c r="C33" s="3" t="s">
        <v>1793</v>
      </c>
      <c r="D33">
        <v>6000</v>
      </c>
      <c r="E33">
        <v>13835</v>
      </c>
      <c r="F33" s="5">
        <f t="shared" si="0"/>
        <v>230.58333333333331</v>
      </c>
      <c r="G33" t="s">
        <v>19</v>
      </c>
      <c r="H33">
        <v>182</v>
      </c>
      <c r="I33">
        <f t="shared" si="1"/>
        <v>76.016483516483518</v>
      </c>
      <c r="J33" t="s">
        <v>20</v>
      </c>
      <c r="K33" t="s">
        <v>21</v>
      </c>
      <c r="L33">
        <v>1274418000</v>
      </c>
      <c r="M33" s="8">
        <f t="shared" si="3"/>
        <v>40319.208333333336</v>
      </c>
      <c r="N33">
        <v>1277960400</v>
      </c>
      <c r="O33" s="8">
        <f t="shared" si="2"/>
        <v>40360.208333333336</v>
      </c>
      <c r="P33" t="b">
        <v>0</v>
      </c>
      <c r="Q33" t="b">
        <v>0</v>
      </c>
      <c r="R33" t="s">
        <v>2020</v>
      </c>
      <c r="S33" t="s">
        <v>2032</v>
      </c>
    </row>
    <row r="34" spans="1:19" ht="17" x14ac:dyDescent="0.2">
      <c r="A34">
        <v>741</v>
      </c>
      <c r="B34" t="s">
        <v>605</v>
      </c>
      <c r="C34" s="3" t="s">
        <v>1495</v>
      </c>
      <c r="D34">
        <v>1200</v>
      </c>
      <c r="E34">
        <v>14150</v>
      </c>
      <c r="F34" s="5">
        <f t="shared" si="0"/>
        <v>1179.1666666666665</v>
      </c>
      <c r="G34" t="s">
        <v>19</v>
      </c>
      <c r="H34">
        <v>130</v>
      </c>
      <c r="I34">
        <f t="shared" si="1"/>
        <v>108.84615384615384</v>
      </c>
      <c r="J34" t="s">
        <v>20</v>
      </c>
      <c r="K34" t="s">
        <v>21</v>
      </c>
      <c r="L34">
        <v>1274590800</v>
      </c>
      <c r="M34" s="8">
        <f t="shared" si="3"/>
        <v>40321.208333333336</v>
      </c>
      <c r="N34">
        <v>1274677200</v>
      </c>
      <c r="O34" s="8">
        <f t="shared" si="2"/>
        <v>40322.208333333336</v>
      </c>
      <c r="P34" t="b">
        <v>0</v>
      </c>
      <c r="Q34" t="b">
        <v>0</v>
      </c>
      <c r="R34" t="s">
        <v>2012</v>
      </c>
      <c r="S34" t="s">
        <v>2013</v>
      </c>
    </row>
    <row r="35" spans="1:19" ht="17" x14ac:dyDescent="0.2">
      <c r="A35">
        <v>753</v>
      </c>
      <c r="B35" t="s">
        <v>1518</v>
      </c>
      <c r="C35" s="3" t="s">
        <v>1519</v>
      </c>
      <c r="D35">
        <v>4700</v>
      </c>
      <c r="E35">
        <v>12065</v>
      </c>
      <c r="F35" s="5">
        <f t="shared" si="0"/>
        <v>256.70212765957444</v>
      </c>
      <c r="G35" t="s">
        <v>19</v>
      </c>
      <c r="H35">
        <v>137</v>
      </c>
      <c r="I35">
        <f t="shared" si="1"/>
        <v>88.065693430656935</v>
      </c>
      <c r="J35" t="s">
        <v>20</v>
      </c>
      <c r="K35" t="s">
        <v>21</v>
      </c>
      <c r="L35">
        <v>1274590800</v>
      </c>
      <c r="M35" s="8">
        <f t="shared" si="3"/>
        <v>40321.208333333336</v>
      </c>
      <c r="N35">
        <v>1275886800</v>
      </c>
      <c r="O35" s="8">
        <f t="shared" si="2"/>
        <v>40336.208333333336</v>
      </c>
      <c r="P35" t="b">
        <v>0</v>
      </c>
      <c r="Q35" t="b">
        <v>0</v>
      </c>
      <c r="R35" t="s">
        <v>2027</v>
      </c>
      <c r="S35" t="s">
        <v>2028</v>
      </c>
    </row>
    <row r="36" spans="1:19" ht="34" x14ac:dyDescent="0.2">
      <c r="A36">
        <v>883</v>
      </c>
      <c r="B36" t="s">
        <v>1774</v>
      </c>
      <c r="C36" s="3" t="s">
        <v>1775</v>
      </c>
      <c r="D36">
        <v>3400</v>
      </c>
      <c r="E36">
        <v>8089</v>
      </c>
      <c r="F36" s="5">
        <f t="shared" si="0"/>
        <v>237.91176470588232</v>
      </c>
      <c r="G36" t="s">
        <v>19</v>
      </c>
      <c r="H36">
        <v>193</v>
      </c>
      <c r="I36">
        <f t="shared" si="1"/>
        <v>41.911917098445599</v>
      </c>
      <c r="J36" t="s">
        <v>20</v>
      </c>
      <c r="K36" t="s">
        <v>21</v>
      </c>
      <c r="L36">
        <v>1274763600</v>
      </c>
      <c r="M36" s="8">
        <f t="shared" si="3"/>
        <v>40323.208333333336</v>
      </c>
      <c r="N36">
        <v>1277874000</v>
      </c>
      <c r="O36" s="8">
        <f t="shared" si="2"/>
        <v>40359.208333333336</v>
      </c>
      <c r="P36" t="b">
        <v>0</v>
      </c>
      <c r="Q36" t="b">
        <v>0</v>
      </c>
      <c r="R36" t="s">
        <v>2014</v>
      </c>
      <c r="S36" t="s">
        <v>2025</v>
      </c>
    </row>
    <row r="37" spans="1:19" ht="34" x14ac:dyDescent="0.2">
      <c r="A37">
        <v>745</v>
      </c>
      <c r="B37" t="s">
        <v>1502</v>
      </c>
      <c r="C37" s="3" t="s">
        <v>1503</v>
      </c>
      <c r="D37">
        <v>6900</v>
      </c>
      <c r="E37">
        <v>2091</v>
      </c>
      <c r="F37" s="5">
        <f t="shared" si="0"/>
        <v>30.304347826086957</v>
      </c>
      <c r="G37" t="s">
        <v>14</v>
      </c>
      <c r="H37">
        <v>34</v>
      </c>
      <c r="I37">
        <f t="shared" si="1"/>
        <v>61.5</v>
      </c>
      <c r="J37" t="s">
        <v>20</v>
      </c>
      <c r="K37" t="s">
        <v>21</v>
      </c>
      <c r="L37">
        <v>1275195600</v>
      </c>
      <c r="M37" s="8">
        <f t="shared" si="3"/>
        <v>40328.208333333336</v>
      </c>
      <c r="N37">
        <v>1277528400</v>
      </c>
      <c r="O37" s="8">
        <f t="shared" si="2"/>
        <v>40355.208333333336</v>
      </c>
      <c r="P37" t="b">
        <v>0</v>
      </c>
      <c r="Q37" t="b">
        <v>0</v>
      </c>
      <c r="R37" t="s">
        <v>2010</v>
      </c>
      <c r="S37" t="s">
        <v>2019</v>
      </c>
    </row>
    <row r="38" spans="1:19" ht="17" x14ac:dyDescent="0.2">
      <c r="A38">
        <v>40</v>
      </c>
      <c r="B38" t="s">
        <v>110</v>
      </c>
      <c r="C38" s="3" t="s">
        <v>111</v>
      </c>
      <c r="D38">
        <v>8800</v>
      </c>
      <c r="E38">
        <v>14878</v>
      </c>
      <c r="F38" s="5">
        <f t="shared" si="0"/>
        <v>169.06818181818181</v>
      </c>
      <c r="G38" t="s">
        <v>19</v>
      </c>
      <c r="H38">
        <v>198</v>
      </c>
      <c r="I38">
        <f t="shared" si="1"/>
        <v>75.141414141414145</v>
      </c>
      <c r="J38" t="s">
        <v>20</v>
      </c>
      <c r="K38" t="s">
        <v>21</v>
      </c>
      <c r="L38">
        <v>1275714000</v>
      </c>
      <c r="M38" s="8">
        <f t="shared" si="3"/>
        <v>40334.208333333336</v>
      </c>
      <c r="N38">
        <v>1277355600</v>
      </c>
      <c r="O38" s="8">
        <f t="shared" si="2"/>
        <v>40353.208333333336</v>
      </c>
      <c r="P38" t="b">
        <v>0</v>
      </c>
      <c r="Q38" t="b">
        <v>1</v>
      </c>
      <c r="R38" t="s">
        <v>2010</v>
      </c>
      <c r="S38" t="s">
        <v>2019</v>
      </c>
    </row>
    <row r="39" spans="1:19" ht="17" x14ac:dyDescent="0.2">
      <c r="A39">
        <v>885</v>
      </c>
      <c r="B39" t="s">
        <v>1778</v>
      </c>
      <c r="C39" s="3" t="s">
        <v>1779</v>
      </c>
      <c r="D39">
        <v>1800</v>
      </c>
      <c r="E39">
        <v>2129</v>
      </c>
      <c r="F39" s="5">
        <f t="shared" si="0"/>
        <v>118.27777777777777</v>
      </c>
      <c r="G39" t="s">
        <v>19</v>
      </c>
      <c r="H39">
        <v>52</v>
      </c>
      <c r="I39">
        <f t="shared" si="1"/>
        <v>40.942307692307693</v>
      </c>
      <c r="J39" t="s">
        <v>20</v>
      </c>
      <c r="K39" t="s">
        <v>21</v>
      </c>
      <c r="L39">
        <v>1275800400</v>
      </c>
      <c r="M39" s="8">
        <f t="shared" si="3"/>
        <v>40335.208333333336</v>
      </c>
      <c r="N39">
        <v>1279083600</v>
      </c>
      <c r="O39" s="8">
        <f t="shared" si="2"/>
        <v>40373.208333333336</v>
      </c>
      <c r="P39" t="b">
        <v>0</v>
      </c>
      <c r="Q39" t="b">
        <v>0</v>
      </c>
      <c r="R39" t="s">
        <v>2012</v>
      </c>
      <c r="S39" t="s">
        <v>2013</v>
      </c>
    </row>
    <row r="40" spans="1:19" ht="17" x14ac:dyDescent="0.2">
      <c r="A40">
        <v>492</v>
      </c>
      <c r="B40" t="s">
        <v>1008</v>
      </c>
      <c r="C40" s="3" t="s">
        <v>1009</v>
      </c>
      <c r="D40">
        <v>191000</v>
      </c>
      <c r="E40">
        <v>45831</v>
      </c>
      <c r="F40" s="5">
        <f t="shared" si="0"/>
        <v>23.995287958115181</v>
      </c>
      <c r="G40" t="s">
        <v>63</v>
      </c>
      <c r="H40">
        <v>595</v>
      </c>
      <c r="I40">
        <f t="shared" si="1"/>
        <v>77.026890756302521</v>
      </c>
      <c r="J40" t="s">
        <v>20</v>
      </c>
      <c r="K40" t="s">
        <v>21</v>
      </c>
      <c r="L40">
        <v>1275886800</v>
      </c>
      <c r="M40" s="8">
        <f t="shared" si="3"/>
        <v>40336.208333333336</v>
      </c>
      <c r="N40">
        <v>1278910800</v>
      </c>
      <c r="O40" s="8">
        <f t="shared" si="2"/>
        <v>40371.208333333336</v>
      </c>
      <c r="P40" t="b">
        <v>1</v>
      </c>
      <c r="Q40" t="b">
        <v>1</v>
      </c>
      <c r="R40" t="s">
        <v>2014</v>
      </c>
      <c r="S40" t="s">
        <v>2025</v>
      </c>
    </row>
    <row r="41" spans="1:19" ht="17" x14ac:dyDescent="0.2">
      <c r="A41">
        <v>848</v>
      </c>
      <c r="B41" t="s">
        <v>1705</v>
      </c>
      <c r="C41" s="3" t="s">
        <v>1706</v>
      </c>
      <c r="D41">
        <v>3200</v>
      </c>
      <c r="E41">
        <v>10831</v>
      </c>
      <c r="F41" s="5">
        <f t="shared" si="0"/>
        <v>338.46875</v>
      </c>
      <c r="G41" t="s">
        <v>19</v>
      </c>
      <c r="H41">
        <v>172</v>
      </c>
      <c r="I41">
        <f t="shared" si="1"/>
        <v>62.970930232558139</v>
      </c>
      <c r="J41" t="s">
        <v>20</v>
      </c>
      <c r="K41" t="s">
        <v>21</v>
      </c>
      <c r="L41">
        <v>1276318800</v>
      </c>
      <c r="M41" s="8">
        <f t="shared" si="3"/>
        <v>40341.208333333336</v>
      </c>
      <c r="N41">
        <v>1277096400</v>
      </c>
      <c r="O41" s="8">
        <f t="shared" si="2"/>
        <v>40350.208333333336</v>
      </c>
      <c r="P41" t="b">
        <v>0</v>
      </c>
      <c r="Q41" t="b">
        <v>0</v>
      </c>
      <c r="R41" t="s">
        <v>2014</v>
      </c>
      <c r="S41" t="s">
        <v>2017</v>
      </c>
    </row>
    <row r="42" spans="1:19" ht="17" x14ac:dyDescent="0.2">
      <c r="A42">
        <v>598</v>
      </c>
      <c r="B42" t="s">
        <v>1214</v>
      </c>
      <c r="C42" s="3" t="s">
        <v>1215</v>
      </c>
      <c r="D42">
        <v>108500</v>
      </c>
      <c r="E42">
        <v>175868</v>
      </c>
      <c r="F42" s="5">
        <f t="shared" si="0"/>
        <v>162.09032258064516</v>
      </c>
      <c r="G42" t="s">
        <v>19</v>
      </c>
      <c r="H42">
        <v>2409</v>
      </c>
      <c r="I42">
        <f t="shared" si="1"/>
        <v>73.004566210045667</v>
      </c>
      <c r="J42" t="s">
        <v>94</v>
      </c>
      <c r="K42" t="s">
        <v>95</v>
      </c>
      <c r="L42">
        <v>1276578000</v>
      </c>
      <c r="M42" s="8">
        <f t="shared" si="3"/>
        <v>40344.208333333336</v>
      </c>
      <c r="N42">
        <v>1279083600</v>
      </c>
      <c r="O42" s="8">
        <f t="shared" si="2"/>
        <v>40373.208333333336</v>
      </c>
      <c r="P42" t="b">
        <v>0</v>
      </c>
      <c r="Q42" t="b">
        <v>0</v>
      </c>
      <c r="R42" t="s">
        <v>2008</v>
      </c>
      <c r="S42" t="s">
        <v>2009</v>
      </c>
    </row>
    <row r="43" spans="1:19" ht="17" x14ac:dyDescent="0.2">
      <c r="A43">
        <v>627</v>
      </c>
      <c r="B43" t="s">
        <v>1272</v>
      </c>
      <c r="C43" s="3" t="s">
        <v>1273</v>
      </c>
      <c r="D43">
        <v>1600</v>
      </c>
      <c r="E43">
        <v>11108</v>
      </c>
      <c r="F43" s="5">
        <f t="shared" si="0"/>
        <v>694.25</v>
      </c>
      <c r="G43" t="s">
        <v>19</v>
      </c>
      <c r="H43">
        <v>154</v>
      </c>
      <c r="I43">
        <f t="shared" si="1"/>
        <v>72.129870129870127</v>
      </c>
      <c r="J43" t="s">
        <v>36</v>
      </c>
      <c r="K43" t="s">
        <v>37</v>
      </c>
      <c r="L43">
        <v>1276664400</v>
      </c>
      <c r="M43" s="8">
        <f t="shared" si="3"/>
        <v>40345.208333333336</v>
      </c>
      <c r="N43">
        <v>1278738000</v>
      </c>
      <c r="O43" s="8">
        <f t="shared" si="2"/>
        <v>40369.208333333336</v>
      </c>
      <c r="P43" t="b">
        <v>1</v>
      </c>
      <c r="Q43" t="b">
        <v>0</v>
      </c>
      <c r="R43" t="s">
        <v>2006</v>
      </c>
      <c r="S43" t="s">
        <v>2007</v>
      </c>
    </row>
    <row r="44" spans="1:19" ht="17" x14ac:dyDescent="0.2">
      <c r="A44">
        <v>824</v>
      </c>
      <c r="B44" t="s">
        <v>1657</v>
      </c>
      <c r="C44" s="3" t="s">
        <v>1658</v>
      </c>
      <c r="D44">
        <v>85000</v>
      </c>
      <c r="E44">
        <v>107516</v>
      </c>
      <c r="F44" s="5">
        <f t="shared" si="0"/>
        <v>126.48941176470588</v>
      </c>
      <c r="G44" t="s">
        <v>19</v>
      </c>
      <c r="H44">
        <v>1280</v>
      </c>
      <c r="I44">
        <f t="shared" si="1"/>
        <v>83.996875000000003</v>
      </c>
      <c r="J44" t="s">
        <v>20</v>
      </c>
      <c r="K44" t="s">
        <v>21</v>
      </c>
      <c r="L44">
        <v>1276923600</v>
      </c>
      <c r="M44" s="8">
        <f t="shared" si="3"/>
        <v>40348.208333333336</v>
      </c>
      <c r="N44">
        <v>1279688400</v>
      </c>
      <c r="O44" s="8">
        <f t="shared" si="2"/>
        <v>40380.208333333336</v>
      </c>
      <c r="P44" t="b">
        <v>0</v>
      </c>
      <c r="Q44" t="b">
        <v>1</v>
      </c>
      <c r="R44" t="s">
        <v>2020</v>
      </c>
      <c r="S44" t="s">
        <v>2021</v>
      </c>
    </row>
    <row r="45" spans="1:19" ht="17" x14ac:dyDescent="0.2">
      <c r="A45">
        <v>869</v>
      </c>
      <c r="B45" t="s">
        <v>1746</v>
      </c>
      <c r="C45" s="3" t="s">
        <v>1747</v>
      </c>
      <c r="D45">
        <v>161900</v>
      </c>
      <c r="E45">
        <v>38376</v>
      </c>
      <c r="F45" s="5">
        <f t="shared" si="0"/>
        <v>23.703520691785052</v>
      </c>
      <c r="G45" t="s">
        <v>14</v>
      </c>
      <c r="H45">
        <v>526</v>
      </c>
      <c r="I45">
        <f t="shared" si="1"/>
        <v>72.958174904942965</v>
      </c>
      <c r="J45" t="s">
        <v>20</v>
      </c>
      <c r="K45" t="s">
        <v>21</v>
      </c>
      <c r="L45">
        <v>1277096400</v>
      </c>
      <c r="M45" s="8">
        <f t="shared" si="3"/>
        <v>40350.208333333336</v>
      </c>
      <c r="N45">
        <v>1278306000</v>
      </c>
      <c r="O45" s="8">
        <f t="shared" si="2"/>
        <v>40364.208333333336</v>
      </c>
      <c r="P45" t="b">
        <v>0</v>
      </c>
      <c r="Q45" t="b">
        <v>0</v>
      </c>
      <c r="R45" t="s">
        <v>2014</v>
      </c>
      <c r="S45" t="s">
        <v>2017</v>
      </c>
    </row>
    <row r="46" spans="1:19" ht="34" x14ac:dyDescent="0.2">
      <c r="A46">
        <v>958</v>
      </c>
      <c r="B46" t="s">
        <v>1922</v>
      </c>
      <c r="C46" s="3" t="s">
        <v>1923</v>
      </c>
      <c r="D46">
        <v>1100</v>
      </c>
      <c r="E46">
        <v>8081</v>
      </c>
      <c r="F46" s="5">
        <f t="shared" si="0"/>
        <v>734.63636363636363</v>
      </c>
      <c r="G46" t="s">
        <v>19</v>
      </c>
      <c r="H46">
        <v>112</v>
      </c>
      <c r="I46">
        <f t="shared" si="1"/>
        <v>72.151785714285708</v>
      </c>
      <c r="J46" t="s">
        <v>20</v>
      </c>
      <c r="K46" t="s">
        <v>21</v>
      </c>
      <c r="L46">
        <v>1277096400</v>
      </c>
      <c r="M46" s="8">
        <f t="shared" si="3"/>
        <v>40350.208333333336</v>
      </c>
      <c r="N46">
        <v>1278997200</v>
      </c>
      <c r="O46" s="8">
        <f t="shared" si="2"/>
        <v>40372.208333333336</v>
      </c>
      <c r="P46" t="b">
        <v>0</v>
      </c>
      <c r="Q46" t="b">
        <v>0</v>
      </c>
      <c r="R46" t="s">
        <v>2014</v>
      </c>
      <c r="S46" t="s">
        <v>2022</v>
      </c>
    </row>
    <row r="47" spans="1:19" ht="34" x14ac:dyDescent="0.2">
      <c r="A47">
        <v>92</v>
      </c>
      <c r="B47" t="s">
        <v>214</v>
      </c>
      <c r="C47" s="3" t="s">
        <v>215</v>
      </c>
      <c r="D47">
        <v>20000</v>
      </c>
      <c r="E47">
        <v>51775</v>
      </c>
      <c r="F47" s="5">
        <f t="shared" si="0"/>
        <v>258.875</v>
      </c>
      <c r="G47" t="s">
        <v>19</v>
      </c>
      <c r="H47">
        <v>498</v>
      </c>
      <c r="I47">
        <f t="shared" si="1"/>
        <v>103.96586345381526</v>
      </c>
      <c r="J47" t="s">
        <v>86</v>
      </c>
      <c r="K47" t="s">
        <v>87</v>
      </c>
      <c r="L47">
        <v>1277269200</v>
      </c>
      <c r="M47" s="8">
        <f t="shared" si="3"/>
        <v>40352.208333333336</v>
      </c>
      <c r="N47">
        <v>1277355600</v>
      </c>
      <c r="O47" s="8">
        <f t="shared" si="2"/>
        <v>40353.208333333336</v>
      </c>
      <c r="P47" t="b">
        <v>0</v>
      </c>
      <c r="Q47" t="b">
        <v>1</v>
      </c>
      <c r="R47" t="s">
        <v>2023</v>
      </c>
      <c r="S47" t="s">
        <v>2024</v>
      </c>
    </row>
    <row r="48" spans="1:19" ht="34" x14ac:dyDescent="0.2">
      <c r="A48">
        <v>386</v>
      </c>
      <c r="B48" t="s">
        <v>801</v>
      </c>
      <c r="C48" s="3" t="s">
        <v>802</v>
      </c>
      <c r="D48">
        <v>135500</v>
      </c>
      <c r="E48">
        <v>103554</v>
      </c>
      <c r="F48" s="5">
        <f t="shared" si="0"/>
        <v>76.42361623616236</v>
      </c>
      <c r="G48" t="s">
        <v>14</v>
      </c>
      <c r="H48">
        <v>1068</v>
      </c>
      <c r="I48">
        <f t="shared" si="1"/>
        <v>96.960674157303373</v>
      </c>
      <c r="J48" t="s">
        <v>20</v>
      </c>
      <c r="K48" t="s">
        <v>21</v>
      </c>
      <c r="L48">
        <v>1277528400</v>
      </c>
      <c r="M48" s="8">
        <f t="shared" si="3"/>
        <v>40355.208333333336</v>
      </c>
      <c r="N48">
        <v>1278565200</v>
      </c>
      <c r="O48" s="8">
        <f t="shared" si="2"/>
        <v>40367.208333333336</v>
      </c>
      <c r="P48" t="b">
        <v>0</v>
      </c>
      <c r="Q48" t="b">
        <v>0</v>
      </c>
      <c r="R48" t="s">
        <v>2012</v>
      </c>
      <c r="S48" t="s">
        <v>2013</v>
      </c>
    </row>
    <row r="49" spans="1:19" ht="17" x14ac:dyDescent="0.2">
      <c r="A49">
        <v>143</v>
      </c>
      <c r="B49" t="s">
        <v>316</v>
      </c>
      <c r="C49" s="3" t="s">
        <v>317</v>
      </c>
      <c r="D49">
        <v>5400</v>
      </c>
      <c r="E49">
        <v>7322</v>
      </c>
      <c r="F49" s="5">
        <f t="shared" si="0"/>
        <v>135.59259259259261</v>
      </c>
      <c r="G49" t="s">
        <v>19</v>
      </c>
      <c r="H49">
        <v>70</v>
      </c>
      <c r="I49">
        <f t="shared" si="1"/>
        <v>104.6</v>
      </c>
      <c r="J49" t="s">
        <v>20</v>
      </c>
      <c r="K49" t="s">
        <v>21</v>
      </c>
      <c r="L49">
        <v>1277701200</v>
      </c>
      <c r="M49" s="8">
        <f t="shared" si="3"/>
        <v>40357.208333333336</v>
      </c>
      <c r="N49">
        <v>1279429200</v>
      </c>
      <c r="O49" s="8">
        <f t="shared" si="2"/>
        <v>40377.208333333336</v>
      </c>
      <c r="P49" t="b">
        <v>0</v>
      </c>
      <c r="Q49" t="b">
        <v>0</v>
      </c>
      <c r="R49" t="s">
        <v>2008</v>
      </c>
      <c r="S49" t="s">
        <v>2018</v>
      </c>
    </row>
    <row r="50" spans="1:19" ht="17" x14ac:dyDescent="0.2">
      <c r="A50">
        <v>959</v>
      </c>
      <c r="B50" t="s">
        <v>1924</v>
      </c>
      <c r="C50" s="3" t="s">
        <v>1925</v>
      </c>
      <c r="D50">
        <v>145000</v>
      </c>
      <c r="E50">
        <v>6631</v>
      </c>
      <c r="F50" s="5">
        <f t="shared" si="0"/>
        <v>4.5731034482758623</v>
      </c>
      <c r="G50" t="s">
        <v>14</v>
      </c>
      <c r="H50">
        <v>130</v>
      </c>
      <c r="I50">
        <f t="shared" si="1"/>
        <v>51.007692307692309</v>
      </c>
      <c r="J50" t="s">
        <v>20</v>
      </c>
      <c r="K50" t="s">
        <v>21</v>
      </c>
      <c r="L50">
        <v>1277701200</v>
      </c>
      <c r="M50" s="8">
        <f t="shared" si="3"/>
        <v>40357.208333333336</v>
      </c>
      <c r="N50">
        <v>1280120400</v>
      </c>
      <c r="O50" s="8">
        <f t="shared" si="2"/>
        <v>40385.208333333336</v>
      </c>
      <c r="P50" t="b">
        <v>0</v>
      </c>
      <c r="Q50" t="b">
        <v>0</v>
      </c>
      <c r="R50" t="s">
        <v>2020</v>
      </c>
      <c r="S50" t="s">
        <v>2032</v>
      </c>
    </row>
    <row r="51" spans="1:19" ht="17" x14ac:dyDescent="0.2">
      <c r="A51">
        <v>684</v>
      </c>
      <c r="B51" t="s">
        <v>1383</v>
      </c>
      <c r="C51" s="3" t="s">
        <v>1384</v>
      </c>
      <c r="D51">
        <v>1400</v>
      </c>
      <c r="E51">
        <v>7600</v>
      </c>
      <c r="F51" s="5">
        <f t="shared" si="0"/>
        <v>542.85714285714289</v>
      </c>
      <c r="G51" t="s">
        <v>19</v>
      </c>
      <c r="H51">
        <v>110</v>
      </c>
      <c r="I51">
        <f t="shared" si="1"/>
        <v>69.090909090909093</v>
      </c>
      <c r="J51" t="s">
        <v>15</v>
      </c>
      <c r="K51" t="s">
        <v>16</v>
      </c>
      <c r="L51">
        <v>1277787600</v>
      </c>
      <c r="M51" s="8">
        <f t="shared" si="3"/>
        <v>40358.208333333336</v>
      </c>
      <c r="N51">
        <v>1279515600</v>
      </c>
      <c r="O51" s="8">
        <f t="shared" si="2"/>
        <v>40378.208333333336</v>
      </c>
      <c r="P51" t="b">
        <v>0</v>
      </c>
      <c r="Q51" t="b">
        <v>0</v>
      </c>
      <c r="R51" t="s">
        <v>2020</v>
      </c>
      <c r="S51" t="s">
        <v>2021</v>
      </c>
    </row>
    <row r="52" spans="1:19" ht="17" x14ac:dyDescent="0.2">
      <c r="A52">
        <v>750</v>
      </c>
      <c r="B52" t="s">
        <v>1512</v>
      </c>
      <c r="C52" s="3" t="s">
        <v>1513</v>
      </c>
      <c r="D52">
        <v>100</v>
      </c>
      <c r="E52">
        <v>1</v>
      </c>
      <c r="F52" s="5">
        <f t="shared" si="0"/>
        <v>1</v>
      </c>
      <c r="G52" t="s">
        <v>14</v>
      </c>
      <c r="H52">
        <v>1</v>
      </c>
      <c r="I52">
        <f t="shared" si="1"/>
        <v>1</v>
      </c>
      <c r="J52" t="s">
        <v>36</v>
      </c>
      <c r="K52" t="s">
        <v>37</v>
      </c>
      <c r="L52">
        <v>1277960400</v>
      </c>
      <c r="M52" s="8">
        <f t="shared" si="3"/>
        <v>40360.208333333336</v>
      </c>
      <c r="N52">
        <v>1280120400</v>
      </c>
      <c r="O52" s="8">
        <f t="shared" si="2"/>
        <v>40385.208333333336</v>
      </c>
      <c r="P52" t="b">
        <v>0</v>
      </c>
      <c r="Q52" t="b">
        <v>0</v>
      </c>
      <c r="R52" t="s">
        <v>2008</v>
      </c>
      <c r="S52" t="s">
        <v>2016</v>
      </c>
    </row>
    <row r="53" spans="1:19" ht="34" x14ac:dyDescent="0.2">
      <c r="A53">
        <v>452</v>
      </c>
      <c r="B53" t="s">
        <v>929</v>
      </c>
      <c r="C53" s="3" t="s">
        <v>930</v>
      </c>
      <c r="D53">
        <v>4800</v>
      </c>
      <c r="E53">
        <v>3045</v>
      </c>
      <c r="F53" s="5">
        <f t="shared" si="0"/>
        <v>63.4375</v>
      </c>
      <c r="G53" t="s">
        <v>14</v>
      </c>
      <c r="H53">
        <v>31</v>
      </c>
      <c r="I53">
        <f t="shared" si="1"/>
        <v>98.225806451612897</v>
      </c>
      <c r="J53" t="s">
        <v>20</v>
      </c>
      <c r="K53" t="s">
        <v>21</v>
      </c>
      <c r="L53">
        <v>1278392400</v>
      </c>
      <c r="M53" s="8">
        <f t="shared" si="3"/>
        <v>40365.208333333336</v>
      </c>
      <c r="N53">
        <v>1278478800</v>
      </c>
      <c r="O53" s="8">
        <f t="shared" si="2"/>
        <v>40366.208333333336</v>
      </c>
      <c r="P53" t="b">
        <v>0</v>
      </c>
      <c r="Q53" t="b">
        <v>0</v>
      </c>
      <c r="R53" t="s">
        <v>2014</v>
      </c>
      <c r="S53" t="s">
        <v>2017</v>
      </c>
    </row>
    <row r="54" spans="1:19" ht="17" x14ac:dyDescent="0.2">
      <c r="A54">
        <v>46</v>
      </c>
      <c r="B54" t="s">
        <v>122</v>
      </c>
      <c r="C54" s="3" t="s">
        <v>123</v>
      </c>
      <c r="D54">
        <v>3700</v>
      </c>
      <c r="E54">
        <v>4247</v>
      </c>
      <c r="F54" s="5">
        <f t="shared" si="0"/>
        <v>114.78378378378378</v>
      </c>
      <c r="G54" t="s">
        <v>19</v>
      </c>
      <c r="H54">
        <v>92</v>
      </c>
      <c r="I54">
        <f t="shared" si="1"/>
        <v>46.163043478260867</v>
      </c>
      <c r="J54" t="s">
        <v>20</v>
      </c>
      <c r="K54" t="s">
        <v>21</v>
      </c>
      <c r="L54">
        <v>1278565200</v>
      </c>
      <c r="M54" s="8">
        <f t="shared" si="3"/>
        <v>40367.208333333336</v>
      </c>
      <c r="N54">
        <v>1280552400</v>
      </c>
      <c r="O54" s="8">
        <f t="shared" si="2"/>
        <v>40390.208333333336</v>
      </c>
      <c r="P54" t="b">
        <v>0</v>
      </c>
      <c r="Q54" t="b">
        <v>0</v>
      </c>
      <c r="R54" t="s">
        <v>2008</v>
      </c>
      <c r="S54" t="s">
        <v>2009</v>
      </c>
    </row>
    <row r="55" spans="1:19" ht="17" x14ac:dyDescent="0.2">
      <c r="A55">
        <v>591</v>
      </c>
      <c r="B55" t="s">
        <v>1200</v>
      </c>
      <c r="C55" s="3" t="s">
        <v>1201</v>
      </c>
      <c r="D55">
        <v>600</v>
      </c>
      <c r="E55">
        <v>6226</v>
      </c>
      <c r="F55" s="5">
        <f t="shared" si="0"/>
        <v>1037.6666666666667</v>
      </c>
      <c r="G55" t="s">
        <v>19</v>
      </c>
      <c r="H55">
        <v>102</v>
      </c>
      <c r="I55">
        <f t="shared" si="1"/>
        <v>61.03921568627451</v>
      </c>
      <c r="J55" t="s">
        <v>20</v>
      </c>
      <c r="K55" t="s">
        <v>21</v>
      </c>
      <c r="L55">
        <v>1279083600</v>
      </c>
      <c r="M55" s="8">
        <f t="shared" si="3"/>
        <v>40373.208333333336</v>
      </c>
      <c r="N55">
        <v>1279947600</v>
      </c>
      <c r="O55" s="8">
        <f t="shared" si="2"/>
        <v>40383.208333333336</v>
      </c>
      <c r="P55" t="b">
        <v>0</v>
      </c>
      <c r="Q55" t="b">
        <v>0</v>
      </c>
      <c r="R55" t="s">
        <v>2023</v>
      </c>
      <c r="S55" t="s">
        <v>2024</v>
      </c>
    </row>
    <row r="56" spans="1:19" ht="17" x14ac:dyDescent="0.2">
      <c r="A56">
        <v>923</v>
      </c>
      <c r="B56" t="s">
        <v>1854</v>
      </c>
      <c r="C56" s="3" t="s">
        <v>1855</v>
      </c>
      <c r="D56">
        <v>1700</v>
      </c>
      <c r="E56">
        <v>4044</v>
      </c>
      <c r="F56" s="5">
        <f t="shared" si="0"/>
        <v>237.88235294117646</v>
      </c>
      <c r="G56" t="s">
        <v>19</v>
      </c>
      <c r="H56">
        <v>40</v>
      </c>
      <c r="I56">
        <f t="shared" si="1"/>
        <v>101.1</v>
      </c>
      <c r="J56" t="s">
        <v>20</v>
      </c>
      <c r="K56" t="s">
        <v>21</v>
      </c>
      <c r="L56">
        <v>1279083600</v>
      </c>
      <c r="M56" s="8">
        <f t="shared" si="3"/>
        <v>40373.208333333336</v>
      </c>
      <c r="N56">
        <v>1279170000</v>
      </c>
      <c r="O56" s="8">
        <f t="shared" si="2"/>
        <v>40374.208333333336</v>
      </c>
      <c r="P56" t="b">
        <v>0</v>
      </c>
      <c r="Q56" t="b">
        <v>0</v>
      </c>
      <c r="R56" t="s">
        <v>2012</v>
      </c>
      <c r="S56" t="s">
        <v>2013</v>
      </c>
    </row>
    <row r="57" spans="1:19" ht="17" x14ac:dyDescent="0.2">
      <c r="A57">
        <v>568</v>
      </c>
      <c r="B57" t="s">
        <v>1156</v>
      </c>
      <c r="C57" s="3" t="s">
        <v>1157</v>
      </c>
      <c r="D57">
        <v>72400</v>
      </c>
      <c r="E57">
        <v>134688</v>
      </c>
      <c r="F57" s="5">
        <f t="shared" si="0"/>
        <v>186.03314917127071</v>
      </c>
      <c r="G57" t="s">
        <v>19</v>
      </c>
      <c r="H57">
        <v>5180</v>
      </c>
      <c r="I57">
        <f t="shared" si="1"/>
        <v>26.0015444015444</v>
      </c>
      <c r="J57" t="s">
        <v>20</v>
      </c>
      <c r="K57" t="s">
        <v>21</v>
      </c>
      <c r="L57">
        <v>1279170000</v>
      </c>
      <c r="M57" s="8">
        <f t="shared" si="3"/>
        <v>40374.208333333336</v>
      </c>
      <c r="N57">
        <v>1283058000</v>
      </c>
      <c r="O57" s="8">
        <f t="shared" si="2"/>
        <v>40419.208333333336</v>
      </c>
      <c r="P57" t="b">
        <v>0</v>
      </c>
      <c r="Q57" t="b">
        <v>0</v>
      </c>
      <c r="R57" t="s">
        <v>2012</v>
      </c>
      <c r="S57" t="s">
        <v>2013</v>
      </c>
    </row>
    <row r="58" spans="1:19" ht="34" x14ac:dyDescent="0.2">
      <c r="A58">
        <v>277</v>
      </c>
      <c r="B58" t="s">
        <v>583</v>
      </c>
      <c r="C58" s="3" t="s">
        <v>584</v>
      </c>
      <c r="D58">
        <v>700</v>
      </c>
      <c r="E58">
        <v>7465</v>
      </c>
      <c r="F58" s="5">
        <f t="shared" si="0"/>
        <v>1066.4285714285716</v>
      </c>
      <c r="G58" t="s">
        <v>19</v>
      </c>
      <c r="H58">
        <v>83</v>
      </c>
      <c r="I58">
        <f t="shared" si="1"/>
        <v>89.939759036144579</v>
      </c>
      <c r="J58" t="s">
        <v>20</v>
      </c>
      <c r="K58" t="s">
        <v>21</v>
      </c>
      <c r="L58">
        <v>1279515600</v>
      </c>
      <c r="M58" s="8">
        <f t="shared" si="3"/>
        <v>40378.208333333336</v>
      </c>
      <c r="N58">
        <v>1279688400</v>
      </c>
      <c r="O58" s="8">
        <f t="shared" si="2"/>
        <v>40380.208333333336</v>
      </c>
      <c r="P58" t="b">
        <v>0</v>
      </c>
      <c r="Q58" t="b">
        <v>0</v>
      </c>
      <c r="R58" t="s">
        <v>2012</v>
      </c>
      <c r="S58" t="s">
        <v>2013</v>
      </c>
    </row>
    <row r="59" spans="1:19" ht="17" x14ac:dyDescent="0.2">
      <c r="A59">
        <v>638</v>
      </c>
      <c r="B59" t="s">
        <v>1294</v>
      </c>
      <c r="C59" s="3" t="s">
        <v>1295</v>
      </c>
      <c r="D59">
        <v>81600</v>
      </c>
      <c r="E59">
        <v>9318</v>
      </c>
      <c r="F59" s="5">
        <f t="shared" si="0"/>
        <v>11.419117647058824</v>
      </c>
      <c r="G59" t="s">
        <v>14</v>
      </c>
      <c r="H59">
        <v>94</v>
      </c>
      <c r="I59">
        <f t="shared" si="1"/>
        <v>99.127659574468083</v>
      </c>
      <c r="J59" t="s">
        <v>20</v>
      </c>
      <c r="K59" t="s">
        <v>21</v>
      </c>
      <c r="L59">
        <v>1280206800</v>
      </c>
      <c r="M59" s="8">
        <f t="shared" si="3"/>
        <v>40386.208333333336</v>
      </c>
      <c r="N59">
        <v>1281243600</v>
      </c>
      <c r="O59" s="8">
        <f t="shared" si="2"/>
        <v>40398.208333333336</v>
      </c>
      <c r="P59" t="b">
        <v>0</v>
      </c>
      <c r="Q59" t="b">
        <v>1</v>
      </c>
      <c r="R59" t="s">
        <v>2012</v>
      </c>
      <c r="S59" t="s">
        <v>2013</v>
      </c>
    </row>
    <row r="60" spans="1:19" ht="34" x14ac:dyDescent="0.2">
      <c r="A60">
        <v>671</v>
      </c>
      <c r="B60" t="s">
        <v>1358</v>
      </c>
      <c r="C60" s="3" t="s">
        <v>1359</v>
      </c>
      <c r="D60">
        <v>97600</v>
      </c>
      <c r="E60">
        <v>119127</v>
      </c>
      <c r="F60" s="5">
        <f t="shared" si="0"/>
        <v>122.05635245901641</v>
      </c>
      <c r="G60" t="s">
        <v>19</v>
      </c>
      <c r="H60">
        <v>1073</v>
      </c>
      <c r="I60">
        <f t="shared" si="1"/>
        <v>111.02236719478098</v>
      </c>
      <c r="J60" t="s">
        <v>20</v>
      </c>
      <c r="K60" t="s">
        <v>21</v>
      </c>
      <c r="L60">
        <v>1280552400</v>
      </c>
      <c r="M60" s="8">
        <f t="shared" si="3"/>
        <v>40390.208333333336</v>
      </c>
      <c r="N60">
        <v>1280898000</v>
      </c>
      <c r="O60" s="8">
        <f t="shared" si="2"/>
        <v>40394.208333333336</v>
      </c>
      <c r="P60" t="b">
        <v>0</v>
      </c>
      <c r="Q60" t="b">
        <v>1</v>
      </c>
      <c r="R60" t="s">
        <v>2012</v>
      </c>
      <c r="S60" t="s">
        <v>2013</v>
      </c>
    </row>
    <row r="61" spans="1:19" ht="17" x14ac:dyDescent="0.2">
      <c r="A61">
        <v>752</v>
      </c>
      <c r="B61" t="s">
        <v>1516</v>
      </c>
      <c r="C61" s="3" t="s">
        <v>1517</v>
      </c>
      <c r="D61">
        <v>5800</v>
      </c>
      <c r="E61">
        <v>5362</v>
      </c>
      <c r="F61" s="5">
        <f t="shared" si="0"/>
        <v>92.448275862068968</v>
      </c>
      <c r="G61" t="s">
        <v>63</v>
      </c>
      <c r="H61">
        <v>114</v>
      </c>
      <c r="I61">
        <f t="shared" si="1"/>
        <v>47.035087719298247</v>
      </c>
      <c r="J61" t="s">
        <v>20</v>
      </c>
      <c r="K61" t="s">
        <v>21</v>
      </c>
      <c r="L61">
        <v>1280984400</v>
      </c>
      <c r="M61" s="8">
        <f t="shared" si="3"/>
        <v>40395.208333333336</v>
      </c>
      <c r="N61">
        <v>1282539600</v>
      </c>
      <c r="O61" s="8">
        <f t="shared" si="2"/>
        <v>40413.208333333336</v>
      </c>
      <c r="P61" t="b">
        <v>0</v>
      </c>
      <c r="Q61" t="b">
        <v>1</v>
      </c>
      <c r="R61" t="s">
        <v>2012</v>
      </c>
      <c r="S61" t="s">
        <v>2013</v>
      </c>
    </row>
    <row r="62" spans="1:19" ht="17" x14ac:dyDescent="0.2">
      <c r="A62">
        <v>198</v>
      </c>
      <c r="B62" t="s">
        <v>426</v>
      </c>
      <c r="C62" s="3" t="s">
        <v>427</v>
      </c>
      <c r="D62">
        <v>63200</v>
      </c>
      <c r="E62">
        <v>6041</v>
      </c>
      <c r="F62" s="5">
        <f t="shared" si="0"/>
        <v>9.5585443037974684</v>
      </c>
      <c r="G62" t="s">
        <v>14</v>
      </c>
      <c r="H62">
        <v>168</v>
      </c>
      <c r="I62">
        <f t="shared" si="1"/>
        <v>35.958333333333336</v>
      </c>
      <c r="J62" t="s">
        <v>20</v>
      </c>
      <c r="K62" t="s">
        <v>21</v>
      </c>
      <c r="L62">
        <v>1281070800</v>
      </c>
      <c r="M62" s="8">
        <f t="shared" si="3"/>
        <v>40396.208333333336</v>
      </c>
      <c r="N62">
        <v>1283576400</v>
      </c>
      <c r="O62" s="8">
        <f t="shared" si="2"/>
        <v>40425.208333333336</v>
      </c>
      <c r="P62" t="b">
        <v>0</v>
      </c>
      <c r="Q62" t="b">
        <v>0</v>
      </c>
      <c r="R62" t="s">
        <v>2008</v>
      </c>
      <c r="S62" t="s">
        <v>2016</v>
      </c>
    </row>
    <row r="63" spans="1:19" ht="17" x14ac:dyDescent="0.2">
      <c r="A63">
        <v>240</v>
      </c>
      <c r="B63" t="s">
        <v>509</v>
      </c>
      <c r="C63" s="3" t="s">
        <v>510</v>
      </c>
      <c r="D63">
        <v>29400</v>
      </c>
      <c r="E63">
        <v>123124</v>
      </c>
      <c r="F63" s="5">
        <f t="shared" si="0"/>
        <v>418.78911564625849</v>
      </c>
      <c r="G63" t="s">
        <v>19</v>
      </c>
      <c r="H63">
        <v>1784</v>
      </c>
      <c r="I63">
        <f t="shared" si="1"/>
        <v>69.015695067264573</v>
      </c>
      <c r="J63" t="s">
        <v>20</v>
      </c>
      <c r="K63" t="s">
        <v>21</v>
      </c>
      <c r="L63">
        <v>1281070800</v>
      </c>
      <c r="M63" s="8">
        <f t="shared" si="3"/>
        <v>40396.208333333336</v>
      </c>
      <c r="N63">
        <v>1281157200</v>
      </c>
      <c r="O63" s="8">
        <f t="shared" si="2"/>
        <v>40397.208333333336</v>
      </c>
      <c r="P63" t="b">
        <v>0</v>
      </c>
      <c r="Q63" t="b">
        <v>0</v>
      </c>
      <c r="R63" t="s">
        <v>2012</v>
      </c>
      <c r="S63" t="s">
        <v>2013</v>
      </c>
    </row>
    <row r="64" spans="1:19" ht="17" x14ac:dyDescent="0.2">
      <c r="A64">
        <v>516</v>
      </c>
      <c r="B64" t="s">
        <v>1054</v>
      </c>
      <c r="C64" s="3" t="s">
        <v>1055</v>
      </c>
      <c r="D64">
        <v>125400</v>
      </c>
      <c r="E64">
        <v>53324</v>
      </c>
      <c r="F64" s="5">
        <f t="shared" si="0"/>
        <v>42.523125996810208</v>
      </c>
      <c r="G64" t="s">
        <v>14</v>
      </c>
      <c r="H64">
        <v>846</v>
      </c>
      <c r="I64">
        <f t="shared" si="1"/>
        <v>63.030732860520096</v>
      </c>
      <c r="J64" t="s">
        <v>20</v>
      </c>
      <c r="K64" t="s">
        <v>21</v>
      </c>
      <c r="L64">
        <v>1281070800</v>
      </c>
      <c r="M64" s="8">
        <f t="shared" si="3"/>
        <v>40396.208333333336</v>
      </c>
      <c r="N64">
        <v>1284354000</v>
      </c>
      <c r="O64" s="8">
        <f t="shared" si="2"/>
        <v>40434.208333333336</v>
      </c>
      <c r="P64" t="b">
        <v>0</v>
      </c>
      <c r="Q64" t="b">
        <v>0</v>
      </c>
      <c r="R64" t="s">
        <v>2020</v>
      </c>
      <c r="S64" t="s">
        <v>2021</v>
      </c>
    </row>
    <row r="65" spans="1:19" ht="17" x14ac:dyDescent="0.2">
      <c r="A65">
        <v>715</v>
      </c>
      <c r="B65" t="s">
        <v>1444</v>
      </c>
      <c r="C65" s="3" t="s">
        <v>1445</v>
      </c>
      <c r="D65">
        <v>118000</v>
      </c>
      <c r="E65">
        <v>28870</v>
      </c>
      <c r="F65" s="5">
        <f t="shared" si="0"/>
        <v>24.466101694915253</v>
      </c>
      <c r="G65" t="s">
        <v>14</v>
      </c>
      <c r="H65">
        <v>656</v>
      </c>
      <c r="I65">
        <f t="shared" si="1"/>
        <v>44.009146341463413</v>
      </c>
      <c r="J65" t="s">
        <v>20</v>
      </c>
      <c r="K65" t="s">
        <v>21</v>
      </c>
      <c r="L65">
        <v>1281157200</v>
      </c>
      <c r="M65" s="8">
        <f t="shared" si="3"/>
        <v>40397.208333333336</v>
      </c>
      <c r="N65">
        <v>1281589200</v>
      </c>
      <c r="O65" s="8">
        <f t="shared" si="2"/>
        <v>40402.208333333336</v>
      </c>
      <c r="P65" t="b">
        <v>0</v>
      </c>
      <c r="Q65" t="b">
        <v>0</v>
      </c>
      <c r="R65" t="s">
        <v>2023</v>
      </c>
      <c r="S65" t="s">
        <v>2034</v>
      </c>
    </row>
    <row r="66" spans="1:19" ht="17" x14ac:dyDescent="0.2">
      <c r="A66">
        <v>8</v>
      </c>
      <c r="B66" t="s">
        <v>40</v>
      </c>
      <c r="C66" s="3" t="s">
        <v>41</v>
      </c>
      <c r="D66">
        <v>110100</v>
      </c>
      <c r="E66">
        <v>21946</v>
      </c>
      <c r="F66" s="5">
        <f t="shared" ref="F66:F129" si="4">(E66/D66) * 100</f>
        <v>19.932788374205266</v>
      </c>
      <c r="G66" t="s">
        <v>42</v>
      </c>
      <c r="H66">
        <v>708</v>
      </c>
      <c r="I66">
        <f t="shared" ref="I66:I129" si="5">E66/H66</f>
        <v>30.997175141242938</v>
      </c>
      <c r="J66" t="s">
        <v>32</v>
      </c>
      <c r="K66" t="s">
        <v>33</v>
      </c>
      <c r="L66">
        <v>1281330000</v>
      </c>
      <c r="M66" s="8">
        <f t="shared" si="3"/>
        <v>40399.208333333336</v>
      </c>
      <c r="N66">
        <v>1281502800</v>
      </c>
      <c r="O66" s="8">
        <f t="shared" ref="O66:O129" si="6">(((N66/60)/60)/24)+DATE(1970,1,1)</f>
        <v>40401.208333333336</v>
      </c>
      <c r="P66" t="b">
        <v>0</v>
      </c>
      <c r="Q66" t="b">
        <v>0</v>
      </c>
      <c r="R66" t="s">
        <v>2012</v>
      </c>
      <c r="S66" t="s">
        <v>2013</v>
      </c>
    </row>
    <row r="67" spans="1:19" ht="17" x14ac:dyDescent="0.2">
      <c r="A67">
        <v>460</v>
      </c>
      <c r="B67" t="s">
        <v>945</v>
      </c>
      <c r="C67" s="3" t="s">
        <v>946</v>
      </c>
      <c r="D67">
        <v>2400</v>
      </c>
      <c r="E67">
        <v>4119</v>
      </c>
      <c r="F67" s="5">
        <f t="shared" si="4"/>
        <v>171.625</v>
      </c>
      <c r="G67" t="s">
        <v>19</v>
      </c>
      <c r="H67">
        <v>50</v>
      </c>
      <c r="I67">
        <f t="shared" si="5"/>
        <v>82.38</v>
      </c>
      <c r="J67" t="s">
        <v>20</v>
      </c>
      <c r="K67" t="s">
        <v>21</v>
      </c>
      <c r="L67">
        <v>1281330000</v>
      </c>
      <c r="M67" s="8">
        <f t="shared" ref="M67:M130" si="7">(((L67/60)/60)/24)+DATE(1970,1,1)</f>
        <v>40399.208333333336</v>
      </c>
      <c r="N67">
        <v>1281589200</v>
      </c>
      <c r="O67" s="8">
        <f t="shared" si="6"/>
        <v>40402.208333333336</v>
      </c>
      <c r="P67" t="b">
        <v>0</v>
      </c>
      <c r="Q67" t="b">
        <v>0</v>
      </c>
      <c r="R67" t="s">
        <v>2012</v>
      </c>
      <c r="S67" t="s">
        <v>2013</v>
      </c>
    </row>
    <row r="68" spans="1:19" ht="17" x14ac:dyDescent="0.2">
      <c r="A68">
        <v>319</v>
      </c>
      <c r="B68" t="s">
        <v>667</v>
      </c>
      <c r="C68" s="3" t="s">
        <v>668</v>
      </c>
      <c r="D68">
        <v>8400</v>
      </c>
      <c r="E68">
        <v>3251</v>
      </c>
      <c r="F68" s="5">
        <f t="shared" si="4"/>
        <v>38.702380952380956</v>
      </c>
      <c r="G68" t="s">
        <v>63</v>
      </c>
      <c r="H68">
        <v>64</v>
      </c>
      <c r="I68">
        <f t="shared" si="5"/>
        <v>50.796875</v>
      </c>
      <c r="J68" t="s">
        <v>20</v>
      </c>
      <c r="K68" t="s">
        <v>21</v>
      </c>
      <c r="L68">
        <v>1281589200</v>
      </c>
      <c r="M68" s="8">
        <f t="shared" si="7"/>
        <v>40402.208333333336</v>
      </c>
      <c r="N68">
        <v>1283662800</v>
      </c>
      <c r="O68" s="8">
        <f t="shared" si="6"/>
        <v>40426.208333333336</v>
      </c>
      <c r="P68" t="b">
        <v>0</v>
      </c>
      <c r="Q68" t="b">
        <v>0</v>
      </c>
      <c r="R68" t="s">
        <v>2010</v>
      </c>
      <c r="S68" t="s">
        <v>2011</v>
      </c>
    </row>
    <row r="69" spans="1:19" ht="17" x14ac:dyDescent="0.2">
      <c r="A69">
        <v>10</v>
      </c>
      <c r="B69" t="s">
        <v>45</v>
      </c>
      <c r="C69" s="3" t="s">
        <v>46</v>
      </c>
      <c r="D69">
        <v>5200</v>
      </c>
      <c r="E69">
        <v>13838</v>
      </c>
      <c r="F69" s="5">
        <f t="shared" si="4"/>
        <v>266.11538461538464</v>
      </c>
      <c r="G69" t="s">
        <v>19</v>
      </c>
      <c r="H69">
        <v>220</v>
      </c>
      <c r="I69">
        <f t="shared" si="5"/>
        <v>62.9</v>
      </c>
      <c r="J69" t="s">
        <v>20</v>
      </c>
      <c r="K69" t="s">
        <v>21</v>
      </c>
      <c r="L69">
        <v>1281762000</v>
      </c>
      <c r="M69" s="8">
        <f t="shared" si="7"/>
        <v>40404.208333333336</v>
      </c>
      <c r="N69">
        <v>1285909200</v>
      </c>
      <c r="O69" s="8">
        <f t="shared" si="6"/>
        <v>40452.208333333336</v>
      </c>
      <c r="P69" t="b">
        <v>0</v>
      </c>
      <c r="Q69" t="b">
        <v>0</v>
      </c>
      <c r="R69" t="s">
        <v>2014</v>
      </c>
      <c r="S69" t="s">
        <v>2017</v>
      </c>
    </row>
    <row r="70" spans="1:19" ht="17" x14ac:dyDescent="0.2">
      <c r="A70">
        <v>489</v>
      </c>
      <c r="B70" t="s">
        <v>1002</v>
      </c>
      <c r="C70" s="3" t="s">
        <v>1003</v>
      </c>
      <c r="D70">
        <v>9200</v>
      </c>
      <c r="E70">
        <v>9339</v>
      </c>
      <c r="F70" s="5">
        <f t="shared" si="4"/>
        <v>101.5108695652174</v>
      </c>
      <c r="G70" t="s">
        <v>19</v>
      </c>
      <c r="H70">
        <v>85</v>
      </c>
      <c r="I70">
        <f t="shared" si="5"/>
        <v>109.87058823529412</v>
      </c>
      <c r="J70" t="s">
        <v>94</v>
      </c>
      <c r="K70" t="s">
        <v>95</v>
      </c>
      <c r="L70">
        <v>1281934800</v>
      </c>
      <c r="M70" s="8">
        <f t="shared" si="7"/>
        <v>40406.208333333336</v>
      </c>
      <c r="N70">
        <v>1282366800</v>
      </c>
      <c r="O70" s="8">
        <f t="shared" si="6"/>
        <v>40411.208333333336</v>
      </c>
      <c r="P70" t="b">
        <v>0</v>
      </c>
      <c r="Q70" t="b">
        <v>0</v>
      </c>
      <c r="R70" t="s">
        <v>2010</v>
      </c>
      <c r="S70" t="s">
        <v>2019</v>
      </c>
    </row>
    <row r="71" spans="1:19" ht="17" x14ac:dyDescent="0.2">
      <c r="A71">
        <v>214</v>
      </c>
      <c r="B71" t="s">
        <v>458</v>
      </c>
      <c r="C71" s="3" t="s">
        <v>459</v>
      </c>
      <c r="D71">
        <v>1400</v>
      </c>
      <c r="E71">
        <v>14324</v>
      </c>
      <c r="F71" s="5">
        <f t="shared" si="4"/>
        <v>1023.1428571428571</v>
      </c>
      <c r="G71" t="s">
        <v>19</v>
      </c>
      <c r="H71">
        <v>165</v>
      </c>
      <c r="I71">
        <f t="shared" si="5"/>
        <v>86.812121212121212</v>
      </c>
      <c r="J71" t="s">
        <v>20</v>
      </c>
      <c r="K71" t="s">
        <v>21</v>
      </c>
      <c r="L71">
        <v>1282194000</v>
      </c>
      <c r="M71" s="8">
        <f t="shared" si="7"/>
        <v>40409.208333333336</v>
      </c>
      <c r="N71">
        <v>1282712400</v>
      </c>
      <c r="O71" s="8">
        <f t="shared" si="6"/>
        <v>40415.208333333336</v>
      </c>
      <c r="P71" t="b">
        <v>0</v>
      </c>
      <c r="Q71" t="b">
        <v>0</v>
      </c>
      <c r="R71" t="s">
        <v>2008</v>
      </c>
      <c r="S71" t="s">
        <v>2009</v>
      </c>
    </row>
    <row r="72" spans="1:19" ht="17" x14ac:dyDescent="0.2">
      <c r="A72">
        <v>536</v>
      </c>
      <c r="B72" t="s">
        <v>1093</v>
      </c>
      <c r="C72" s="3" t="s">
        <v>1094</v>
      </c>
      <c r="D72">
        <v>9800</v>
      </c>
      <c r="E72">
        <v>14697</v>
      </c>
      <c r="F72" s="5">
        <f t="shared" si="4"/>
        <v>149.96938775510205</v>
      </c>
      <c r="G72" t="s">
        <v>19</v>
      </c>
      <c r="H72">
        <v>140</v>
      </c>
      <c r="I72">
        <f t="shared" si="5"/>
        <v>104.97857142857143</v>
      </c>
      <c r="J72" t="s">
        <v>94</v>
      </c>
      <c r="K72" t="s">
        <v>95</v>
      </c>
      <c r="L72">
        <v>1282626000</v>
      </c>
      <c r="M72" s="8">
        <f t="shared" si="7"/>
        <v>40414.208333333336</v>
      </c>
      <c r="N72">
        <v>1284872400</v>
      </c>
      <c r="O72" s="8">
        <f t="shared" si="6"/>
        <v>40440.208333333336</v>
      </c>
      <c r="P72" t="b">
        <v>0</v>
      </c>
      <c r="Q72" t="b">
        <v>0</v>
      </c>
      <c r="R72" t="s">
        <v>2020</v>
      </c>
      <c r="S72" t="s">
        <v>2026</v>
      </c>
    </row>
    <row r="73" spans="1:19" ht="34" x14ac:dyDescent="0.2">
      <c r="A73">
        <v>261</v>
      </c>
      <c r="B73" t="s">
        <v>551</v>
      </c>
      <c r="C73" s="3" t="s">
        <v>552</v>
      </c>
      <c r="D73">
        <v>84300</v>
      </c>
      <c r="E73">
        <v>26303</v>
      </c>
      <c r="F73" s="5">
        <f t="shared" si="4"/>
        <v>31.201660735468568</v>
      </c>
      <c r="G73" t="s">
        <v>14</v>
      </c>
      <c r="H73">
        <v>454</v>
      </c>
      <c r="I73">
        <f t="shared" si="5"/>
        <v>57.936123348017624</v>
      </c>
      <c r="J73" t="s">
        <v>20</v>
      </c>
      <c r="K73" t="s">
        <v>21</v>
      </c>
      <c r="L73">
        <v>1282712400</v>
      </c>
      <c r="M73" s="8">
        <f t="shared" si="7"/>
        <v>40415.208333333336</v>
      </c>
      <c r="N73">
        <v>1283058000</v>
      </c>
      <c r="O73" s="8">
        <f t="shared" si="6"/>
        <v>40419.208333333336</v>
      </c>
      <c r="P73" t="b">
        <v>0</v>
      </c>
      <c r="Q73" t="b">
        <v>1</v>
      </c>
      <c r="R73" t="s">
        <v>2008</v>
      </c>
      <c r="S73" t="s">
        <v>2009</v>
      </c>
    </row>
    <row r="74" spans="1:19" ht="17" x14ac:dyDescent="0.2">
      <c r="A74">
        <v>886</v>
      </c>
      <c r="B74" t="s">
        <v>1780</v>
      </c>
      <c r="C74" s="3" t="s">
        <v>1781</v>
      </c>
      <c r="D74">
        <v>150600</v>
      </c>
      <c r="E74">
        <v>127745</v>
      </c>
      <c r="F74" s="5">
        <f t="shared" si="4"/>
        <v>84.824037184594957</v>
      </c>
      <c r="G74" t="s">
        <v>14</v>
      </c>
      <c r="H74">
        <v>1825</v>
      </c>
      <c r="I74">
        <f t="shared" si="5"/>
        <v>69.9972602739726</v>
      </c>
      <c r="J74" t="s">
        <v>20</v>
      </c>
      <c r="K74" t="s">
        <v>21</v>
      </c>
      <c r="L74">
        <v>1282798800</v>
      </c>
      <c r="M74" s="8">
        <f t="shared" si="7"/>
        <v>40416.208333333336</v>
      </c>
      <c r="N74">
        <v>1284354000</v>
      </c>
      <c r="O74" s="8">
        <f t="shared" si="6"/>
        <v>40434.208333333336</v>
      </c>
      <c r="P74" t="b">
        <v>0</v>
      </c>
      <c r="Q74" t="b">
        <v>0</v>
      </c>
      <c r="R74" t="s">
        <v>2008</v>
      </c>
      <c r="S74" t="s">
        <v>2018</v>
      </c>
    </row>
    <row r="75" spans="1:19" ht="17" x14ac:dyDescent="0.2">
      <c r="A75">
        <v>128</v>
      </c>
      <c r="B75" t="s">
        <v>286</v>
      </c>
      <c r="C75" s="3" t="s">
        <v>287</v>
      </c>
      <c r="D75">
        <v>70600</v>
      </c>
      <c r="E75">
        <v>42596</v>
      </c>
      <c r="F75" s="5">
        <f t="shared" si="4"/>
        <v>60.334277620396605</v>
      </c>
      <c r="G75" t="s">
        <v>63</v>
      </c>
      <c r="H75">
        <v>532</v>
      </c>
      <c r="I75">
        <f t="shared" si="5"/>
        <v>80.067669172932327</v>
      </c>
      <c r="J75" t="s">
        <v>20</v>
      </c>
      <c r="K75" t="s">
        <v>21</v>
      </c>
      <c r="L75">
        <v>1282885200</v>
      </c>
      <c r="M75" s="8">
        <f t="shared" si="7"/>
        <v>40417.208333333336</v>
      </c>
      <c r="N75">
        <v>1284008400</v>
      </c>
      <c r="O75" s="8">
        <f t="shared" si="6"/>
        <v>40430.208333333336</v>
      </c>
      <c r="P75" t="b">
        <v>0</v>
      </c>
      <c r="Q75" t="b">
        <v>0</v>
      </c>
      <c r="R75" t="s">
        <v>2008</v>
      </c>
      <c r="S75" t="s">
        <v>2009</v>
      </c>
    </row>
    <row r="76" spans="1:19" ht="34" x14ac:dyDescent="0.2">
      <c r="A76">
        <v>530</v>
      </c>
      <c r="B76" t="s">
        <v>1081</v>
      </c>
      <c r="C76" s="3" t="s">
        <v>1082</v>
      </c>
      <c r="D76">
        <v>105000</v>
      </c>
      <c r="E76">
        <v>96328</v>
      </c>
      <c r="F76" s="5">
        <f t="shared" si="4"/>
        <v>91.740952380952379</v>
      </c>
      <c r="G76" t="s">
        <v>14</v>
      </c>
      <c r="H76">
        <v>1784</v>
      </c>
      <c r="I76">
        <f t="shared" si="5"/>
        <v>53.995515695067262</v>
      </c>
      <c r="J76" t="s">
        <v>20</v>
      </c>
      <c r="K76" t="s">
        <v>21</v>
      </c>
      <c r="L76">
        <v>1283230800</v>
      </c>
      <c r="M76" s="8">
        <f t="shared" si="7"/>
        <v>40421.208333333336</v>
      </c>
      <c r="N76">
        <v>1284440400</v>
      </c>
      <c r="O76" s="8">
        <f t="shared" si="6"/>
        <v>40435.208333333336</v>
      </c>
      <c r="P76" t="b">
        <v>0</v>
      </c>
      <c r="Q76" t="b">
        <v>1</v>
      </c>
      <c r="R76" t="s">
        <v>2020</v>
      </c>
      <c r="S76" t="s">
        <v>2026</v>
      </c>
    </row>
    <row r="77" spans="1:19" ht="17" x14ac:dyDescent="0.2">
      <c r="A77">
        <v>747</v>
      </c>
      <c r="B77" t="s">
        <v>1506</v>
      </c>
      <c r="C77" s="3" t="s">
        <v>1507</v>
      </c>
      <c r="D77">
        <v>4900</v>
      </c>
      <c r="E77">
        <v>11214</v>
      </c>
      <c r="F77" s="5">
        <f t="shared" si="4"/>
        <v>228.85714285714286</v>
      </c>
      <c r="G77" t="s">
        <v>19</v>
      </c>
      <c r="H77">
        <v>280</v>
      </c>
      <c r="I77">
        <f t="shared" si="5"/>
        <v>40.049999999999997</v>
      </c>
      <c r="J77" t="s">
        <v>20</v>
      </c>
      <c r="K77" t="s">
        <v>21</v>
      </c>
      <c r="L77">
        <v>1283403600</v>
      </c>
      <c r="M77" s="8">
        <f t="shared" si="7"/>
        <v>40423.208333333336</v>
      </c>
      <c r="N77">
        <v>1284354000</v>
      </c>
      <c r="O77" s="8">
        <f t="shared" si="6"/>
        <v>40434.208333333336</v>
      </c>
      <c r="P77" t="b">
        <v>0</v>
      </c>
      <c r="Q77" t="b">
        <v>0</v>
      </c>
      <c r="R77" t="s">
        <v>2012</v>
      </c>
      <c r="S77" t="s">
        <v>2013</v>
      </c>
    </row>
    <row r="78" spans="1:19" ht="34" x14ac:dyDescent="0.2">
      <c r="A78">
        <v>183</v>
      </c>
      <c r="B78" t="s">
        <v>396</v>
      </c>
      <c r="C78" s="3" t="s">
        <v>397</v>
      </c>
      <c r="D78">
        <v>5100</v>
      </c>
      <c r="E78">
        <v>3525</v>
      </c>
      <c r="F78" s="5">
        <f t="shared" si="4"/>
        <v>69.117647058823522</v>
      </c>
      <c r="G78" t="s">
        <v>14</v>
      </c>
      <c r="H78">
        <v>86</v>
      </c>
      <c r="I78">
        <f t="shared" si="5"/>
        <v>40.988372093023258</v>
      </c>
      <c r="J78" t="s">
        <v>15</v>
      </c>
      <c r="K78" t="s">
        <v>16</v>
      </c>
      <c r="L78">
        <v>1284008400</v>
      </c>
      <c r="M78" s="8">
        <f t="shared" si="7"/>
        <v>40430.208333333336</v>
      </c>
      <c r="N78">
        <v>1285131600</v>
      </c>
      <c r="O78" s="8">
        <f t="shared" si="6"/>
        <v>40443.208333333336</v>
      </c>
      <c r="P78" t="b">
        <v>0</v>
      </c>
      <c r="Q78" t="b">
        <v>0</v>
      </c>
      <c r="R78" t="s">
        <v>2008</v>
      </c>
      <c r="S78" t="s">
        <v>2009</v>
      </c>
    </row>
    <row r="79" spans="1:19" ht="17" x14ac:dyDescent="0.2">
      <c r="A79">
        <v>513</v>
      </c>
      <c r="B79" t="s">
        <v>1048</v>
      </c>
      <c r="C79" s="3" t="s">
        <v>1049</v>
      </c>
      <c r="D79">
        <v>8300</v>
      </c>
      <c r="E79">
        <v>3260</v>
      </c>
      <c r="F79" s="5">
        <f t="shared" si="4"/>
        <v>39.277108433734945</v>
      </c>
      <c r="G79" t="s">
        <v>63</v>
      </c>
      <c r="H79">
        <v>35</v>
      </c>
      <c r="I79">
        <f t="shared" si="5"/>
        <v>93.142857142857139</v>
      </c>
      <c r="J79" t="s">
        <v>20</v>
      </c>
      <c r="K79" t="s">
        <v>21</v>
      </c>
      <c r="L79">
        <v>1284008400</v>
      </c>
      <c r="M79" s="8">
        <f t="shared" si="7"/>
        <v>40430.208333333336</v>
      </c>
      <c r="N79">
        <v>1284181200</v>
      </c>
      <c r="O79" s="8">
        <f t="shared" si="6"/>
        <v>40432.208333333336</v>
      </c>
      <c r="P79" t="b">
        <v>0</v>
      </c>
      <c r="Q79" t="b">
        <v>0</v>
      </c>
      <c r="R79" t="s">
        <v>2014</v>
      </c>
      <c r="S79" t="s">
        <v>2033</v>
      </c>
    </row>
    <row r="80" spans="1:19" ht="17" x14ac:dyDescent="0.2">
      <c r="A80">
        <v>52</v>
      </c>
      <c r="B80" t="s">
        <v>134</v>
      </c>
      <c r="C80" s="3" t="s">
        <v>135</v>
      </c>
      <c r="D80">
        <v>7200</v>
      </c>
      <c r="E80">
        <v>2459</v>
      </c>
      <c r="F80" s="5">
        <f t="shared" si="4"/>
        <v>34.152777777777779</v>
      </c>
      <c r="G80" t="s">
        <v>14</v>
      </c>
      <c r="H80">
        <v>75</v>
      </c>
      <c r="I80">
        <f t="shared" si="5"/>
        <v>32.786666666666669</v>
      </c>
      <c r="J80" t="s">
        <v>20</v>
      </c>
      <c r="K80" t="s">
        <v>21</v>
      </c>
      <c r="L80">
        <v>1284526800</v>
      </c>
      <c r="M80" s="8">
        <f t="shared" si="7"/>
        <v>40436.208333333336</v>
      </c>
      <c r="N80">
        <v>1284872400</v>
      </c>
      <c r="O80" s="8">
        <f t="shared" si="6"/>
        <v>40440.208333333336</v>
      </c>
      <c r="P80" t="b">
        <v>0</v>
      </c>
      <c r="Q80" t="b">
        <v>0</v>
      </c>
      <c r="R80" t="s">
        <v>2012</v>
      </c>
      <c r="S80" t="s">
        <v>2013</v>
      </c>
    </row>
    <row r="81" spans="1:19" ht="34" x14ac:dyDescent="0.2">
      <c r="A81">
        <v>11</v>
      </c>
      <c r="B81" t="s">
        <v>47</v>
      </c>
      <c r="C81" s="3" t="s">
        <v>48</v>
      </c>
      <c r="D81">
        <v>6300</v>
      </c>
      <c r="E81">
        <v>3030</v>
      </c>
      <c r="F81" s="5">
        <f t="shared" si="4"/>
        <v>48.095238095238095</v>
      </c>
      <c r="G81" t="s">
        <v>14</v>
      </c>
      <c r="H81">
        <v>27</v>
      </c>
      <c r="I81">
        <f t="shared" si="5"/>
        <v>112.22222222222223</v>
      </c>
      <c r="J81" t="s">
        <v>20</v>
      </c>
      <c r="K81" t="s">
        <v>21</v>
      </c>
      <c r="L81">
        <v>1285045200</v>
      </c>
      <c r="M81" s="8">
        <f t="shared" si="7"/>
        <v>40442.208333333336</v>
      </c>
      <c r="N81">
        <v>1285563600</v>
      </c>
      <c r="O81" s="8">
        <f t="shared" si="6"/>
        <v>40448.208333333336</v>
      </c>
      <c r="P81" t="b">
        <v>0</v>
      </c>
      <c r="Q81" t="b">
        <v>1</v>
      </c>
      <c r="R81" t="s">
        <v>2012</v>
      </c>
      <c r="S81" t="s">
        <v>2013</v>
      </c>
    </row>
    <row r="82" spans="1:19" ht="17" x14ac:dyDescent="0.2">
      <c r="A82">
        <v>77</v>
      </c>
      <c r="B82" t="s">
        <v>184</v>
      </c>
      <c r="C82" s="3" t="s">
        <v>185</v>
      </c>
      <c r="D82">
        <v>9500</v>
      </c>
      <c r="E82">
        <v>4460</v>
      </c>
      <c r="F82" s="5">
        <f t="shared" si="4"/>
        <v>46.94736842105263</v>
      </c>
      <c r="G82" t="s">
        <v>14</v>
      </c>
      <c r="H82">
        <v>56</v>
      </c>
      <c r="I82">
        <f t="shared" si="5"/>
        <v>79.642857142857139</v>
      </c>
      <c r="J82" t="s">
        <v>20</v>
      </c>
      <c r="K82" t="s">
        <v>21</v>
      </c>
      <c r="L82">
        <v>1285563600</v>
      </c>
      <c r="M82" s="8">
        <f t="shared" si="7"/>
        <v>40448.208333333336</v>
      </c>
      <c r="N82">
        <v>1286773200</v>
      </c>
      <c r="O82" s="8">
        <f t="shared" si="6"/>
        <v>40462.208333333336</v>
      </c>
      <c r="P82" t="b">
        <v>0</v>
      </c>
      <c r="Q82" t="b">
        <v>1</v>
      </c>
      <c r="R82" t="s">
        <v>2014</v>
      </c>
      <c r="S82" t="s">
        <v>2022</v>
      </c>
    </row>
    <row r="83" spans="1:19" ht="34" x14ac:dyDescent="0.2">
      <c r="A83">
        <v>626</v>
      </c>
      <c r="B83" t="s">
        <v>1270</v>
      </c>
      <c r="C83" s="3" t="s">
        <v>1271</v>
      </c>
      <c r="D83">
        <v>6400</v>
      </c>
      <c r="E83">
        <v>13205</v>
      </c>
      <c r="F83" s="5">
        <f t="shared" si="4"/>
        <v>206.32812500000003</v>
      </c>
      <c r="G83" t="s">
        <v>19</v>
      </c>
      <c r="H83">
        <v>189</v>
      </c>
      <c r="I83">
        <f t="shared" si="5"/>
        <v>69.867724867724874</v>
      </c>
      <c r="J83" t="s">
        <v>20</v>
      </c>
      <c r="K83" t="s">
        <v>21</v>
      </c>
      <c r="L83">
        <v>1285650000</v>
      </c>
      <c r="M83" s="8">
        <f t="shared" si="7"/>
        <v>40449.208333333336</v>
      </c>
      <c r="N83">
        <v>1286427600</v>
      </c>
      <c r="O83" s="8">
        <f t="shared" si="6"/>
        <v>40458.208333333336</v>
      </c>
      <c r="P83" t="b">
        <v>0</v>
      </c>
      <c r="Q83" t="b">
        <v>1</v>
      </c>
      <c r="R83" t="s">
        <v>2012</v>
      </c>
      <c r="S83" t="s">
        <v>2013</v>
      </c>
    </row>
    <row r="84" spans="1:19" ht="17" x14ac:dyDescent="0.2">
      <c r="A84">
        <v>443</v>
      </c>
      <c r="B84" t="s">
        <v>912</v>
      </c>
      <c r="C84" s="3" t="s">
        <v>913</v>
      </c>
      <c r="D84">
        <v>9300</v>
      </c>
      <c r="E84">
        <v>3232</v>
      </c>
      <c r="F84" s="5">
        <f t="shared" si="4"/>
        <v>34.752688172043008</v>
      </c>
      <c r="G84" t="s">
        <v>63</v>
      </c>
      <c r="H84">
        <v>90</v>
      </c>
      <c r="I84">
        <f t="shared" si="5"/>
        <v>35.911111111111111</v>
      </c>
      <c r="J84" t="s">
        <v>20</v>
      </c>
      <c r="K84" t="s">
        <v>21</v>
      </c>
      <c r="L84">
        <v>1285822800</v>
      </c>
      <c r="M84" s="8">
        <f t="shared" si="7"/>
        <v>40451.208333333336</v>
      </c>
      <c r="N84">
        <v>1287464400</v>
      </c>
      <c r="O84" s="8">
        <f t="shared" si="6"/>
        <v>40470.208333333336</v>
      </c>
      <c r="P84" t="b">
        <v>0</v>
      </c>
      <c r="Q84" t="b">
        <v>0</v>
      </c>
      <c r="R84" t="s">
        <v>2012</v>
      </c>
      <c r="S84" t="s">
        <v>2013</v>
      </c>
    </row>
    <row r="85" spans="1:19" ht="17" x14ac:dyDescent="0.2">
      <c r="A85">
        <v>628</v>
      </c>
      <c r="B85" t="s">
        <v>1274</v>
      </c>
      <c r="C85" s="3" t="s">
        <v>1275</v>
      </c>
      <c r="D85">
        <v>1900</v>
      </c>
      <c r="E85">
        <v>2884</v>
      </c>
      <c r="F85" s="5">
        <f t="shared" si="4"/>
        <v>151.78947368421052</v>
      </c>
      <c r="G85" t="s">
        <v>19</v>
      </c>
      <c r="H85">
        <v>96</v>
      </c>
      <c r="I85">
        <f t="shared" si="5"/>
        <v>30.041666666666668</v>
      </c>
      <c r="J85" t="s">
        <v>20</v>
      </c>
      <c r="K85" t="s">
        <v>21</v>
      </c>
      <c r="L85">
        <v>1286168400</v>
      </c>
      <c r="M85" s="8">
        <f t="shared" si="7"/>
        <v>40455.208333333336</v>
      </c>
      <c r="N85">
        <v>1286427600</v>
      </c>
      <c r="O85" s="8">
        <f t="shared" si="6"/>
        <v>40458.208333333336</v>
      </c>
      <c r="P85" t="b">
        <v>0</v>
      </c>
      <c r="Q85" t="b">
        <v>0</v>
      </c>
      <c r="R85" t="s">
        <v>2008</v>
      </c>
      <c r="S85" t="s">
        <v>2018</v>
      </c>
    </row>
    <row r="86" spans="1:19" ht="17" x14ac:dyDescent="0.2">
      <c r="A86">
        <v>293</v>
      </c>
      <c r="B86" t="s">
        <v>615</v>
      </c>
      <c r="C86" s="3" t="s">
        <v>616</v>
      </c>
      <c r="D86">
        <v>6500</v>
      </c>
      <c r="E86">
        <v>1065</v>
      </c>
      <c r="F86" s="5">
        <f t="shared" si="4"/>
        <v>16.384615384615383</v>
      </c>
      <c r="G86" t="s">
        <v>63</v>
      </c>
      <c r="H86">
        <v>32</v>
      </c>
      <c r="I86">
        <f t="shared" si="5"/>
        <v>33.28125</v>
      </c>
      <c r="J86" t="s">
        <v>94</v>
      </c>
      <c r="K86" t="s">
        <v>95</v>
      </c>
      <c r="L86">
        <v>1286254800</v>
      </c>
      <c r="M86" s="8">
        <f t="shared" si="7"/>
        <v>40456.208333333336</v>
      </c>
      <c r="N86">
        <v>1287032400</v>
      </c>
      <c r="O86" s="8">
        <f t="shared" si="6"/>
        <v>40465.208333333336</v>
      </c>
      <c r="P86" t="b">
        <v>0</v>
      </c>
      <c r="Q86" t="b">
        <v>0</v>
      </c>
      <c r="R86" t="s">
        <v>2012</v>
      </c>
      <c r="S86" t="s">
        <v>2013</v>
      </c>
    </row>
    <row r="87" spans="1:19" ht="17" x14ac:dyDescent="0.2">
      <c r="A87">
        <v>137</v>
      </c>
      <c r="B87" t="s">
        <v>304</v>
      </c>
      <c r="C87" s="3" t="s">
        <v>305</v>
      </c>
      <c r="D87">
        <v>1800</v>
      </c>
      <c r="E87">
        <v>4712</v>
      </c>
      <c r="F87" s="5">
        <f t="shared" si="4"/>
        <v>261.77777777777777</v>
      </c>
      <c r="G87" t="s">
        <v>19</v>
      </c>
      <c r="H87">
        <v>50</v>
      </c>
      <c r="I87">
        <f t="shared" si="5"/>
        <v>94.24</v>
      </c>
      <c r="J87" t="s">
        <v>20</v>
      </c>
      <c r="K87" t="s">
        <v>21</v>
      </c>
      <c r="L87">
        <v>1286341200</v>
      </c>
      <c r="M87" s="8">
        <f t="shared" si="7"/>
        <v>40457.208333333336</v>
      </c>
      <c r="N87">
        <v>1286859600</v>
      </c>
      <c r="O87" s="8">
        <f t="shared" si="6"/>
        <v>40463.208333333336</v>
      </c>
      <c r="P87" t="b">
        <v>0</v>
      </c>
      <c r="Q87" t="b">
        <v>0</v>
      </c>
      <c r="R87" t="s">
        <v>2020</v>
      </c>
      <c r="S87" t="s">
        <v>2021</v>
      </c>
    </row>
    <row r="88" spans="1:19" ht="17" x14ac:dyDescent="0.2">
      <c r="A88">
        <v>663</v>
      </c>
      <c r="B88" t="s">
        <v>1344</v>
      </c>
      <c r="C88" s="3" t="s">
        <v>1345</v>
      </c>
      <c r="D88">
        <v>10000</v>
      </c>
      <c r="E88">
        <v>7724</v>
      </c>
      <c r="F88" s="5">
        <f t="shared" si="4"/>
        <v>77.239999999999995</v>
      </c>
      <c r="G88" t="s">
        <v>14</v>
      </c>
      <c r="H88">
        <v>87</v>
      </c>
      <c r="I88">
        <f t="shared" si="5"/>
        <v>88.781609195402297</v>
      </c>
      <c r="J88" t="s">
        <v>20</v>
      </c>
      <c r="K88" t="s">
        <v>21</v>
      </c>
      <c r="L88">
        <v>1286427600</v>
      </c>
      <c r="M88" s="8">
        <f t="shared" si="7"/>
        <v>40458.208333333336</v>
      </c>
      <c r="N88">
        <v>1288414800</v>
      </c>
      <c r="O88" s="8">
        <f t="shared" si="6"/>
        <v>40481.208333333336</v>
      </c>
      <c r="P88" t="b">
        <v>0</v>
      </c>
      <c r="Q88" t="b">
        <v>0</v>
      </c>
      <c r="R88" t="s">
        <v>2012</v>
      </c>
      <c r="S88" t="s">
        <v>2013</v>
      </c>
    </row>
    <row r="89" spans="1:19" ht="17" x14ac:dyDescent="0.2">
      <c r="A89">
        <v>368</v>
      </c>
      <c r="B89" t="s">
        <v>765</v>
      </c>
      <c r="C89" s="3" t="s">
        <v>766</v>
      </c>
      <c r="D89">
        <v>5200</v>
      </c>
      <c r="E89">
        <v>14394</v>
      </c>
      <c r="F89" s="5">
        <f t="shared" si="4"/>
        <v>276.80769230769232</v>
      </c>
      <c r="G89" t="s">
        <v>19</v>
      </c>
      <c r="H89">
        <v>206</v>
      </c>
      <c r="I89">
        <f t="shared" si="5"/>
        <v>69.873786407766985</v>
      </c>
      <c r="J89" t="s">
        <v>36</v>
      </c>
      <c r="K89" t="s">
        <v>37</v>
      </c>
      <c r="L89">
        <v>1286946000</v>
      </c>
      <c r="M89" s="8">
        <f t="shared" si="7"/>
        <v>40464.208333333336</v>
      </c>
      <c r="N89">
        <v>1288933200</v>
      </c>
      <c r="O89" s="8">
        <f t="shared" si="6"/>
        <v>40487.208333333336</v>
      </c>
      <c r="P89" t="b">
        <v>0</v>
      </c>
      <c r="Q89" t="b">
        <v>1</v>
      </c>
      <c r="R89" t="s">
        <v>2014</v>
      </c>
      <c r="S89" t="s">
        <v>2015</v>
      </c>
    </row>
    <row r="90" spans="1:19" ht="17" x14ac:dyDescent="0.2">
      <c r="A90">
        <v>38</v>
      </c>
      <c r="B90" t="s">
        <v>106</v>
      </c>
      <c r="C90" s="3" t="s">
        <v>107</v>
      </c>
      <c r="D90">
        <v>3100</v>
      </c>
      <c r="E90">
        <v>10085</v>
      </c>
      <c r="F90" s="5">
        <f t="shared" si="4"/>
        <v>325.32258064516128</v>
      </c>
      <c r="G90" t="s">
        <v>19</v>
      </c>
      <c r="H90">
        <v>134</v>
      </c>
      <c r="I90">
        <f t="shared" si="5"/>
        <v>75.261194029850742</v>
      </c>
      <c r="J90" t="s">
        <v>20</v>
      </c>
      <c r="K90" t="s">
        <v>21</v>
      </c>
      <c r="L90">
        <v>1287378000</v>
      </c>
      <c r="M90" s="8">
        <f t="shared" si="7"/>
        <v>40469.208333333336</v>
      </c>
      <c r="N90">
        <v>1287810000</v>
      </c>
      <c r="O90" s="8">
        <f t="shared" si="6"/>
        <v>40474.208333333336</v>
      </c>
      <c r="P90" t="b">
        <v>0</v>
      </c>
      <c r="Q90" t="b">
        <v>0</v>
      </c>
      <c r="R90" t="s">
        <v>2027</v>
      </c>
      <c r="S90" t="s">
        <v>2028</v>
      </c>
    </row>
    <row r="91" spans="1:19" ht="17" x14ac:dyDescent="0.2">
      <c r="A91">
        <v>649</v>
      </c>
      <c r="B91" t="s">
        <v>1316</v>
      </c>
      <c r="C91" s="3" t="s">
        <v>1317</v>
      </c>
      <c r="D91">
        <v>121700</v>
      </c>
      <c r="E91">
        <v>59003</v>
      </c>
      <c r="F91" s="5">
        <f t="shared" si="4"/>
        <v>48.482333607230892</v>
      </c>
      <c r="G91" t="s">
        <v>14</v>
      </c>
      <c r="H91">
        <v>602</v>
      </c>
      <c r="I91">
        <f t="shared" si="5"/>
        <v>98.011627906976742</v>
      </c>
      <c r="J91" t="s">
        <v>86</v>
      </c>
      <c r="K91" t="s">
        <v>87</v>
      </c>
      <c r="L91">
        <v>1287550800</v>
      </c>
      <c r="M91" s="8">
        <f t="shared" si="7"/>
        <v>40471.208333333336</v>
      </c>
      <c r="N91">
        <v>1288501200</v>
      </c>
      <c r="O91" s="8">
        <f t="shared" si="6"/>
        <v>40482.208333333336</v>
      </c>
      <c r="P91" t="b">
        <v>1</v>
      </c>
      <c r="Q91" t="b">
        <v>1</v>
      </c>
      <c r="R91" t="s">
        <v>2012</v>
      </c>
      <c r="S91" t="s">
        <v>2013</v>
      </c>
    </row>
    <row r="92" spans="1:19" ht="17" x14ac:dyDescent="0.2">
      <c r="A92">
        <v>612</v>
      </c>
      <c r="B92" t="s">
        <v>1242</v>
      </c>
      <c r="C92" s="3" t="s">
        <v>1243</v>
      </c>
      <c r="D92">
        <v>6200</v>
      </c>
      <c r="E92">
        <v>8645</v>
      </c>
      <c r="F92" s="5">
        <f t="shared" si="4"/>
        <v>139.43548387096774</v>
      </c>
      <c r="G92" t="s">
        <v>19</v>
      </c>
      <c r="H92">
        <v>192</v>
      </c>
      <c r="I92">
        <f t="shared" si="5"/>
        <v>45.026041666666664</v>
      </c>
      <c r="J92" t="s">
        <v>20</v>
      </c>
      <c r="K92" t="s">
        <v>21</v>
      </c>
      <c r="L92">
        <v>1287810000</v>
      </c>
      <c r="M92" s="8">
        <f t="shared" si="7"/>
        <v>40474.208333333336</v>
      </c>
      <c r="N92">
        <v>1289800800</v>
      </c>
      <c r="O92" s="8">
        <f t="shared" si="6"/>
        <v>40497.25</v>
      </c>
      <c r="P92" t="b">
        <v>0</v>
      </c>
      <c r="Q92" t="b">
        <v>0</v>
      </c>
      <c r="R92" t="s">
        <v>2008</v>
      </c>
      <c r="S92" t="s">
        <v>2016</v>
      </c>
    </row>
    <row r="93" spans="1:19" ht="17" x14ac:dyDescent="0.2">
      <c r="A93">
        <v>103</v>
      </c>
      <c r="B93" t="s">
        <v>236</v>
      </c>
      <c r="C93" s="3" t="s">
        <v>237</v>
      </c>
      <c r="D93">
        <v>10000</v>
      </c>
      <c r="E93">
        <v>2461</v>
      </c>
      <c r="F93" s="5">
        <f t="shared" si="4"/>
        <v>24.610000000000003</v>
      </c>
      <c r="G93" t="s">
        <v>14</v>
      </c>
      <c r="H93">
        <v>37</v>
      </c>
      <c r="I93">
        <f t="shared" si="5"/>
        <v>66.513513513513516</v>
      </c>
      <c r="J93" t="s">
        <v>94</v>
      </c>
      <c r="K93" t="s">
        <v>95</v>
      </c>
      <c r="L93">
        <v>1287896400</v>
      </c>
      <c r="M93" s="8">
        <f t="shared" si="7"/>
        <v>40475.208333333336</v>
      </c>
      <c r="N93">
        <v>1288674000</v>
      </c>
      <c r="O93" s="8">
        <f t="shared" si="6"/>
        <v>40484.208333333336</v>
      </c>
      <c r="P93" t="b">
        <v>0</v>
      </c>
      <c r="Q93" t="b">
        <v>0</v>
      </c>
      <c r="R93" t="s">
        <v>2008</v>
      </c>
      <c r="S93" t="s">
        <v>2016</v>
      </c>
    </row>
    <row r="94" spans="1:19" ht="17" x14ac:dyDescent="0.2">
      <c r="A94">
        <v>726</v>
      </c>
      <c r="B94" t="s">
        <v>1466</v>
      </c>
      <c r="C94" s="3" t="s">
        <v>1467</v>
      </c>
      <c r="D94">
        <v>54300</v>
      </c>
      <c r="E94">
        <v>48227</v>
      </c>
      <c r="F94" s="5">
        <f t="shared" si="4"/>
        <v>88.815837937384899</v>
      </c>
      <c r="G94" t="s">
        <v>63</v>
      </c>
      <c r="H94">
        <v>524</v>
      </c>
      <c r="I94">
        <f t="shared" si="5"/>
        <v>92.036259541984734</v>
      </c>
      <c r="J94" t="s">
        <v>20</v>
      </c>
      <c r="K94" t="s">
        <v>21</v>
      </c>
      <c r="L94">
        <v>1287982800</v>
      </c>
      <c r="M94" s="8">
        <f t="shared" si="7"/>
        <v>40476.208333333336</v>
      </c>
      <c r="N94">
        <v>1288501200</v>
      </c>
      <c r="O94" s="8">
        <f t="shared" si="6"/>
        <v>40482.208333333336</v>
      </c>
      <c r="P94" t="b">
        <v>0</v>
      </c>
      <c r="Q94" t="b">
        <v>1</v>
      </c>
      <c r="R94" t="s">
        <v>2012</v>
      </c>
      <c r="S94" t="s">
        <v>2013</v>
      </c>
    </row>
    <row r="95" spans="1:19" ht="17" x14ac:dyDescent="0.2">
      <c r="A95">
        <v>389</v>
      </c>
      <c r="B95" t="s">
        <v>807</v>
      </c>
      <c r="C95" s="3" t="s">
        <v>808</v>
      </c>
      <c r="D95">
        <v>83000</v>
      </c>
      <c r="E95">
        <v>101352</v>
      </c>
      <c r="F95" s="5">
        <f t="shared" si="4"/>
        <v>122.11084337349398</v>
      </c>
      <c r="G95" t="s">
        <v>19</v>
      </c>
      <c r="H95">
        <v>1152</v>
      </c>
      <c r="I95">
        <f t="shared" si="5"/>
        <v>87.979166666666671</v>
      </c>
      <c r="J95" t="s">
        <v>20</v>
      </c>
      <c r="K95" t="s">
        <v>21</v>
      </c>
      <c r="L95">
        <v>1288242000</v>
      </c>
      <c r="M95" s="8">
        <f t="shared" si="7"/>
        <v>40479.208333333336</v>
      </c>
      <c r="N95">
        <v>1290578400</v>
      </c>
      <c r="O95" s="8">
        <f t="shared" si="6"/>
        <v>40506.25</v>
      </c>
      <c r="P95" t="b">
        <v>0</v>
      </c>
      <c r="Q95" t="b">
        <v>0</v>
      </c>
      <c r="R95" t="s">
        <v>2012</v>
      </c>
      <c r="S95" t="s">
        <v>2013</v>
      </c>
    </row>
    <row r="96" spans="1:19" ht="17" x14ac:dyDescent="0.2">
      <c r="A96">
        <v>781</v>
      </c>
      <c r="B96" t="s">
        <v>1573</v>
      </c>
      <c r="C96" s="3" t="s">
        <v>1574</v>
      </c>
      <c r="D96">
        <v>8700</v>
      </c>
      <c r="E96">
        <v>4414</v>
      </c>
      <c r="F96" s="5">
        <f t="shared" si="4"/>
        <v>50.735632183908038</v>
      </c>
      <c r="G96" t="s">
        <v>63</v>
      </c>
      <c r="H96">
        <v>56</v>
      </c>
      <c r="I96">
        <f t="shared" si="5"/>
        <v>78.821428571428569</v>
      </c>
      <c r="J96" t="s">
        <v>86</v>
      </c>
      <c r="K96" t="s">
        <v>87</v>
      </c>
      <c r="L96">
        <v>1288501200</v>
      </c>
      <c r="M96" s="8">
        <f t="shared" si="7"/>
        <v>40482.208333333336</v>
      </c>
      <c r="N96">
        <v>1292911200</v>
      </c>
      <c r="O96" s="8">
        <f t="shared" si="6"/>
        <v>40533.25</v>
      </c>
      <c r="P96" t="b">
        <v>0</v>
      </c>
      <c r="Q96" t="b">
        <v>0</v>
      </c>
      <c r="R96" t="s">
        <v>2012</v>
      </c>
      <c r="S96" t="s">
        <v>2013</v>
      </c>
    </row>
    <row r="97" spans="1:19" ht="17" x14ac:dyDescent="0.2">
      <c r="A97">
        <v>70</v>
      </c>
      <c r="B97" t="s">
        <v>170</v>
      </c>
      <c r="C97" s="3" t="s">
        <v>171</v>
      </c>
      <c r="D97">
        <v>128000</v>
      </c>
      <c r="E97">
        <v>158389</v>
      </c>
      <c r="F97" s="5">
        <f t="shared" si="4"/>
        <v>123.74140625000001</v>
      </c>
      <c r="G97" t="s">
        <v>19</v>
      </c>
      <c r="H97">
        <v>2475</v>
      </c>
      <c r="I97">
        <f t="shared" si="5"/>
        <v>63.995555555555555</v>
      </c>
      <c r="J97" t="s">
        <v>94</v>
      </c>
      <c r="K97" t="s">
        <v>95</v>
      </c>
      <c r="L97">
        <v>1288674000</v>
      </c>
      <c r="M97" s="8">
        <f t="shared" si="7"/>
        <v>40484.208333333336</v>
      </c>
      <c r="N97">
        <v>1292911200</v>
      </c>
      <c r="O97" s="8">
        <f t="shared" si="6"/>
        <v>40533.25</v>
      </c>
      <c r="P97" t="b">
        <v>0</v>
      </c>
      <c r="Q97" t="b">
        <v>1</v>
      </c>
      <c r="R97" t="s">
        <v>2012</v>
      </c>
      <c r="S97" t="s">
        <v>2013</v>
      </c>
    </row>
    <row r="98" spans="1:19" ht="34" x14ac:dyDescent="0.2">
      <c r="A98">
        <v>213</v>
      </c>
      <c r="B98" t="s">
        <v>456</v>
      </c>
      <c r="C98" s="3" t="s">
        <v>457</v>
      </c>
      <c r="D98">
        <v>87900</v>
      </c>
      <c r="E98">
        <v>171549</v>
      </c>
      <c r="F98" s="5">
        <f t="shared" si="4"/>
        <v>195.16382252559728</v>
      </c>
      <c r="G98" t="s">
        <v>19</v>
      </c>
      <c r="H98">
        <v>4289</v>
      </c>
      <c r="I98">
        <f t="shared" si="5"/>
        <v>39.997435299603637</v>
      </c>
      <c r="J98" t="s">
        <v>20</v>
      </c>
      <c r="K98" t="s">
        <v>21</v>
      </c>
      <c r="L98">
        <v>1289019600</v>
      </c>
      <c r="M98" s="8">
        <f t="shared" si="7"/>
        <v>40488.208333333336</v>
      </c>
      <c r="N98">
        <v>1289714400</v>
      </c>
      <c r="O98" s="8">
        <f t="shared" si="6"/>
        <v>40496.25</v>
      </c>
      <c r="P98" t="b">
        <v>0</v>
      </c>
      <c r="Q98" t="b">
        <v>1</v>
      </c>
      <c r="R98" t="s">
        <v>2008</v>
      </c>
      <c r="S98" t="s">
        <v>2018</v>
      </c>
    </row>
    <row r="99" spans="1:19" ht="17" x14ac:dyDescent="0.2">
      <c r="A99">
        <v>177</v>
      </c>
      <c r="B99" t="s">
        <v>384</v>
      </c>
      <c r="C99" s="3" t="s">
        <v>385</v>
      </c>
      <c r="D99">
        <v>38800</v>
      </c>
      <c r="E99">
        <v>161593</v>
      </c>
      <c r="F99" s="5">
        <f t="shared" si="4"/>
        <v>416.47680412371136</v>
      </c>
      <c r="G99" t="s">
        <v>19</v>
      </c>
      <c r="H99">
        <v>2739</v>
      </c>
      <c r="I99">
        <f t="shared" si="5"/>
        <v>58.997079225994888</v>
      </c>
      <c r="J99" t="s">
        <v>20</v>
      </c>
      <c r="K99" t="s">
        <v>21</v>
      </c>
      <c r="L99">
        <v>1289800800</v>
      </c>
      <c r="M99" s="8">
        <f t="shared" si="7"/>
        <v>40497.25</v>
      </c>
      <c r="N99">
        <v>1291960800</v>
      </c>
      <c r="O99" s="8">
        <f t="shared" si="6"/>
        <v>40522.25</v>
      </c>
      <c r="P99" t="b">
        <v>0</v>
      </c>
      <c r="Q99" t="b">
        <v>0</v>
      </c>
      <c r="R99" t="s">
        <v>2012</v>
      </c>
      <c r="S99" t="s">
        <v>2013</v>
      </c>
    </row>
    <row r="100" spans="1:19" ht="17" x14ac:dyDescent="0.2">
      <c r="A100">
        <v>586</v>
      </c>
      <c r="B100" t="s">
        <v>1190</v>
      </c>
      <c r="C100" s="3" t="s">
        <v>1191</v>
      </c>
      <c r="D100">
        <v>700</v>
      </c>
      <c r="E100">
        <v>6654</v>
      </c>
      <c r="F100" s="5">
        <f t="shared" si="4"/>
        <v>950.57142857142856</v>
      </c>
      <c r="G100" t="s">
        <v>19</v>
      </c>
      <c r="H100">
        <v>130</v>
      </c>
      <c r="I100">
        <f t="shared" si="5"/>
        <v>51.184615384615384</v>
      </c>
      <c r="J100" t="s">
        <v>20</v>
      </c>
      <c r="K100" t="s">
        <v>21</v>
      </c>
      <c r="L100">
        <v>1289973600</v>
      </c>
      <c r="M100" s="8">
        <f t="shared" si="7"/>
        <v>40499.25</v>
      </c>
      <c r="N100">
        <v>1291615200</v>
      </c>
      <c r="O100" s="8">
        <f t="shared" si="6"/>
        <v>40518.25</v>
      </c>
      <c r="P100" t="b">
        <v>0</v>
      </c>
      <c r="Q100" t="b">
        <v>0</v>
      </c>
      <c r="R100" t="s">
        <v>2008</v>
      </c>
      <c r="S100" t="s">
        <v>2009</v>
      </c>
    </row>
    <row r="101" spans="1:19" ht="34" x14ac:dyDescent="0.2">
      <c r="A101">
        <v>525</v>
      </c>
      <c r="B101" t="s">
        <v>1071</v>
      </c>
      <c r="C101" s="3" t="s">
        <v>1072</v>
      </c>
      <c r="D101">
        <v>2100</v>
      </c>
      <c r="E101">
        <v>1768</v>
      </c>
      <c r="F101" s="5">
        <f t="shared" si="4"/>
        <v>84.19047619047619</v>
      </c>
      <c r="G101" t="s">
        <v>14</v>
      </c>
      <c r="H101">
        <v>63</v>
      </c>
      <c r="I101">
        <f t="shared" si="5"/>
        <v>28.063492063492063</v>
      </c>
      <c r="J101" t="s">
        <v>20</v>
      </c>
      <c r="K101" t="s">
        <v>21</v>
      </c>
      <c r="L101">
        <v>1290492000</v>
      </c>
      <c r="M101" s="8">
        <f t="shared" si="7"/>
        <v>40505.25</v>
      </c>
      <c r="N101">
        <v>1290837600</v>
      </c>
      <c r="O101" s="8">
        <f t="shared" si="6"/>
        <v>40509.25</v>
      </c>
      <c r="P101" t="b">
        <v>0</v>
      </c>
      <c r="Q101" t="b">
        <v>0</v>
      </c>
      <c r="R101" t="s">
        <v>2010</v>
      </c>
      <c r="S101" t="s">
        <v>2019</v>
      </c>
    </row>
    <row r="102" spans="1:19" ht="34" x14ac:dyDescent="0.2">
      <c r="A102">
        <v>322</v>
      </c>
      <c r="B102" t="s">
        <v>673</v>
      </c>
      <c r="C102" s="3" t="s">
        <v>674</v>
      </c>
      <c r="D102">
        <v>117900</v>
      </c>
      <c r="E102">
        <v>196377</v>
      </c>
      <c r="F102" s="5">
        <f t="shared" si="4"/>
        <v>166.56234096692114</v>
      </c>
      <c r="G102" t="s">
        <v>19</v>
      </c>
      <c r="H102">
        <v>5168</v>
      </c>
      <c r="I102">
        <f t="shared" si="5"/>
        <v>37.998645510835914</v>
      </c>
      <c r="J102" t="s">
        <v>20</v>
      </c>
      <c r="K102" t="s">
        <v>21</v>
      </c>
      <c r="L102">
        <v>1290664800</v>
      </c>
      <c r="M102" s="8">
        <f t="shared" si="7"/>
        <v>40507.25</v>
      </c>
      <c r="N102">
        <v>1291788000</v>
      </c>
      <c r="O102" s="8">
        <f t="shared" si="6"/>
        <v>40520.25</v>
      </c>
      <c r="P102" t="b">
        <v>0</v>
      </c>
      <c r="Q102" t="b">
        <v>0</v>
      </c>
      <c r="R102" t="s">
        <v>2012</v>
      </c>
      <c r="S102" t="s">
        <v>2013</v>
      </c>
    </row>
    <row r="103" spans="1:19" ht="17" x14ac:dyDescent="0.2">
      <c r="A103">
        <v>270</v>
      </c>
      <c r="B103" t="s">
        <v>569</v>
      </c>
      <c r="C103" s="3" t="s">
        <v>570</v>
      </c>
      <c r="D103">
        <v>173900</v>
      </c>
      <c r="E103">
        <v>47260</v>
      </c>
      <c r="F103" s="5">
        <f t="shared" si="4"/>
        <v>27.176538240368025</v>
      </c>
      <c r="G103" t="s">
        <v>63</v>
      </c>
      <c r="H103">
        <v>1890</v>
      </c>
      <c r="I103">
        <f t="shared" si="5"/>
        <v>25.005291005291006</v>
      </c>
      <c r="J103" t="s">
        <v>20</v>
      </c>
      <c r="K103" t="s">
        <v>21</v>
      </c>
      <c r="L103">
        <v>1291269600</v>
      </c>
      <c r="M103" s="8">
        <f t="shared" si="7"/>
        <v>40514.25</v>
      </c>
      <c r="N103">
        <v>1291442400</v>
      </c>
      <c r="O103" s="8">
        <f t="shared" si="6"/>
        <v>40516.25</v>
      </c>
      <c r="P103" t="b">
        <v>0</v>
      </c>
      <c r="Q103" t="b">
        <v>0</v>
      </c>
      <c r="R103" t="s">
        <v>2023</v>
      </c>
      <c r="S103" t="s">
        <v>2024</v>
      </c>
    </row>
    <row r="104" spans="1:19" ht="34" x14ac:dyDescent="0.2">
      <c r="A104">
        <v>445</v>
      </c>
      <c r="B104" t="s">
        <v>915</v>
      </c>
      <c r="C104" s="3" t="s">
        <v>916</v>
      </c>
      <c r="D104">
        <v>2100</v>
      </c>
      <c r="E104">
        <v>10739</v>
      </c>
      <c r="F104" s="5">
        <f t="shared" si="4"/>
        <v>511.38095238095235</v>
      </c>
      <c r="G104" t="s">
        <v>19</v>
      </c>
      <c r="H104">
        <v>170</v>
      </c>
      <c r="I104">
        <f t="shared" si="5"/>
        <v>63.170588235294119</v>
      </c>
      <c r="J104" t="s">
        <v>20</v>
      </c>
      <c r="K104" t="s">
        <v>21</v>
      </c>
      <c r="L104">
        <v>1291356000</v>
      </c>
      <c r="M104" s="8">
        <f t="shared" si="7"/>
        <v>40515.25</v>
      </c>
      <c r="N104">
        <v>1293170400</v>
      </c>
      <c r="O104" s="8">
        <f t="shared" si="6"/>
        <v>40536.25</v>
      </c>
      <c r="P104" t="b">
        <v>0</v>
      </c>
      <c r="Q104" t="b">
        <v>1</v>
      </c>
      <c r="R104" t="s">
        <v>2012</v>
      </c>
      <c r="S104" t="s">
        <v>2013</v>
      </c>
    </row>
    <row r="105" spans="1:19" ht="17" x14ac:dyDescent="0.2">
      <c r="A105">
        <v>973</v>
      </c>
      <c r="B105" t="s">
        <v>1951</v>
      </c>
      <c r="C105" s="3" t="s">
        <v>1952</v>
      </c>
      <c r="D105">
        <v>121100</v>
      </c>
      <c r="E105">
        <v>26176</v>
      </c>
      <c r="F105" s="5">
        <f t="shared" si="4"/>
        <v>21.615194054500414</v>
      </c>
      <c r="G105" t="s">
        <v>14</v>
      </c>
      <c r="H105">
        <v>252</v>
      </c>
      <c r="I105">
        <f t="shared" si="5"/>
        <v>103.87301587301587</v>
      </c>
      <c r="J105" t="s">
        <v>20</v>
      </c>
      <c r="K105" t="s">
        <v>21</v>
      </c>
      <c r="L105">
        <v>1291960800</v>
      </c>
      <c r="M105" s="8">
        <f t="shared" si="7"/>
        <v>40522.25</v>
      </c>
      <c r="N105">
        <v>1292133600</v>
      </c>
      <c r="O105" s="8">
        <f t="shared" si="6"/>
        <v>40524.25</v>
      </c>
      <c r="P105" t="b">
        <v>0</v>
      </c>
      <c r="Q105" t="b">
        <v>1</v>
      </c>
      <c r="R105" t="s">
        <v>2012</v>
      </c>
      <c r="S105" t="s">
        <v>2013</v>
      </c>
    </row>
    <row r="106" spans="1:19" ht="34" x14ac:dyDescent="0.2">
      <c r="A106">
        <v>826</v>
      </c>
      <c r="B106" t="s">
        <v>1661</v>
      </c>
      <c r="C106" s="3" t="s">
        <v>1662</v>
      </c>
      <c r="D106">
        <v>2800</v>
      </c>
      <c r="E106">
        <v>12797</v>
      </c>
      <c r="F106" s="5">
        <f t="shared" si="4"/>
        <v>457.03571428571428</v>
      </c>
      <c r="G106" t="s">
        <v>19</v>
      </c>
      <c r="H106">
        <v>194</v>
      </c>
      <c r="I106">
        <f t="shared" si="5"/>
        <v>65.963917525773198</v>
      </c>
      <c r="J106" t="s">
        <v>20</v>
      </c>
      <c r="K106" t="s">
        <v>21</v>
      </c>
      <c r="L106">
        <v>1292220000</v>
      </c>
      <c r="M106" s="8">
        <f t="shared" si="7"/>
        <v>40525.25</v>
      </c>
      <c r="N106">
        <v>1294639200</v>
      </c>
      <c r="O106" s="8">
        <f t="shared" si="6"/>
        <v>40553.25</v>
      </c>
      <c r="P106" t="b">
        <v>0</v>
      </c>
      <c r="Q106" t="b">
        <v>1</v>
      </c>
      <c r="R106" t="s">
        <v>2012</v>
      </c>
      <c r="S106" t="s">
        <v>2013</v>
      </c>
    </row>
    <row r="107" spans="1:19" ht="17" x14ac:dyDescent="0.2">
      <c r="A107">
        <v>336</v>
      </c>
      <c r="B107" t="s">
        <v>701</v>
      </c>
      <c r="C107" s="3" t="s">
        <v>702</v>
      </c>
      <c r="D107">
        <v>70700</v>
      </c>
      <c r="E107">
        <v>68602</v>
      </c>
      <c r="F107" s="5">
        <f t="shared" si="4"/>
        <v>97.032531824611041</v>
      </c>
      <c r="G107" t="s">
        <v>14</v>
      </c>
      <c r="H107">
        <v>1072</v>
      </c>
      <c r="I107">
        <f t="shared" si="5"/>
        <v>63.994402985074629</v>
      </c>
      <c r="J107" t="s">
        <v>20</v>
      </c>
      <c r="K107" t="s">
        <v>21</v>
      </c>
      <c r="L107">
        <v>1292392800</v>
      </c>
      <c r="M107" s="8">
        <f t="shared" si="7"/>
        <v>40527.25</v>
      </c>
      <c r="N107">
        <v>1292479200</v>
      </c>
      <c r="O107" s="8">
        <f t="shared" si="6"/>
        <v>40528.25</v>
      </c>
      <c r="P107" t="b">
        <v>0</v>
      </c>
      <c r="Q107" t="b">
        <v>1</v>
      </c>
      <c r="R107" t="s">
        <v>2008</v>
      </c>
      <c r="S107" t="s">
        <v>2009</v>
      </c>
    </row>
    <row r="108" spans="1:19" ht="17" x14ac:dyDescent="0.2">
      <c r="A108">
        <v>69</v>
      </c>
      <c r="B108" t="s">
        <v>168</v>
      </c>
      <c r="C108" s="3" t="s">
        <v>169</v>
      </c>
      <c r="D108">
        <v>7900</v>
      </c>
      <c r="E108">
        <v>1901</v>
      </c>
      <c r="F108" s="5">
        <f t="shared" si="4"/>
        <v>24.063291139240505</v>
      </c>
      <c r="G108" t="s">
        <v>63</v>
      </c>
      <c r="H108">
        <v>17</v>
      </c>
      <c r="I108">
        <f t="shared" si="5"/>
        <v>111.82352941176471</v>
      </c>
      <c r="J108" t="s">
        <v>20</v>
      </c>
      <c r="K108" t="s">
        <v>21</v>
      </c>
      <c r="L108">
        <v>1292738400</v>
      </c>
      <c r="M108" s="8">
        <f t="shared" si="7"/>
        <v>40531.25</v>
      </c>
      <c r="N108">
        <v>1295676000</v>
      </c>
      <c r="O108" s="8">
        <f t="shared" si="6"/>
        <v>40565.25</v>
      </c>
      <c r="P108" t="b">
        <v>0</v>
      </c>
      <c r="Q108" t="b">
        <v>0</v>
      </c>
      <c r="R108" t="s">
        <v>2012</v>
      </c>
      <c r="S108" t="s">
        <v>2013</v>
      </c>
    </row>
    <row r="109" spans="1:19" ht="17" x14ac:dyDescent="0.2">
      <c r="A109">
        <v>166</v>
      </c>
      <c r="B109" t="s">
        <v>362</v>
      </c>
      <c r="C109" s="3" t="s">
        <v>363</v>
      </c>
      <c r="D109">
        <v>9800</v>
      </c>
      <c r="E109">
        <v>13439</v>
      </c>
      <c r="F109" s="5">
        <f t="shared" si="4"/>
        <v>137.13265306122449</v>
      </c>
      <c r="G109" t="s">
        <v>19</v>
      </c>
      <c r="H109">
        <v>244</v>
      </c>
      <c r="I109">
        <f t="shared" si="5"/>
        <v>55.077868852459019</v>
      </c>
      <c r="J109" t="s">
        <v>20</v>
      </c>
      <c r="K109" t="s">
        <v>21</v>
      </c>
      <c r="L109">
        <v>1292997600</v>
      </c>
      <c r="M109" s="8">
        <f t="shared" si="7"/>
        <v>40534.25</v>
      </c>
      <c r="N109">
        <v>1293343200</v>
      </c>
      <c r="O109" s="8">
        <f t="shared" si="6"/>
        <v>40538.25</v>
      </c>
      <c r="P109" t="b">
        <v>0</v>
      </c>
      <c r="Q109" t="b">
        <v>0</v>
      </c>
      <c r="R109" t="s">
        <v>2027</v>
      </c>
      <c r="S109" t="s">
        <v>2028</v>
      </c>
    </row>
    <row r="110" spans="1:19" ht="17" x14ac:dyDescent="0.2">
      <c r="A110">
        <v>360</v>
      </c>
      <c r="B110" t="s">
        <v>749</v>
      </c>
      <c r="C110" s="3" t="s">
        <v>750</v>
      </c>
      <c r="D110">
        <v>59700</v>
      </c>
      <c r="E110">
        <v>135132</v>
      </c>
      <c r="F110" s="5">
        <f t="shared" si="4"/>
        <v>226.35175879396985</v>
      </c>
      <c r="G110" t="s">
        <v>19</v>
      </c>
      <c r="H110">
        <v>2875</v>
      </c>
      <c r="I110">
        <f t="shared" si="5"/>
        <v>47.002434782608695</v>
      </c>
      <c r="J110" t="s">
        <v>36</v>
      </c>
      <c r="K110" t="s">
        <v>37</v>
      </c>
      <c r="L110">
        <v>1293861600</v>
      </c>
      <c r="M110" s="8">
        <f t="shared" si="7"/>
        <v>40544.25</v>
      </c>
      <c r="N110">
        <v>1295071200</v>
      </c>
      <c r="O110" s="8">
        <f t="shared" si="6"/>
        <v>40558.25</v>
      </c>
      <c r="P110" t="b">
        <v>0</v>
      </c>
      <c r="Q110" t="b">
        <v>1</v>
      </c>
      <c r="R110" t="s">
        <v>2012</v>
      </c>
      <c r="S110" t="s">
        <v>2013</v>
      </c>
    </row>
    <row r="111" spans="1:19" ht="34" x14ac:dyDescent="0.2">
      <c r="A111">
        <v>968</v>
      </c>
      <c r="B111" t="s">
        <v>1941</v>
      </c>
      <c r="C111" s="3" t="s">
        <v>1942</v>
      </c>
      <c r="D111">
        <v>2400</v>
      </c>
      <c r="E111">
        <v>8117</v>
      </c>
      <c r="F111" s="5">
        <f t="shared" si="4"/>
        <v>338.20833333333337</v>
      </c>
      <c r="G111" t="s">
        <v>19</v>
      </c>
      <c r="H111">
        <v>114</v>
      </c>
      <c r="I111">
        <f t="shared" si="5"/>
        <v>71.201754385964918</v>
      </c>
      <c r="J111" t="s">
        <v>20</v>
      </c>
      <c r="K111" t="s">
        <v>21</v>
      </c>
      <c r="L111">
        <v>1293861600</v>
      </c>
      <c r="M111" s="8">
        <f t="shared" si="7"/>
        <v>40544.25</v>
      </c>
      <c r="N111">
        <v>1295157600</v>
      </c>
      <c r="O111" s="8">
        <f t="shared" si="6"/>
        <v>40559.25</v>
      </c>
      <c r="P111" t="b">
        <v>0</v>
      </c>
      <c r="Q111" t="b">
        <v>0</v>
      </c>
      <c r="R111" t="s">
        <v>2006</v>
      </c>
      <c r="S111" t="s">
        <v>2007</v>
      </c>
    </row>
    <row r="112" spans="1:19" ht="34" x14ac:dyDescent="0.2">
      <c r="A112">
        <v>553</v>
      </c>
      <c r="B112" t="s">
        <v>1127</v>
      </c>
      <c r="C112" s="3" t="s">
        <v>1128</v>
      </c>
      <c r="D112">
        <v>170600</v>
      </c>
      <c r="E112">
        <v>75022</v>
      </c>
      <c r="F112" s="5">
        <f t="shared" si="4"/>
        <v>43.975381008206334</v>
      </c>
      <c r="G112" t="s">
        <v>14</v>
      </c>
      <c r="H112">
        <v>1028</v>
      </c>
      <c r="I112">
        <f t="shared" si="5"/>
        <v>72.978599221789878</v>
      </c>
      <c r="J112" t="s">
        <v>20</v>
      </c>
      <c r="K112" t="s">
        <v>21</v>
      </c>
      <c r="L112">
        <v>1293948000</v>
      </c>
      <c r="M112" s="8">
        <f t="shared" si="7"/>
        <v>40545.25</v>
      </c>
      <c r="N112">
        <v>1294034400</v>
      </c>
      <c r="O112" s="8">
        <f t="shared" si="6"/>
        <v>40546.25</v>
      </c>
      <c r="P112" t="b">
        <v>0</v>
      </c>
      <c r="Q112" t="b">
        <v>0</v>
      </c>
      <c r="R112" t="s">
        <v>2008</v>
      </c>
      <c r="S112" t="s">
        <v>2009</v>
      </c>
    </row>
    <row r="113" spans="1:19" ht="17" x14ac:dyDescent="0.2">
      <c r="A113">
        <v>366</v>
      </c>
      <c r="B113" t="s">
        <v>761</v>
      </c>
      <c r="C113" s="3" t="s">
        <v>762</v>
      </c>
      <c r="D113">
        <v>1800</v>
      </c>
      <c r="E113">
        <v>10658</v>
      </c>
      <c r="F113" s="5">
        <f t="shared" si="4"/>
        <v>592.11111111111109</v>
      </c>
      <c r="G113" t="s">
        <v>19</v>
      </c>
      <c r="H113">
        <v>101</v>
      </c>
      <c r="I113">
        <f t="shared" si="5"/>
        <v>105.52475247524752</v>
      </c>
      <c r="J113" t="s">
        <v>20</v>
      </c>
      <c r="K113" t="s">
        <v>21</v>
      </c>
      <c r="L113">
        <v>1294034400</v>
      </c>
      <c r="M113" s="8">
        <f t="shared" si="7"/>
        <v>40546.25</v>
      </c>
      <c r="N113">
        <v>1294120800</v>
      </c>
      <c r="O113" s="8">
        <f t="shared" si="6"/>
        <v>40547.25</v>
      </c>
      <c r="P113" t="b">
        <v>0</v>
      </c>
      <c r="Q113" t="b">
        <v>1</v>
      </c>
      <c r="R113" t="s">
        <v>2012</v>
      </c>
      <c r="S113" t="s">
        <v>2013</v>
      </c>
    </row>
    <row r="114" spans="1:19" ht="34" x14ac:dyDescent="0.2">
      <c r="A114">
        <v>392</v>
      </c>
      <c r="B114" t="s">
        <v>813</v>
      </c>
      <c r="C114" s="3" t="s">
        <v>814</v>
      </c>
      <c r="D114">
        <v>102900</v>
      </c>
      <c r="E114">
        <v>67546</v>
      </c>
      <c r="F114" s="5">
        <f t="shared" si="4"/>
        <v>65.642371234207957</v>
      </c>
      <c r="G114" t="s">
        <v>14</v>
      </c>
      <c r="H114">
        <v>1608</v>
      </c>
      <c r="I114">
        <f t="shared" si="5"/>
        <v>42.006218905472636</v>
      </c>
      <c r="J114" t="s">
        <v>20</v>
      </c>
      <c r="K114" t="s">
        <v>21</v>
      </c>
      <c r="L114">
        <v>1294293600</v>
      </c>
      <c r="M114" s="8">
        <f t="shared" si="7"/>
        <v>40549.25</v>
      </c>
      <c r="N114">
        <v>1294466400</v>
      </c>
      <c r="O114" s="8">
        <f t="shared" si="6"/>
        <v>40551.25</v>
      </c>
      <c r="P114" t="b">
        <v>0</v>
      </c>
      <c r="Q114" t="b">
        <v>0</v>
      </c>
      <c r="R114" t="s">
        <v>2010</v>
      </c>
      <c r="S114" t="s">
        <v>2019</v>
      </c>
    </row>
    <row r="115" spans="1:19" ht="17" x14ac:dyDescent="0.2">
      <c r="A115">
        <v>941</v>
      </c>
      <c r="B115" t="s">
        <v>1889</v>
      </c>
      <c r="C115" s="3" t="s">
        <v>1890</v>
      </c>
      <c r="D115">
        <v>43000</v>
      </c>
      <c r="E115">
        <v>5615</v>
      </c>
      <c r="F115" s="5">
        <f t="shared" si="4"/>
        <v>13.05813953488372</v>
      </c>
      <c r="G115" t="s">
        <v>14</v>
      </c>
      <c r="H115">
        <v>78</v>
      </c>
      <c r="I115">
        <f t="shared" si="5"/>
        <v>71.987179487179489</v>
      </c>
      <c r="J115" t="s">
        <v>20</v>
      </c>
      <c r="K115" t="s">
        <v>21</v>
      </c>
      <c r="L115">
        <v>1294552800</v>
      </c>
      <c r="M115" s="8">
        <f t="shared" si="7"/>
        <v>40552.25</v>
      </c>
      <c r="N115">
        <v>1297576800</v>
      </c>
      <c r="O115" s="8">
        <f t="shared" si="6"/>
        <v>40587.25</v>
      </c>
      <c r="P115" t="b">
        <v>1</v>
      </c>
      <c r="Q115" t="b">
        <v>0</v>
      </c>
      <c r="R115" t="s">
        <v>2012</v>
      </c>
      <c r="S115" t="s">
        <v>2013</v>
      </c>
    </row>
    <row r="116" spans="1:19" ht="17" x14ac:dyDescent="0.2">
      <c r="A116">
        <v>569</v>
      </c>
      <c r="B116" t="s">
        <v>1158</v>
      </c>
      <c r="C116" s="3" t="s">
        <v>1159</v>
      </c>
      <c r="D116">
        <v>20100</v>
      </c>
      <c r="E116">
        <v>47705</v>
      </c>
      <c r="F116" s="5">
        <f t="shared" si="4"/>
        <v>237.33830845771143</v>
      </c>
      <c r="G116" t="s">
        <v>19</v>
      </c>
      <c r="H116">
        <v>589</v>
      </c>
      <c r="I116">
        <f t="shared" si="5"/>
        <v>80.993208828522924</v>
      </c>
      <c r="J116" t="s">
        <v>94</v>
      </c>
      <c r="K116" t="s">
        <v>95</v>
      </c>
      <c r="L116">
        <v>1294725600</v>
      </c>
      <c r="M116" s="8">
        <f t="shared" si="7"/>
        <v>40554.25</v>
      </c>
      <c r="N116">
        <v>1295762400</v>
      </c>
      <c r="O116" s="8">
        <f t="shared" si="6"/>
        <v>40566.25</v>
      </c>
      <c r="P116" t="b">
        <v>0</v>
      </c>
      <c r="Q116" t="b">
        <v>0</v>
      </c>
      <c r="R116" t="s">
        <v>2014</v>
      </c>
      <c r="S116" t="s">
        <v>2022</v>
      </c>
    </row>
    <row r="117" spans="1:19" ht="17" x14ac:dyDescent="0.2">
      <c r="A117">
        <v>17</v>
      </c>
      <c r="B117" t="s">
        <v>59</v>
      </c>
      <c r="C117" s="3" t="s">
        <v>60</v>
      </c>
      <c r="D117">
        <v>84600</v>
      </c>
      <c r="E117">
        <v>134845</v>
      </c>
      <c r="F117" s="5">
        <f t="shared" si="4"/>
        <v>159.39125295508273</v>
      </c>
      <c r="G117" t="s">
        <v>19</v>
      </c>
      <c r="H117">
        <v>1249</v>
      </c>
      <c r="I117">
        <f t="shared" si="5"/>
        <v>107.96236989591674</v>
      </c>
      <c r="J117" t="s">
        <v>20</v>
      </c>
      <c r="K117" t="s">
        <v>21</v>
      </c>
      <c r="L117">
        <v>1294812000</v>
      </c>
      <c r="M117" s="8">
        <f t="shared" si="7"/>
        <v>40555.25</v>
      </c>
      <c r="N117">
        <v>1294898400</v>
      </c>
      <c r="O117" s="8">
        <f t="shared" si="6"/>
        <v>40556.25</v>
      </c>
      <c r="P117" t="b">
        <v>0</v>
      </c>
      <c r="Q117" t="b">
        <v>0</v>
      </c>
      <c r="R117" t="s">
        <v>2014</v>
      </c>
      <c r="S117" t="s">
        <v>2022</v>
      </c>
    </row>
    <row r="118" spans="1:19" ht="17" x14ac:dyDescent="0.2">
      <c r="A118">
        <v>875</v>
      </c>
      <c r="B118" t="s">
        <v>1758</v>
      </c>
      <c r="C118" s="3" t="s">
        <v>1759</v>
      </c>
      <c r="D118">
        <v>7900</v>
      </c>
      <c r="E118">
        <v>5465</v>
      </c>
      <c r="F118" s="5">
        <f t="shared" si="4"/>
        <v>69.177215189873422</v>
      </c>
      <c r="G118" t="s">
        <v>14</v>
      </c>
      <c r="H118">
        <v>67</v>
      </c>
      <c r="I118">
        <f t="shared" si="5"/>
        <v>81.567164179104481</v>
      </c>
      <c r="J118" t="s">
        <v>20</v>
      </c>
      <c r="K118" t="s">
        <v>21</v>
      </c>
      <c r="L118">
        <v>1294898400</v>
      </c>
      <c r="M118" s="8">
        <f t="shared" si="7"/>
        <v>40556.25</v>
      </c>
      <c r="N118">
        <v>1294984800</v>
      </c>
      <c r="O118" s="8">
        <f t="shared" si="6"/>
        <v>40557.25</v>
      </c>
      <c r="P118" t="b">
        <v>0</v>
      </c>
      <c r="Q118" t="b">
        <v>0</v>
      </c>
      <c r="R118" t="s">
        <v>2008</v>
      </c>
      <c r="S118" t="s">
        <v>2009</v>
      </c>
    </row>
    <row r="119" spans="1:19" ht="34" x14ac:dyDescent="0.2">
      <c r="A119">
        <v>416</v>
      </c>
      <c r="B119" t="s">
        <v>859</v>
      </c>
      <c r="C119" s="3" t="s">
        <v>860</v>
      </c>
      <c r="D119">
        <v>134600</v>
      </c>
      <c r="E119">
        <v>59007</v>
      </c>
      <c r="F119" s="5">
        <f t="shared" si="4"/>
        <v>43.838781575037146</v>
      </c>
      <c r="G119" t="s">
        <v>14</v>
      </c>
      <c r="H119">
        <v>1439</v>
      </c>
      <c r="I119">
        <f t="shared" si="5"/>
        <v>41.005559416261292</v>
      </c>
      <c r="J119" t="s">
        <v>20</v>
      </c>
      <c r="K119" t="s">
        <v>21</v>
      </c>
      <c r="L119">
        <v>1295244000</v>
      </c>
      <c r="M119" s="8">
        <f t="shared" si="7"/>
        <v>40560.25</v>
      </c>
      <c r="N119">
        <v>1296021600</v>
      </c>
      <c r="O119" s="8">
        <f t="shared" si="6"/>
        <v>40569.25</v>
      </c>
      <c r="P119" t="b">
        <v>0</v>
      </c>
      <c r="Q119" t="b">
        <v>1</v>
      </c>
      <c r="R119" t="s">
        <v>2014</v>
      </c>
      <c r="S119" t="s">
        <v>2015</v>
      </c>
    </row>
    <row r="120" spans="1:19" ht="17" x14ac:dyDescent="0.2">
      <c r="A120">
        <v>604</v>
      </c>
      <c r="B120" t="s">
        <v>1226</v>
      </c>
      <c r="C120" s="3" t="s">
        <v>1227</v>
      </c>
      <c r="D120">
        <v>88700</v>
      </c>
      <c r="E120">
        <v>151438</v>
      </c>
      <c r="F120" s="5">
        <f t="shared" si="4"/>
        <v>170.73055242390078</v>
      </c>
      <c r="G120" t="s">
        <v>19</v>
      </c>
      <c r="H120">
        <v>2857</v>
      </c>
      <c r="I120">
        <f t="shared" si="5"/>
        <v>53.005950297514879</v>
      </c>
      <c r="J120" t="s">
        <v>20</v>
      </c>
      <c r="K120" t="s">
        <v>21</v>
      </c>
      <c r="L120">
        <v>1295676000</v>
      </c>
      <c r="M120" s="8">
        <f t="shared" si="7"/>
        <v>40565.25</v>
      </c>
      <c r="N120">
        <v>1297490400</v>
      </c>
      <c r="O120" s="8">
        <f t="shared" si="6"/>
        <v>40586.25</v>
      </c>
      <c r="P120" t="b">
        <v>0</v>
      </c>
      <c r="Q120" t="b">
        <v>0</v>
      </c>
      <c r="R120" t="s">
        <v>2012</v>
      </c>
      <c r="S120" t="s">
        <v>2013</v>
      </c>
    </row>
    <row r="121" spans="1:19" ht="17" x14ac:dyDescent="0.2">
      <c r="A121">
        <v>942</v>
      </c>
      <c r="B121" t="s">
        <v>1883</v>
      </c>
      <c r="C121" s="3" t="s">
        <v>1891</v>
      </c>
      <c r="D121">
        <v>9600</v>
      </c>
      <c r="E121">
        <v>6205</v>
      </c>
      <c r="F121" s="5">
        <f t="shared" si="4"/>
        <v>64.635416666666671</v>
      </c>
      <c r="G121" t="s">
        <v>14</v>
      </c>
      <c r="H121">
        <v>67</v>
      </c>
      <c r="I121">
        <f t="shared" si="5"/>
        <v>92.611940298507463</v>
      </c>
      <c r="J121" t="s">
        <v>24</v>
      </c>
      <c r="K121" t="s">
        <v>25</v>
      </c>
      <c r="L121">
        <v>1295935200</v>
      </c>
      <c r="M121" s="8">
        <f t="shared" si="7"/>
        <v>40568.25</v>
      </c>
      <c r="N121">
        <v>1296194400</v>
      </c>
      <c r="O121" s="8">
        <f t="shared" si="6"/>
        <v>40571.25</v>
      </c>
      <c r="P121" t="b">
        <v>0</v>
      </c>
      <c r="Q121" t="b">
        <v>0</v>
      </c>
      <c r="R121" t="s">
        <v>2012</v>
      </c>
      <c r="S121" t="s">
        <v>2013</v>
      </c>
    </row>
    <row r="122" spans="1:19" ht="17" x14ac:dyDescent="0.2">
      <c r="A122">
        <v>65</v>
      </c>
      <c r="B122" t="s">
        <v>160</v>
      </c>
      <c r="C122" s="3" t="s">
        <v>161</v>
      </c>
      <c r="D122">
        <v>6100</v>
      </c>
      <c r="E122">
        <v>14405</v>
      </c>
      <c r="F122" s="5">
        <f t="shared" si="4"/>
        <v>236.14754098360655</v>
      </c>
      <c r="G122" t="s">
        <v>19</v>
      </c>
      <c r="H122">
        <v>236</v>
      </c>
      <c r="I122">
        <f t="shared" si="5"/>
        <v>61.038135593220339</v>
      </c>
      <c r="J122" t="s">
        <v>20</v>
      </c>
      <c r="K122" t="s">
        <v>21</v>
      </c>
      <c r="L122">
        <v>1296108000</v>
      </c>
      <c r="M122" s="8">
        <f t="shared" si="7"/>
        <v>40570.25</v>
      </c>
      <c r="N122">
        <v>1296712800</v>
      </c>
      <c r="O122" s="8">
        <f t="shared" si="6"/>
        <v>40577.25</v>
      </c>
      <c r="P122" t="b">
        <v>0</v>
      </c>
      <c r="Q122" t="b">
        <v>0</v>
      </c>
      <c r="R122" t="s">
        <v>2012</v>
      </c>
      <c r="S122" t="s">
        <v>2013</v>
      </c>
    </row>
    <row r="123" spans="1:19" ht="17" x14ac:dyDescent="0.2">
      <c r="A123">
        <v>362</v>
      </c>
      <c r="B123" t="s">
        <v>753</v>
      </c>
      <c r="C123" s="3" t="s">
        <v>754</v>
      </c>
      <c r="D123">
        <v>3700</v>
      </c>
      <c r="E123">
        <v>13755</v>
      </c>
      <c r="F123" s="5">
        <f t="shared" si="4"/>
        <v>371.75675675675677</v>
      </c>
      <c r="G123" t="s">
        <v>19</v>
      </c>
      <c r="H123">
        <v>191</v>
      </c>
      <c r="I123">
        <f t="shared" si="5"/>
        <v>72.015706806282722</v>
      </c>
      <c r="J123" t="s">
        <v>20</v>
      </c>
      <c r="K123" t="s">
        <v>21</v>
      </c>
      <c r="L123">
        <v>1296108000</v>
      </c>
      <c r="M123" s="8">
        <f t="shared" si="7"/>
        <v>40570.25</v>
      </c>
      <c r="N123">
        <v>1299391200</v>
      </c>
      <c r="O123" s="8">
        <f t="shared" si="6"/>
        <v>40608.25</v>
      </c>
      <c r="P123" t="b">
        <v>0</v>
      </c>
      <c r="Q123" t="b">
        <v>0</v>
      </c>
      <c r="R123" t="s">
        <v>2008</v>
      </c>
      <c r="S123" t="s">
        <v>2009</v>
      </c>
    </row>
    <row r="124" spans="1:19" ht="17" x14ac:dyDescent="0.2">
      <c r="A124">
        <v>659</v>
      </c>
      <c r="B124" t="s">
        <v>1336</v>
      </c>
      <c r="C124" s="3" t="s">
        <v>1337</v>
      </c>
      <c r="D124">
        <v>120700</v>
      </c>
      <c r="E124">
        <v>57010</v>
      </c>
      <c r="F124" s="5">
        <f t="shared" si="4"/>
        <v>47.232808616404313</v>
      </c>
      <c r="G124" t="s">
        <v>14</v>
      </c>
      <c r="H124">
        <v>750</v>
      </c>
      <c r="I124">
        <f t="shared" si="5"/>
        <v>76.013333333333335</v>
      </c>
      <c r="J124" t="s">
        <v>36</v>
      </c>
      <c r="K124" t="s">
        <v>37</v>
      </c>
      <c r="L124">
        <v>1296108000</v>
      </c>
      <c r="M124" s="8">
        <f t="shared" si="7"/>
        <v>40570.25</v>
      </c>
      <c r="N124">
        <v>1296194400</v>
      </c>
      <c r="O124" s="8">
        <f t="shared" si="6"/>
        <v>40571.25</v>
      </c>
      <c r="P124" t="b">
        <v>0</v>
      </c>
      <c r="Q124" t="b">
        <v>0</v>
      </c>
      <c r="R124" t="s">
        <v>2014</v>
      </c>
      <c r="S124" t="s">
        <v>2015</v>
      </c>
    </row>
    <row r="125" spans="1:19" ht="34" x14ac:dyDescent="0.2">
      <c r="A125">
        <v>976</v>
      </c>
      <c r="B125" t="s">
        <v>1957</v>
      </c>
      <c r="C125" s="3" t="s">
        <v>1958</v>
      </c>
      <c r="D125">
        <v>4000</v>
      </c>
      <c r="E125">
        <v>12886</v>
      </c>
      <c r="F125" s="5">
        <f t="shared" si="4"/>
        <v>322.14999999999998</v>
      </c>
      <c r="G125" t="s">
        <v>19</v>
      </c>
      <c r="H125">
        <v>140</v>
      </c>
      <c r="I125">
        <f t="shared" si="5"/>
        <v>92.042857142857144</v>
      </c>
      <c r="J125" t="s">
        <v>20</v>
      </c>
      <c r="K125" t="s">
        <v>21</v>
      </c>
      <c r="L125">
        <v>1296194400</v>
      </c>
      <c r="M125" s="8">
        <f t="shared" si="7"/>
        <v>40571.25</v>
      </c>
      <c r="N125">
        <v>1296712800</v>
      </c>
      <c r="O125" s="8">
        <f t="shared" si="6"/>
        <v>40577.25</v>
      </c>
      <c r="P125" t="b">
        <v>0</v>
      </c>
      <c r="Q125" t="b">
        <v>1</v>
      </c>
      <c r="R125" t="s">
        <v>2012</v>
      </c>
      <c r="S125" t="s">
        <v>2013</v>
      </c>
    </row>
    <row r="126" spans="1:19" ht="17" x14ac:dyDescent="0.2">
      <c r="A126">
        <v>399</v>
      </c>
      <c r="B126" t="s">
        <v>826</v>
      </c>
      <c r="C126" s="3" t="s">
        <v>827</v>
      </c>
      <c r="D126">
        <v>97300</v>
      </c>
      <c r="E126">
        <v>62127</v>
      </c>
      <c r="F126" s="5">
        <f t="shared" si="4"/>
        <v>63.850976361767728</v>
      </c>
      <c r="G126" t="s">
        <v>14</v>
      </c>
      <c r="H126">
        <v>941</v>
      </c>
      <c r="I126">
        <f t="shared" si="5"/>
        <v>66.022316684378325</v>
      </c>
      <c r="J126" t="s">
        <v>20</v>
      </c>
      <c r="K126" t="s">
        <v>21</v>
      </c>
      <c r="L126">
        <v>1296626400</v>
      </c>
      <c r="M126" s="8">
        <f t="shared" si="7"/>
        <v>40576.25</v>
      </c>
      <c r="N126">
        <v>1297231200</v>
      </c>
      <c r="O126" s="8">
        <f t="shared" si="6"/>
        <v>40583.25</v>
      </c>
      <c r="P126" t="b">
        <v>0</v>
      </c>
      <c r="Q126" t="b">
        <v>0</v>
      </c>
      <c r="R126" t="s">
        <v>2008</v>
      </c>
      <c r="S126" t="s">
        <v>2018</v>
      </c>
    </row>
    <row r="127" spans="1:19" ht="17" x14ac:dyDescent="0.2">
      <c r="A127">
        <v>428</v>
      </c>
      <c r="B127" t="s">
        <v>882</v>
      </c>
      <c r="C127" s="3" t="s">
        <v>883</v>
      </c>
      <c r="D127">
        <v>101400</v>
      </c>
      <c r="E127">
        <v>47037</v>
      </c>
      <c r="F127" s="5">
        <f t="shared" si="4"/>
        <v>46.387573964497044</v>
      </c>
      <c r="G127" t="s">
        <v>14</v>
      </c>
      <c r="H127">
        <v>747</v>
      </c>
      <c r="I127">
        <f t="shared" si="5"/>
        <v>62.967871485943775</v>
      </c>
      <c r="J127" t="s">
        <v>20</v>
      </c>
      <c r="K127" t="s">
        <v>21</v>
      </c>
      <c r="L127">
        <v>1297404000</v>
      </c>
      <c r="M127" s="8">
        <f t="shared" si="7"/>
        <v>40585.25</v>
      </c>
      <c r="N127">
        <v>1298008800</v>
      </c>
      <c r="O127" s="8">
        <f t="shared" si="6"/>
        <v>40592.25</v>
      </c>
      <c r="P127" t="b">
        <v>0</v>
      </c>
      <c r="Q127" t="b">
        <v>0</v>
      </c>
      <c r="R127" t="s">
        <v>2014</v>
      </c>
      <c r="S127" t="s">
        <v>2022</v>
      </c>
    </row>
    <row r="128" spans="1:19" ht="17" x14ac:dyDescent="0.2">
      <c r="A128">
        <v>833</v>
      </c>
      <c r="B128" t="s">
        <v>1675</v>
      </c>
      <c r="C128" s="3" t="s">
        <v>1676</v>
      </c>
      <c r="D128">
        <v>6800</v>
      </c>
      <c r="E128">
        <v>10723</v>
      </c>
      <c r="F128" s="5">
        <f t="shared" si="4"/>
        <v>157.69117647058823</v>
      </c>
      <c r="G128" t="s">
        <v>19</v>
      </c>
      <c r="H128">
        <v>165</v>
      </c>
      <c r="I128">
        <f t="shared" si="5"/>
        <v>64.987878787878785</v>
      </c>
      <c r="J128" t="s">
        <v>32</v>
      </c>
      <c r="K128" t="s">
        <v>33</v>
      </c>
      <c r="L128">
        <v>1297663200</v>
      </c>
      <c r="M128" s="8">
        <f t="shared" si="7"/>
        <v>40588.25</v>
      </c>
      <c r="N128">
        <v>1298613600</v>
      </c>
      <c r="O128" s="8">
        <f t="shared" si="6"/>
        <v>40599.25</v>
      </c>
      <c r="P128" t="b">
        <v>0</v>
      </c>
      <c r="Q128" t="b">
        <v>0</v>
      </c>
      <c r="R128" t="s">
        <v>2020</v>
      </c>
      <c r="S128" t="s">
        <v>2032</v>
      </c>
    </row>
    <row r="129" spans="1:19" ht="34" x14ac:dyDescent="0.2">
      <c r="A129">
        <v>255</v>
      </c>
      <c r="B129" t="s">
        <v>539</v>
      </c>
      <c r="C129" s="3" t="s">
        <v>540</v>
      </c>
      <c r="D129">
        <v>80500</v>
      </c>
      <c r="E129">
        <v>96735</v>
      </c>
      <c r="F129" s="5">
        <f t="shared" si="4"/>
        <v>120.16770186335404</v>
      </c>
      <c r="G129" t="s">
        <v>19</v>
      </c>
      <c r="H129">
        <v>1697</v>
      </c>
      <c r="I129">
        <f t="shared" si="5"/>
        <v>57.003535651149086</v>
      </c>
      <c r="J129" t="s">
        <v>20</v>
      </c>
      <c r="K129" t="s">
        <v>21</v>
      </c>
      <c r="L129">
        <v>1297836000</v>
      </c>
      <c r="M129" s="8">
        <f t="shared" si="7"/>
        <v>40590.25</v>
      </c>
      <c r="N129">
        <v>1298268000</v>
      </c>
      <c r="O129" s="8">
        <f t="shared" si="6"/>
        <v>40595.25</v>
      </c>
      <c r="P129" t="b">
        <v>0</v>
      </c>
      <c r="Q129" t="b">
        <v>1</v>
      </c>
      <c r="R129" t="s">
        <v>2008</v>
      </c>
      <c r="S129" t="s">
        <v>2009</v>
      </c>
    </row>
    <row r="130" spans="1:19" ht="17" x14ac:dyDescent="0.2">
      <c r="A130">
        <v>311</v>
      </c>
      <c r="B130" t="s">
        <v>651</v>
      </c>
      <c r="C130" s="3" t="s">
        <v>652</v>
      </c>
      <c r="D130">
        <v>6300</v>
      </c>
      <c r="E130">
        <v>12812</v>
      </c>
      <c r="F130" s="5">
        <f t="shared" ref="F130:F193" si="8">(E130/D130) * 100</f>
        <v>203.36507936507937</v>
      </c>
      <c r="G130" t="s">
        <v>19</v>
      </c>
      <c r="H130">
        <v>121</v>
      </c>
      <c r="I130">
        <f t="shared" ref="I130:I193" si="9">E130/H130</f>
        <v>105.88429752066116</v>
      </c>
      <c r="J130" t="s">
        <v>20</v>
      </c>
      <c r="K130" t="s">
        <v>21</v>
      </c>
      <c r="L130">
        <v>1297836000</v>
      </c>
      <c r="M130" s="8">
        <f t="shared" si="7"/>
        <v>40590.25</v>
      </c>
      <c r="N130">
        <v>1298872800</v>
      </c>
      <c r="O130" s="8">
        <f t="shared" ref="O130:O193" si="10">(((N130/60)/60)/24)+DATE(1970,1,1)</f>
        <v>40602.25</v>
      </c>
      <c r="P130" t="b">
        <v>0</v>
      </c>
      <c r="Q130" t="b">
        <v>0</v>
      </c>
      <c r="R130" t="s">
        <v>2012</v>
      </c>
      <c r="S130" t="s">
        <v>2013</v>
      </c>
    </row>
    <row r="131" spans="1:19" ht="34" x14ac:dyDescent="0.2">
      <c r="A131">
        <v>961</v>
      </c>
      <c r="B131" t="s">
        <v>1928</v>
      </c>
      <c r="C131" s="3" t="s">
        <v>1929</v>
      </c>
      <c r="D131">
        <v>5700</v>
      </c>
      <c r="E131">
        <v>6800</v>
      </c>
      <c r="F131" s="5">
        <f t="shared" si="8"/>
        <v>119.29824561403508</v>
      </c>
      <c r="G131" t="s">
        <v>19</v>
      </c>
      <c r="H131">
        <v>155</v>
      </c>
      <c r="I131">
        <f t="shared" si="9"/>
        <v>43.87096774193548</v>
      </c>
      <c r="J131" t="s">
        <v>20</v>
      </c>
      <c r="K131" t="s">
        <v>21</v>
      </c>
      <c r="L131">
        <v>1297922400</v>
      </c>
      <c r="M131" s="8">
        <f t="shared" ref="M131:M194" si="11">(((L131/60)/60)/24)+DATE(1970,1,1)</f>
        <v>40591.25</v>
      </c>
      <c r="N131">
        <v>1298268000</v>
      </c>
      <c r="O131" s="8">
        <f t="shared" si="10"/>
        <v>40595.25</v>
      </c>
      <c r="P131" t="b">
        <v>0</v>
      </c>
      <c r="Q131" t="b">
        <v>0</v>
      </c>
      <c r="R131" t="s">
        <v>2020</v>
      </c>
      <c r="S131" t="s">
        <v>2032</v>
      </c>
    </row>
    <row r="132" spans="1:19" ht="34" x14ac:dyDescent="0.2">
      <c r="A132">
        <v>61</v>
      </c>
      <c r="B132" t="s">
        <v>152</v>
      </c>
      <c r="C132" s="3" t="s">
        <v>153</v>
      </c>
      <c r="D132">
        <v>199200</v>
      </c>
      <c r="E132">
        <v>184750</v>
      </c>
      <c r="F132" s="5">
        <f t="shared" si="8"/>
        <v>92.74598393574297</v>
      </c>
      <c r="G132" t="s">
        <v>14</v>
      </c>
      <c r="H132">
        <v>2253</v>
      </c>
      <c r="I132">
        <f t="shared" si="9"/>
        <v>82.001775410563695</v>
      </c>
      <c r="J132" t="s">
        <v>15</v>
      </c>
      <c r="K132" t="s">
        <v>16</v>
      </c>
      <c r="L132">
        <v>1298268000</v>
      </c>
      <c r="M132" s="8">
        <f t="shared" si="11"/>
        <v>40595.25</v>
      </c>
      <c r="N132">
        <v>1301720400</v>
      </c>
      <c r="O132" s="8">
        <f t="shared" si="10"/>
        <v>40635.208333333336</v>
      </c>
      <c r="P132" t="b">
        <v>0</v>
      </c>
      <c r="Q132" t="b">
        <v>0</v>
      </c>
      <c r="R132" t="s">
        <v>2012</v>
      </c>
      <c r="S132" t="s">
        <v>2013</v>
      </c>
    </row>
    <row r="133" spans="1:19" ht="17" x14ac:dyDescent="0.2">
      <c r="A133">
        <v>36</v>
      </c>
      <c r="B133" t="s">
        <v>102</v>
      </c>
      <c r="C133" s="3" t="s">
        <v>103</v>
      </c>
      <c r="D133">
        <v>700</v>
      </c>
      <c r="E133">
        <v>1101</v>
      </c>
      <c r="F133" s="5">
        <f t="shared" si="8"/>
        <v>157.28571428571431</v>
      </c>
      <c r="G133" t="s">
        <v>19</v>
      </c>
      <c r="H133">
        <v>16</v>
      </c>
      <c r="I133">
        <f t="shared" si="9"/>
        <v>68.8125</v>
      </c>
      <c r="J133" t="s">
        <v>20</v>
      </c>
      <c r="K133" t="s">
        <v>21</v>
      </c>
      <c r="L133">
        <v>1298700000</v>
      </c>
      <c r="M133" s="8">
        <f t="shared" si="11"/>
        <v>40600.25</v>
      </c>
      <c r="N133">
        <v>1300856400</v>
      </c>
      <c r="O133" s="8">
        <f t="shared" si="10"/>
        <v>40625.208333333336</v>
      </c>
      <c r="P133" t="b">
        <v>0</v>
      </c>
      <c r="Q133" t="b">
        <v>0</v>
      </c>
      <c r="R133" t="s">
        <v>2012</v>
      </c>
      <c r="S133" t="s">
        <v>2013</v>
      </c>
    </row>
    <row r="134" spans="1:19" ht="17" x14ac:dyDescent="0.2">
      <c r="A134">
        <v>782</v>
      </c>
      <c r="B134" t="s">
        <v>1575</v>
      </c>
      <c r="C134" s="3" t="s">
        <v>1576</v>
      </c>
      <c r="D134">
        <v>5100</v>
      </c>
      <c r="E134">
        <v>10981</v>
      </c>
      <c r="F134" s="5">
        <f t="shared" si="8"/>
        <v>215.31372549019611</v>
      </c>
      <c r="G134" t="s">
        <v>19</v>
      </c>
      <c r="H134">
        <v>161</v>
      </c>
      <c r="I134">
        <f t="shared" si="9"/>
        <v>68.204968944099377</v>
      </c>
      <c r="J134" t="s">
        <v>20</v>
      </c>
      <c r="K134" t="s">
        <v>21</v>
      </c>
      <c r="L134">
        <v>1298959200</v>
      </c>
      <c r="M134" s="8">
        <f t="shared" si="11"/>
        <v>40603.25</v>
      </c>
      <c r="N134">
        <v>1301374800</v>
      </c>
      <c r="O134" s="8">
        <f t="shared" si="10"/>
        <v>40631.208333333336</v>
      </c>
      <c r="P134" t="b">
        <v>0</v>
      </c>
      <c r="Q134" t="b">
        <v>1</v>
      </c>
      <c r="R134" t="s">
        <v>2014</v>
      </c>
      <c r="S134" t="s">
        <v>2022</v>
      </c>
    </row>
    <row r="135" spans="1:19" ht="17" x14ac:dyDescent="0.2">
      <c r="A135">
        <v>963</v>
      </c>
      <c r="B135" t="s">
        <v>1932</v>
      </c>
      <c r="C135" s="3" t="s">
        <v>1933</v>
      </c>
      <c r="D135">
        <v>5900</v>
      </c>
      <c r="E135">
        <v>4997</v>
      </c>
      <c r="F135" s="5">
        <f t="shared" si="8"/>
        <v>84.694915254237287</v>
      </c>
      <c r="G135" t="s">
        <v>14</v>
      </c>
      <c r="H135">
        <v>114</v>
      </c>
      <c r="I135">
        <f t="shared" si="9"/>
        <v>43.833333333333336</v>
      </c>
      <c r="J135" t="s">
        <v>94</v>
      </c>
      <c r="K135" t="s">
        <v>95</v>
      </c>
      <c r="L135">
        <v>1299304800</v>
      </c>
      <c r="M135" s="8">
        <f t="shared" si="11"/>
        <v>40607.25</v>
      </c>
      <c r="N135">
        <v>1299823200</v>
      </c>
      <c r="O135" s="8">
        <f t="shared" si="10"/>
        <v>40613.25</v>
      </c>
      <c r="P135" t="b">
        <v>0</v>
      </c>
      <c r="Q135" t="b">
        <v>1</v>
      </c>
      <c r="R135" t="s">
        <v>2027</v>
      </c>
      <c r="S135" t="s">
        <v>2028</v>
      </c>
    </row>
    <row r="136" spans="1:19" ht="34" x14ac:dyDescent="0.2">
      <c r="A136">
        <v>87</v>
      </c>
      <c r="B136" t="s">
        <v>204</v>
      </c>
      <c r="C136" s="3" t="s">
        <v>205</v>
      </c>
      <c r="D136">
        <v>198500</v>
      </c>
      <c r="E136">
        <v>123040</v>
      </c>
      <c r="F136" s="5">
        <f t="shared" si="8"/>
        <v>61.984886649874063</v>
      </c>
      <c r="G136" t="s">
        <v>14</v>
      </c>
      <c r="H136">
        <v>1482</v>
      </c>
      <c r="I136">
        <f t="shared" si="9"/>
        <v>83.022941970310384</v>
      </c>
      <c r="J136" t="s">
        <v>24</v>
      </c>
      <c r="K136" t="s">
        <v>25</v>
      </c>
      <c r="L136">
        <v>1299564000</v>
      </c>
      <c r="M136" s="8">
        <f t="shared" si="11"/>
        <v>40610.25</v>
      </c>
      <c r="N136">
        <v>1300510800</v>
      </c>
      <c r="O136" s="8">
        <f t="shared" si="10"/>
        <v>40621.208333333336</v>
      </c>
      <c r="P136" t="b">
        <v>0</v>
      </c>
      <c r="Q136" t="b">
        <v>1</v>
      </c>
      <c r="R136" t="s">
        <v>2008</v>
      </c>
      <c r="S136" t="s">
        <v>2009</v>
      </c>
    </row>
    <row r="137" spans="1:19" ht="17" x14ac:dyDescent="0.2">
      <c r="A137">
        <v>96</v>
      </c>
      <c r="B137" t="s">
        <v>222</v>
      </c>
      <c r="C137" s="3" t="s">
        <v>223</v>
      </c>
      <c r="D137">
        <v>69700</v>
      </c>
      <c r="E137">
        <v>151513</v>
      </c>
      <c r="F137" s="5">
        <f t="shared" si="8"/>
        <v>217.37876614060258</v>
      </c>
      <c r="G137" t="s">
        <v>19</v>
      </c>
      <c r="H137">
        <v>2331</v>
      </c>
      <c r="I137">
        <f t="shared" si="9"/>
        <v>64.999141999141997</v>
      </c>
      <c r="J137" t="s">
        <v>20</v>
      </c>
      <c r="K137" t="s">
        <v>21</v>
      </c>
      <c r="L137">
        <v>1299736800</v>
      </c>
      <c r="M137" s="8">
        <f t="shared" si="11"/>
        <v>40612.25</v>
      </c>
      <c r="N137">
        <v>1300856400</v>
      </c>
      <c r="O137" s="8">
        <f t="shared" si="10"/>
        <v>40625.208333333336</v>
      </c>
      <c r="P137" t="b">
        <v>0</v>
      </c>
      <c r="Q137" t="b">
        <v>0</v>
      </c>
      <c r="R137" t="s">
        <v>2012</v>
      </c>
      <c r="S137" t="s">
        <v>2013</v>
      </c>
    </row>
    <row r="138" spans="1:19" ht="17" x14ac:dyDescent="0.2">
      <c r="A138">
        <v>577</v>
      </c>
      <c r="B138" t="s">
        <v>1174</v>
      </c>
      <c r="C138" s="3" t="s">
        <v>1175</v>
      </c>
      <c r="D138">
        <v>8200</v>
      </c>
      <c r="E138">
        <v>1546</v>
      </c>
      <c r="F138" s="5">
        <f t="shared" si="8"/>
        <v>18.853658536585368</v>
      </c>
      <c r="G138" t="s">
        <v>63</v>
      </c>
      <c r="H138">
        <v>37</v>
      </c>
      <c r="I138">
        <f t="shared" si="9"/>
        <v>41.783783783783782</v>
      </c>
      <c r="J138" t="s">
        <v>20</v>
      </c>
      <c r="K138" t="s">
        <v>21</v>
      </c>
      <c r="L138">
        <v>1299823200</v>
      </c>
      <c r="M138" s="8">
        <f t="shared" si="11"/>
        <v>40613.25</v>
      </c>
      <c r="N138">
        <v>1302066000</v>
      </c>
      <c r="O138" s="8">
        <f t="shared" si="10"/>
        <v>40639.208333333336</v>
      </c>
      <c r="P138" t="b">
        <v>0</v>
      </c>
      <c r="Q138" t="b">
        <v>0</v>
      </c>
      <c r="R138" t="s">
        <v>2008</v>
      </c>
      <c r="S138" t="s">
        <v>2031</v>
      </c>
    </row>
    <row r="139" spans="1:19" ht="34" x14ac:dyDescent="0.2">
      <c r="A139">
        <v>701</v>
      </c>
      <c r="B139" t="s">
        <v>1416</v>
      </c>
      <c r="C139" s="3" t="s">
        <v>1417</v>
      </c>
      <c r="D139">
        <v>52000</v>
      </c>
      <c r="E139">
        <v>91014</v>
      </c>
      <c r="F139" s="5">
        <f t="shared" si="8"/>
        <v>175.02692307692308</v>
      </c>
      <c r="G139" t="s">
        <v>19</v>
      </c>
      <c r="H139">
        <v>820</v>
      </c>
      <c r="I139">
        <f t="shared" si="9"/>
        <v>110.99268292682927</v>
      </c>
      <c r="J139" t="s">
        <v>20</v>
      </c>
      <c r="K139" t="s">
        <v>21</v>
      </c>
      <c r="L139">
        <v>1301202000</v>
      </c>
      <c r="M139" s="8">
        <f t="shared" si="11"/>
        <v>40629.208333333336</v>
      </c>
      <c r="N139">
        <v>1301806800</v>
      </c>
      <c r="O139" s="8">
        <f t="shared" si="10"/>
        <v>40636.208333333336</v>
      </c>
      <c r="P139" t="b">
        <v>1</v>
      </c>
      <c r="Q139" t="b">
        <v>0</v>
      </c>
      <c r="R139" t="s">
        <v>2012</v>
      </c>
      <c r="S139" t="s">
        <v>2013</v>
      </c>
    </row>
    <row r="140" spans="1:19" ht="17" x14ac:dyDescent="0.2">
      <c r="A140">
        <v>837</v>
      </c>
      <c r="B140" t="s">
        <v>1683</v>
      </c>
      <c r="C140" s="3" t="s">
        <v>1684</v>
      </c>
      <c r="D140">
        <v>17700</v>
      </c>
      <c r="E140">
        <v>150960</v>
      </c>
      <c r="F140" s="5">
        <f t="shared" si="8"/>
        <v>852.88135593220341</v>
      </c>
      <c r="G140" t="s">
        <v>19</v>
      </c>
      <c r="H140">
        <v>1797</v>
      </c>
      <c r="I140">
        <f t="shared" si="9"/>
        <v>84.00667779632721</v>
      </c>
      <c r="J140" t="s">
        <v>20</v>
      </c>
      <c r="K140" t="s">
        <v>21</v>
      </c>
      <c r="L140">
        <v>1301202000</v>
      </c>
      <c r="M140" s="8">
        <f t="shared" si="11"/>
        <v>40629.208333333336</v>
      </c>
      <c r="N140">
        <v>1305867600</v>
      </c>
      <c r="O140" s="8">
        <f t="shared" si="10"/>
        <v>40683.208333333336</v>
      </c>
      <c r="P140" t="b">
        <v>0</v>
      </c>
      <c r="Q140" t="b">
        <v>0</v>
      </c>
      <c r="R140" t="s">
        <v>2008</v>
      </c>
      <c r="S140" t="s">
        <v>2031</v>
      </c>
    </row>
    <row r="141" spans="1:19" ht="34" x14ac:dyDescent="0.2">
      <c r="A141">
        <v>321</v>
      </c>
      <c r="B141" t="s">
        <v>671</v>
      </c>
      <c r="C141" s="3" t="s">
        <v>672</v>
      </c>
      <c r="D141">
        <v>170400</v>
      </c>
      <c r="E141">
        <v>160422</v>
      </c>
      <c r="F141" s="5">
        <f t="shared" si="8"/>
        <v>94.144366197183089</v>
      </c>
      <c r="G141" t="s">
        <v>14</v>
      </c>
      <c r="H141">
        <v>2468</v>
      </c>
      <c r="I141">
        <f t="shared" si="9"/>
        <v>65.000810372771468</v>
      </c>
      <c r="J141" t="s">
        <v>20</v>
      </c>
      <c r="K141" t="s">
        <v>21</v>
      </c>
      <c r="L141">
        <v>1301634000</v>
      </c>
      <c r="M141" s="8">
        <f t="shared" si="11"/>
        <v>40634.208333333336</v>
      </c>
      <c r="N141">
        <v>1302325200</v>
      </c>
      <c r="O141" s="8">
        <f t="shared" si="10"/>
        <v>40642.208333333336</v>
      </c>
      <c r="P141" t="b">
        <v>0</v>
      </c>
      <c r="Q141" t="b">
        <v>0</v>
      </c>
      <c r="R141" t="s">
        <v>2014</v>
      </c>
      <c r="S141" t="s">
        <v>2025</v>
      </c>
    </row>
    <row r="142" spans="1:19" ht="17" x14ac:dyDescent="0.2">
      <c r="A142">
        <v>204</v>
      </c>
      <c r="B142" t="s">
        <v>438</v>
      </c>
      <c r="C142" s="3" t="s">
        <v>439</v>
      </c>
      <c r="D142">
        <v>75000</v>
      </c>
      <c r="E142">
        <v>2529</v>
      </c>
      <c r="F142" s="5">
        <f t="shared" si="8"/>
        <v>3.3719999999999999</v>
      </c>
      <c r="G142" t="s">
        <v>14</v>
      </c>
      <c r="H142">
        <v>40</v>
      </c>
      <c r="I142">
        <f t="shared" si="9"/>
        <v>63.225000000000001</v>
      </c>
      <c r="J142" t="s">
        <v>20</v>
      </c>
      <c r="K142" t="s">
        <v>21</v>
      </c>
      <c r="L142">
        <v>1301806800</v>
      </c>
      <c r="M142" s="8">
        <f t="shared" si="11"/>
        <v>40636.208333333336</v>
      </c>
      <c r="N142">
        <v>1302670800</v>
      </c>
      <c r="O142" s="8">
        <f t="shared" si="10"/>
        <v>40646.208333333336</v>
      </c>
      <c r="P142" t="b">
        <v>0</v>
      </c>
      <c r="Q142" t="b">
        <v>0</v>
      </c>
      <c r="R142" t="s">
        <v>2008</v>
      </c>
      <c r="S142" t="s">
        <v>2031</v>
      </c>
    </row>
    <row r="143" spans="1:19" ht="17" x14ac:dyDescent="0.2">
      <c r="A143">
        <v>262</v>
      </c>
      <c r="B143" t="s">
        <v>553</v>
      </c>
      <c r="C143" s="3" t="s">
        <v>554</v>
      </c>
      <c r="D143">
        <v>1700</v>
      </c>
      <c r="E143">
        <v>5328</v>
      </c>
      <c r="F143" s="5">
        <f t="shared" si="8"/>
        <v>313.41176470588238</v>
      </c>
      <c r="G143" t="s">
        <v>19</v>
      </c>
      <c r="H143">
        <v>107</v>
      </c>
      <c r="I143">
        <f t="shared" si="9"/>
        <v>49.794392523364486</v>
      </c>
      <c r="J143" t="s">
        <v>20</v>
      </c>
      <c r="K143" t="s">
        <v>21</v>
      </c>
      <c r="L143">
        <v>1301979600</v>
      </c>
      <c r="M143" s="8">
        <f t="shared" si="11"/>
        <v>40638.208333333336</v>
      </c>
      <c r="N143">
        <v>1304226000</v>
      </c>
      <c r="O143" s="8">
        <f t="shared" si="10"/>
        <v>40664.208333333336</v>
      </c>
      <c r="P143" t="b">
        <v>0</v>
      </c>
      <c r="Q143" t="b">
        <v>1</v>
      </c>
      <c r="R143" t="s">
        <v>2008</v>
      </c>
      <c r="S143" t="s">
        <v>2018</v>
      </c>
    </row>
    <row r="144" spans="1:19" ht="34" x14ac:dyDescent="0.2">
      <c r="A144">
        <v>986</v>
      </c>
      <c r="B144" t="s">
        <v>1976</v>
      </c>
      <c r="C144" s="3" t="s">
        <v>1977</v>
      </c>
      <c r="D144">
        <v>7800</v>
      </c>
      <c r="E144">
        <v>3144</v>
      </c>
      <c r="F144" s="5">
        <f t="shared" si="8"/>
        <v>40.307692307692307</v>
      </c>
      <c r="G144" t="s">
        <v>14</v>
      </c>
      <c r="H144">
        <v>92</v>
      </c>
      <c r="I144">
        <f t="shared" si="9"/>
        <v>34.173913043478258</v>
      </c>
      <c r="J144" t="s">
        <v>20</v>
      </c>
      <c r="K144" t="s">
        <v>21</v>
      </c>
      <c r="L144">
        <v>1301979600</v>
      </c>
      <c r="M144" s="8">
        <f t="shared" si="11"/>
        <v>40638.208333333336</v>
      </c>
      <c r="N144">
        <v>1303189200</v>
      </c>
      <c r="O144" s="8">
        <f t="shared" si="10"/>
        <v>40652.208333333336</v>
      </c>
      <c r="P144" t="b">
        <v>0</v>
      </c>
      <c r="Q144" t="b">
        <v>0</v>
      </c>
      <c r="R144" t="s">
        <v>2008</v>
      </c>
      <c r="S144" t="s">
        <v>2009</v>
      </c>
    </row>
    <row r="145" spans="1:19" ht="17" x14ac:dyDescent="0.2">
      <c r="A145">
        <v>253</v>
      </c>
      <c r="B145" t="s">
        <v>535</v>
      </c>
      <c r="C145" s="3" t="s">
        <v>536</v>
      </c>
      <c r="D145">
        <v>121500</v>
      </c>
      <c r="E145">
        <v>108161</v>
      </c>
      <c r="F145" s="5">
        <f t="shared" si="8"/>
        <v>89.021399176954731</v>
      </c>
      <c r="G145" t="s">
        <v>14</v>
      </c>
      <c r="H145">
        <v>1335</v>
      </c>
      <c r="I145">
        <f t="shared" si="9"/>
        <v>81.019475655430711</v>
      </c>
      <c r="J145" t="s">
        <v>15</v>
      </c>
      <c r="K145" t="s">
        <v>16</v>
      </c>
      <c r="L145">
        <v>1302238800</v>
      </c>
      <c r="M145" s="8">
        <f t="shared" si="11"/>
        <v>40641.208333333336</v>
      </c>
      <c r="N145">
        <v>1303275600</v>
      </c>
      <c r="O145" s="8">
        <f t="shared" si="10"/>
        <v>40653.208333333336</v>
      </c>
      <c r="P145" t="b">
        <v>0</v>
      </c>
      <c r="Q145" t="b">
        <v>0</v>
      </c>
      <c r="R145" t="s">
        <v>2014</v>
      </c>
      <c r="S145" t="s">
        <v>2017</v>
      </c>
    </row>
    <row r="146" spans="1:19" ht="17" x14ac:dyDescent="0.2">
      <c r="A146">
        <v>308</v>
      </c>
      <c r="B146" t="s">
        <v>645</v>
      </c>
      <c r="C146" s="3" t="s">
        <v>646</v>
      </c>
      <c r="D146">
        <v>118200</v>
      </c>
      <c r="E146">
        <v>87560</v>
      </c>
      <c r="F146" s="5">
        <f t="shared" si="8"/>
        <v>74.077834179357026</v>
      </c>
      <c r="G146" t="s">
        <v>14</v>
      </c>
      <c r="H146">
        <v>803</v>
      </c>
      <c r="I146">
        <f t="shared" si="9"/>
        <v>109.04109589041096</v>
      </c>
      <c r="J146" t="s">
        <v>20</v>
      </c>
      <c r="K146" t="s">
        <v>21</v>
      </c>
      <c r="L146">
        <v>1303102800</v>
      </c>
      <c r="M146" s="8">
        <f t="shared" si="11"/>
        <v>40651.208333333336</v>
      </c>
      <c r="N146">
        <v>1303189200</v>
      </c>
      <c r="O146" s="8">
        <f t="shared" si="10"/>
        <v>40652.208333333336</v>
      </c>
      <c r="P146" t="b">
        <v>0</v>
      </c>
      <c r="Q146" t="b">
        <v>0</v>
      </c>
      <c r="R146" t="s">
        <v>2012</v>
      </c>
      <c r="S146" t="s">
        <v>2013</v>
      </c>
    </row>
    <row r="147" spans="1:19" ht="17" x14ac:dyDescent="0.2">
      <c r="A147">
        <v>907</v>
      </c>
      <c r="B147" t="s">
        <v>1822</v>
      </c>
      <c r="C147" s="3" t="s">
        <v>1823</v>
      </c>
      <c r="D147">
        <v>9100</v>
      </c>
      <c r="E147">
        <v>1843</v>
      </c>
      <c r="F147" s="5">
        <f t="shared" si="8"/>
        <v>20.252747252747252</v>
      </c>
      <c r="G147" t="s">
        <v>14</v>
      </c>
      <c r="H147">
        <v>41</v>
      </c>
      <c r="I147">
        <f t="shared" si="9"/>
        <v>44.951219512195124</v>
      </c>
      <c r="J147" t="s">
        <v>20</v>
      </c>
      <c r="K147" t="s">
        <v>21</v>
      </c>
      <c r="L147">
        <v>1303880400</v>
      </c>
      <c r="M147" s="8">
        <f t="shared" si="11"/>
        <v>40660.208333333336</v>
      </c>
      <c r="N147">
        <v>1304485200</v>
      </c>
      <c r="O147" s="8">
        <f t="shared" si="10"/>
        <v>40667.208333333336</v>
      </c>
      <c r="P147" t="b">
        <v>0</v>
      </c>
      <c r="Q147" t="b">
        <v>0</v>
      </c>
      <c r="R147" t="s">
        <v>2012</v>
      </c>
      <c r="S147" t="s">
        <v>2013</v>
      </c>
    </row>
    <row r="148" spans="1:19" ht="17" x14ac:dyDescent="0.2">
      <c r="A148">
        <v>581</v>
      </c>
      <c r="B148" t="s">
        <v>1181</v>
      </c>
      <c r="C148" s="3" t="s">
        <v>1182</v>
      </c>
      <c r="D148">
        <v>6000</v>
      </c>
      <c r="E148">
        <v>3841</v>
      </c>
      <c r="F148" s="5">
        <f t="shared" si="8"/>
        <v>64.016666666666666</v>
      </c>
      <c r="G148" t="s">
        <v>14</v>
      </c>
      <c r="H148">
        <v>71</v>
      </c>
      <c r="I148">
        <f t="shared" si="9"/>
        <v>54.098591549295776</v>
      </c>
      <c r="J148" t="s">
        <v>20</v>
      </c>
      <c r="K148" t="s">
        <v>21</v>
      </c>
      <c r="L148">
        <v>1304053200</v>
      </c>
      <c r="M148" s="8">
        <f t="shared" si="11"/>
        <v>40662.208333333336</v>
      </c>
      <c r="N148">
        <v>1305349200</v>
      </c>
      <c r="O148" s="8">
        <f t="shared" si="10"/>
        <v>40677.208333333336</v>
      </c>
      <c r="P148" t="b">
        <v>0</v>
      </c>
      <c r="Q148" t="b">
        <v>0</v>
      </c>
      <c r="R148" t="s">
        <v>2010</v>
      </c>
      <c r="S148" t="s">
        <v>2011</v>
      </c>
    </row>
    <row r="149" spans="1:19" ht="34" x14ac:dyDescent="0.2">
      <c r="A149">
        <v>827</v>
      </c>
      <c r="B149" t="s">
        <v>1663</v>
      </c>
      <c r="C149" s="3" t="s">
        <v>1664</v>
      </c>
      <c r="D149">
        <v>2300</v>
      </c>
      <c r="E149">
        <v>6134</v>
      </c>
      <c r="F149" s="5">
        <f t="shared" si="8"/>
        <v>266.69565217391306</v>
      </c>
      <c r="G149" t="s">
        <v>19</v>
      </c>
      <c r="H149">
        <v>82</v>
      </c>
      <c r="I149">
        <f t="shared" si="9"/>
        <v>74.804878048780495</v>
      </c>
      <c r="J149" t="s">
        <v>24</v>
      </c>
      <c r="K149" t="s">
        <v>25</v>
      </c>
      <c r="L149">
        <v>1304398800</v>
      </c>
      <c r="M149" s="8">
        <f t="shared" si="11"/>
        <v>40666.208333333336</v>
      </c>
      <c r="N149">
        <v>1305435600</v>
      </c>
      <c r="O149" s="8">
        <f t="shared" si="10"/>
        <v>40678.208333333336</v>
      </c>
      <c r="P149" t="b">
        <v>0</v>
      </c>
      <c r="Q149" t="b">
        <v>1</v>
      </c>
      <c r="R149" t="s">
        <v>2014</v>
      </c>
      <c r="S149" t="s">
        <v>2017</v>
      </c>
    </row>
    <row r="150" spans="1:19" ht="17" x14ac:dyDescent="0.2">
      <c r="A150">
        <v>619</v>
      </c>
      <c r="B150" t="s">
        <v>1256</v>
      </c>
      <c r="C150" s="3" t="s">
        <v>1257</v>
      </c>
      <c r="D150">
        <v>195900</v>
      </c>
      <c r="E150">
        <v>55757</v>
      </c>
      <c r="F150" s="5">
        <f t="shared" si="8"/>
        <v>28.461970393057683</v>
      </c>
      <c r="G150" t="s">
        <v>14</v>
      </c>
      <c r="H150">
        <v>648</v>
      </c>
      <c r="I150">
        <f t="shared" si="9"/>
        <v>86.044753086419746</v>
      </c>
      <c r="J150" t="s">
        <v>20</v>
      </c>
      <c r="K150" t="s">
        <v>21</v>
      </c>
      <c r="L150">
        <v>1304658000</v>
      </c>
      <c r="M150" s="8">
        <f t="shared" si="11"/>
        <v>40669.208333333336</v>
      </c>
      <c r="N150">
        <v>1304744400</v>
      </c>
      <c r="O150" s="8">
        <f t="shared" si="10"/>
        <v>40670.208333333336</v>
      </c>
      <c r="P150" t="b">
        <v>1</v>
      </c>
      <c r="Q150" t="b">
        <v>1</v>
      </c>
      <c r="R150" t="s">
        <v>2012</v>
      </c>
      <c r="S150" t="s">
        <v>2013</v>
      </c>
    </row>
    <row r="151" spans="1:19" ht="34" x14ac:dyDescent="0.2">
      <c r="A151">
        <v>939</v>
      </c>
      <c r="B151" t="s">
        <v>1885</v>
      </c>
      <c r="C151" s="3" t="s">
        <v>1886</v>
      </c>
      <c r="D151">
        <v>7800</v>
      </c>
      <c r="E151">
        <v>3839</v>
      </c>
      <c r="F151" s="5">
        <f t="shared" si="8"/>
        <v>49.217948717948715</v>
      </c>
      <c r="G151" t="s">
        <v>14</v>
      </c>
      <c r="H151">
        <v>67</v>
      </c>
      <c r="I151">
        <f t="shared" si="9"/>
        <v>57.298507462686565</v>
      </c>
      <c r="J151" t="s">
        <v>20</v>
      </c>
      <c r="K151" t="s">
        <v>21</v>
      </c>
      <c r="L151">
        <v>1304744400</v>
      </c>
      <c r="M151" s="8">
        <f t="shared" si="11"/>
        <v>40670.208333333336</v>
      </c>
      <c r="N151">
        <v>1306213200</v>
      </c>
      <c r="O151" s="8">
        <f t="shared" si="10"/>
        <v>40687.208333333336</v>
      </c>
      <c r="P151" t="b">
        <v>0</v>
      </c>
      <c r="Q151" t="b">
        <v>1</v>
      </c>
      <c r="R151" t="s">
        <v>2023</v>
      </c>
      <c r="S151" t="s">
        <v>2024</v>
      </c>
    </row>
    <row r="152" spans="1:19" ht="17" x14ac:dyDescent="0.2">
      <c r="A152">
        <v>866</v>
      </c>
      <c r="B152" t="s">
        <v>1740</v>
      </c>
      <c r="C152" s="3" t="s">
        <v>1741</v>
      </c>
      <c r="D152">
        <v>182800</v>
      </c>
      <c r="E152">
        <v>79045</v>
      </c>
      <c r="F152" s="5">
        <f t="shared" si="8"/>
        <v>43.241247264770237</v>
      </c>
      <c r="G152" t="s">
        <v>63</v>
      </c>
      <c r="H152">
        <v>898</v>
      </c>
      <c r="I152">
        <f t="shared" si="9"/>
        <v>88.023385300668153</v>
      </c>
      <c r="J152" t="s">
        <v>20</v>
      </c>
      <c r="K152" t="s">
        <v>21</v>
      </c>
      <c r="L152">
        <v>1304830800</v>
      </c>
      <c r="M152" s="8">
        <f t="shared" si="11"/>
        <v>40671.208333333336</v>
      </c>
      <c r="N152">
        <v>1304917200</v>
      </c>
      <c r="O152" s="8">
        <f t="shared" si="10"/>
        <v>40672.208333333336</v>
      </c>
      <c r="P152" t="b">
        <v>0</v>
      </c>
      <c r="Q152" t="b">
        <v>0</v>
      </c>
      <c r="R152" t="s">
        <v>2027</v>
      </c>
      <c r="S152" t="s">
        <v>2028</v>
      </c>
    </row>
    <row r="153" spans="1:19" ht="34" x14ac:dyDescent="0.2">
      <c r="A153">
        <v>970</v>
      </c>
      <c r="B153" t="s">
        <v>1945</v>
      </c>
      <c r="C153" s="3" t="s">
        <v>1946</v>
      </c>
      <c r="D153">
        <v>94900</v>
      </c>
      <c r="E153">
        <v>57659</v>
      </c>
      <c r="F153" s="5">
        <f t="shared" si="8"/>
        <v>60.757639620653315</v>
      </c>
      <c r="G153" t="s">
        <v>14</v>
      </c>
      <c r="H153">
        <v>594</v>
      </c>
      <c r="I153">
        <f t="shared" si="9"/>
        <v>97.069023569023571</v>
      </c>
      <c r="J153" t="s">
        <v>20</v>
      </c>
      <c r="K153" t="s">
        <v>21</v>
      </c>
      <c r="L153">
        <v>1304917200</v>
      </c>
      <c r="M153" s="8">
        <f t="shared" si="11"/>
        <v>40672.208333333336</v>
      </c>
      <c r="N153">
        <v>1305003600</v>
      </c>
      <c r="O153" s="8">
        <f t="shared" si="10"/>
        <v>40673.208333333336</v>
      </c>
      <c r="P153" t="b">
        <v>0</v>
      </c>
      <c r="Q153" t="b">
        <v>0</v>
      </c>
      <c r="R153" t="s">
        <v>2012</v>
      </c>
      <c r="S153" t="s">
        <v>2013</v>
      </c>
    </row>
    <row r="154" spans="1:19" ht="17" x14ac:dyDescent="0.2">
      <c r="A154">
        <v>320</v>
      </c>
      <c r="B154" t="s">
        <v>669</v>
      </c>
      <c r="C154" s="3" t="s">
        <v>670</v>
      </c>
      <c r="D154">
        <v>84400</v>
      </c>
      <c r="E154">
        <v>8092</v>
      </c>
      <c r="F154" s="5">
        <f t="shared" si="8"/>
        <v>9.5876777251184837</v>
      </c>
      <c r="G154" t="s">
        <v>14</v>
      </c>
      <c r="H154">
        <v>80</v>
      </c>
      <c r="I154">
        <f t="shared" si="9"/>
        <v>101.15</v>
      </c>
      <c r="J154" t="s">
        <v>20</v>
      </c>
      <c r="K154" t="s">
        <v>21</v>
      </c>
      <c r="L154">
        <v>1305003600</v>
      </c>
      <c r="M154" s="8">
        <f t="shared" si="11"/>
        <v>40673.208333333336</v>
      </c>
      <c r="N154">
        <v>1305781200</v>
      </c>
      <c r="O154" s="8">
        <f t="shared" si="10"/>
        <v>40682.208333333336</v>
      </c>
      <c r="P154" t="b">
        <v>0</v>
      </c>
      <c r="Q154" t="b">
        <v>0</v>
      </c>
      <c r="R154" t="s">
        <v>2020</v>
      </c>
      <c r="S154" t="s">
        <v>2026</v>
      </c>
    </row>
    <row r="155" spans="1:19" ht="17" x14ac:dyDescent="0.2">
      <c r="A155">
        <v>757</v>
      </c>
      <c r="B155" t="s">
        <v>1526</v>
      </c>
      <c r="C155" s="3" t="s">
        <v>1527</v>
      </c>
      <c r="D155">
        <v>1400</v>
      </c>
      <c r="E155">
        <v>5696</v>
      </c>
      <c r="F155" s="5">
        <f t="shared" si="8"/>
        <v>406.85714285714283</v>
      </c>
      <c r="G155" t="s">
        <v>19</v>
      </c>
      <c r="H155">
        <v>114</v>
      </c>
      <c r="I155">
        <f t="shared" si="9"/>
        <v>49.964912280701753</v>
      </c>
      <c r="J155" t="s">
        <v>20</v>
      </c>
      <c r="K155" t="s">
        <v>21</v>
      </c>
      <c r="L155">
        <v>1305176400</v>
      </c>
      <c r="M155" s="8">
        <f t="shared" si="11"/>
        <v>40675.208333333336</v>
      </c>
      <c r="N155">
        <v>1305522000</v>
      </c>
      <c r="O155" s="8">
        <f t="shared" si="10"/>
        <v>40679.208333333336</v>
      </c>
      <c r="P155" t="b">
        <v>0</v>
      </c>
      <c r="Q155" t="b">
        <v>0</v>
      </c>
      <c r="R155" t="s">
        <v>2014</v>
      </c>
      <c r="S155" t="s">
        <v>2017</v>
      </c>
    </row>
    <row r="156" spans="1:19" ht="34" x14ac:dyDescent="0.2">
      <c r="A156">
        <v>764</v>
      </c>
      <c r="B156" t="s">
        <v>1539</v>
      </c>
      <c r="C156" s="3" t="s">
        <v>1540</v>
      </c>
      <c r="D156">
        <v>1100</v>
      </c>
      <c r="E156">
        <v>8010</v>
      </c>
      <c r="F156" s="5">
        <f t="shared" si="8"/>
        <v>728.18181818181824</v>
      </c>
      <c r="G156" t="s">
        <v>19</v>
      </c>
      <c r="H156">
        <v>148</v>
      </c>
      <c r="I156">
        <f t="shared" si="9"/>
        <v>54.121621621621621</v>
      </c>
      <c r="J156" t="s">
        <v>20</v>
      </c>
      <c r="K156" t="s">
        <v>21</v>
      </c>
      <c r="L156">
        <v>1305262800</v>
      </c>
      <c r="M156" s="8">
        <f t="shared" si="11"/>
        <v>40676.208333333336</v>
      </c>
      <c r="N156">
        <v>1305954000</v>
      </c>
      <c r="O156" s="8">
        <f t="shared" si="10"/>
        <v>40684.208333333336</v>
      </c>
      <c r="P156" t="b">
        <v>0</v>
      </c>
      <c r="Q156" t="b">
        <v>0</v>
      </c>
      <c r="R156" t="s">
        <v>2008</v>
      </c>
      <c r="S156" t="s">
        <v>2009</v>
      </c>
    </row>
    <row r="157" spans="1:19" ht="17" x14ac:dyDescent="0.2">
      <c r="A157">
        <v>25</v>
      </c>
      <c r="B157" t="s">
        <v>76</v>
      </c>
      <c r="C157" s="3" t="s">
        <v>77</v>
      </c>
      <c r="D157">
        <v>5500</v>
      </c>
      <c r="E157">
        <v>11904</v>
      </c>
      <c r="F157" s="5">
        <f t="shared" si="8"/>
        <v>216.43636363636364</v>
      </c>
      <c r="G157" t="s">
        <v>19</v>
      </c>
      <c r="H157">
        <v>163</v>
      </c>
      <c r="I157">
        <f t="shared" si="9"/>
        <v>73.030674846625772</v>
      </c>
      <c r="J157" t="s">
        <v>20</v>
      </c>
      <c r="K157" t="s">
        <v>21</v>
      </c>
      <c r="L157">
        <v>1305694800</v>
      </c>
      <c r="M157" s="8">
        <f t="shared" si="11"/>
        <v>40681.208333333336</v>
      </c>
      <c r="N157">
        <v>1307422800</v>
      </c>
      <c r="O157" s="8">
        <f t="shared" si="10"/>
        <v>40701.208333333336</v>
      </c>
      <c r="P157" t="b">
        <v>0</v>
      </c>
      <c r="Q157" t="b">
        <v>1</v>
      </c>
      <c r="R157" t="s">
        <v>2023</v>
      </c>
      <c r="S157" t="s">
        <v>2024</v>
      </c>
    </row>
    <row r="158" spans="1:19" ht="17" x14ac:dyDescent="0.2">
      <c r="A158">
        <v>787</v>
      </c>
      <c r="B158" t="s">
        <v>1585</v>
      </c>
      <c r="C158" s="3" t="s">
        <v>1586</v>
      </c>
      <c r="D158">
        <v>61200</v>
      </c>
      <c r="E158">
        <v>60994</v>
      </c>
      <c r="F158" s="5">
        <f t="shared" si="8"/>
        <v>99.66339869281046</v>
      </c>
      <c r="G158" t="s">
        <v>14</v>
      </c>
      <c r="H158">
        <v>859</v>
      </c>
      <c r="I158">
        <f t="shared" si="9"/>
        <v>71.005820721769496</v>
      </c>
      <c r="J158" t="s">
        <v>15</v>
      </c>
      <c r="K158" t="s">
        <v>16</v>
      </c>
      <c r="L158">
        <v>1305954000</v>
      </c>
      <c r="M158" s="8">
        <f t="shared" si="11"/>
        <v>40684.208333333336</v>
      </c>
      <c r="N158">
        <v>1306731600</v>
      </c>
      <c r="O158" s="8">
        <f t="shared" si="10"/>
        <v>40693.208333333336</v>
      </c>
      <c r="P158" t="b">
        <v>0</v>
      </c>
      <c r="Q158" t="b">
        <v>0</v>
      </c>
      <c r="R158" t="s">
        <v>2008</v>
      </c>
      <c r="S158" t="s">
        <v>2009</v>
      </c>
    </row>
    <row r="159" spans="1:19" ht="17" x14ac:dyDescent="0.2">
      <c r="A159">
        <v>233</v>
      </c>
      <c r="B159" t="s">
        <v>495</v>
      </c>
      <c r="C159" s="3" t="s">
        <v>496</v>
      </c>
      <c r="D159">
        <v>3800</v>
      </c>
      <c r="E159">
        <v>6000</v>
      </c>
      <c r="F159" s="5">
        <f t="shared" si="8"/>
        <v>157.89473684210526</v>
      </c>
      <c r="G159" t="s">
        <v>19</v>
      </c>
      <c r="H159">
        <v>62</v>
      </c>
      <c r="I159">
        <f t="shared" si="9"/>
        <v>96.774193548387103</v>
      </c>
      <c r="J159" t="s">
        <v>20</v>
      </c>
      <c r="K159" t="s">
        <v>21</v>
      </c>
      <c r="L159">
        <v>1307854800</v>
      </c>
      <c r="M159" s="8">
        <f t="shared" si="11"/>
        <v>40706.208333333336</v>
      </c>
      <c r="N159">
        <v>1309237200</v>
      </c>
      <c r="O159" s="8">
        <f t="shared" si="10"/>
        <v>40722.208333333336</v>
      </c>
      <c r="P159" t="b">
        <v>0</v>
      </c>
      <c r="Q159" t="b">
        <v>0</v>
      </c>
      <c r="R159" t="s">
        <v>2014</v>
      </c>
      <c r="S159" t="s">
        <v>2022</v>
      </c>
    </row>
    <row r="160" spans="1:19" ht="34" x14ac:dyDescent="0.2">
      <c r="A160">
        <v>946</v>
      </c>
      <c r="B160" t="s">
        <v>1898</v>
      </c>
      <c r="C160" s="3" t="s">
        <v>1899</v>
      </c>
      <c r="D160">
        <v>153700</v>
      </c>
      <c r="E160">
        <v>15238</v>
      </c>
      <c r="F160" s="5">
        <f t="shared" si="8"/>
        <v>9.9141184124918666</v>
      </c>
      <c r="G160" t="s">
        <v>14</v>
      </c>
      <c r="H160">
        <v>181</v>
      </c>
      <c r="I160">
        <f t="shared" si="9"/>
        <v>84.187845303867405</v>
      </c>
      <c r="J160" t="s">
        <v>20</v>
      </c>
      <c r="K160" t="s">
        <v>21</v>
      </c>
      <c r="L160">
        <v>1308200400</v>
      </c>
      <c r="M160" s="8">
        <f t="shared" si="11"/>
        <v>40710.208333333336</v>
      </c>
      <c r="N160">
        <v>1308373200</v>
      </c>
      <c r="O160" s="8">
        <f t="shared" si="10"/>
        <v>40712.208333333336</v>
      </c>
      <c r="P160" t="b">
        <v>0</v>
      </c>
      <c r="Q160" t="b">
        <v>0</v>
      </c>
      <c r="R160" t="s">
        <v>2012</v>
      </c>
      <c r="S160" t="s">
        <v>2013</v>
      </c>
    </row>
    <row r="161" spans="1:19" ht="17" x14ac:dyDescent="0.2">
      <c r="A161">
        <v>855</v>
      </c>
      <c r="B161" t="s">
        <v>1719</v>
      </c>
      <c r="C161" s="3" t="s">
        <v>1720</v>
      </c>
      <c r="D161">
        <v>23400</v>
      </c>
      <c r="E161">
        <v>23956</v>
      </c>
      <c r="F161" s="5">
        <f t="shared" si="8"/>
        <v>102.37606837606839</v>
      </c>
      <c r="G161" t="s">
        <v>19</v>
      </c>
      <c r="H161">
        <v>452</v>
      </c>
      <c r="I161">
        <f t="shared" si="9"/>
        <v>53</v>
      </c>
      <c r="J161" t="s">
        <v>24</v>
      </c>
      <c r="K161" t="s">
        <v>25</v>
      </c>
      <c r="L161">
        <v>1308373200</v>
      </c>
      <c r="M161" s="8">
        <f t="shared" si="11"/>
        <v>40712.208333333336</v>
      </c>
      <c r="N161">
        <v>1311051600</v>
      </c>
      <c r="O161" s="8">
        <f t="shared" si="10"/>
        <v>40743.208333333336</v>
      </c>
      <c r="P161" t="b">
        <v>0</v>
      </c>
      <c r="Q161" t="b">
        <v>0</v>
      </c>
      <c r="R161" t="s">
        <v>2012</v>
      </c>
      <c r="S161" t="s">
        <v>2013</v>
      </c>
    </row>
    <row r="162" spans="1:19" ht="17" x14ac:dyDescent="0.2">
      <c r="A162">
        <v>134</v>
      </c>
      <c r="B162" t="s">
        <v>298</v>
      </c>
      <c r="C162" s="3" t="s">
        <v>299</v>
      </c>
      <c r="D162">
        <v>99500</v>
      </c>
      <c r="E162">
        <v>89288</v>
      </c>
      <c r="F162" s="5">
        <f t="shared" si="8"/>
        <v>89.73668341708543</v>
      </c>
      <c r="G162" t="s">
        <v>14</v>
      </c>
      <c r="H162">
        <v>940</v>
      </c>
      <c r="I162">
        <f t="shared" si="9"/>
        <v>94.987234042553197</v>
      </c>
      <c r="J162" t="s">
        <v>86</v>
      </c>
      <c r="K162" t="s">
        <v>87</v>
      </c>
      <c r="L162">
        <v>1308459600</v>
      </c>
      <c r="M162" s="8">
        <f t="shared" si="11"/>
        <v>40713.208333333336</v>
      </c>
      <c r="N162">
        <v>1312693200</v>
      </c>
      <c r="O162" s="8">
        <f t="shared" si="10"/>
        <v>40762.208333333336</v>
      </c>
      <c r="P162" t="b">
        <v>0</v>
      </c>
      <c r="Q162" t="b">
        <v>1</v>
      </c>
      <c r="R162" t="s">
        <v>2014</v>
      </c>
      <c r="S162" t="s">
        <v>2015</v>
      </c>
    </row>
    <row r="163" spans="1:19" ht="17" x14ac:dyDescent="0.2">
      <c r="A163">
        <v>853</v>
      </c>
      <c r="B163" t="s">
        <v>1715</v>
      </c>
      <c r="C163" s="3" t="s">
        <v>1716</v>
      </c>
      <c r="D163">
        <v>17100</v>
      </c>
      <c r="E163">
        <v>111502</v>
      </c>
      <c r="F163" s="5">
        <f t="shared" si="8"/>
        <v>652.05847953216369</v>
      </c>
      <c r="G163" t="s">
        <v>19</v>
      </c>
      <c r="H163">
        <v>1467</v>
      </c>
      <c r="I163">
        <f t="shared" si="9"/>
        <v>76.006816632583508</v>
      </c>
      <c r="J163" t="s">
        <v>15</v>
      </c>
      <c r="K163" t="s">
        <v>16</v>
      </c>
      <c r="L163">
        <v>1308546000</v>
      </c>
      <c r="M163" s="8">
        <f t="shared" si="11"/>
        <v>40714.208333333336</v>
      </c>
      <c r="N163">
        <v>1308978000</v>
      </c>
      <c r="O163" s="8">
        <f t="shared" si="10"/>
        <v>40719.208333333336</v>
      </c>
      <c r="P163" t="b">
        <v>0</v>
      </c>
      <c r="Q163" t="b">
        <v>1</v>
      </c>
      <c r="R163" t="s">
        <v>2008</v>
      </c>
      <c r="S163" t="s">
        <v>2018</v>
      </c>
    </row>
    <row r="164" spans="1:19" ht="17" x14ac:dyDescent="0.2">
      <c r="A164">
        <v>477</v>
      </c>
      <c r="B164" t="s">
        <v>978</v>
      </c>
      <c r="C164" s="3" t="s">
        <v>979</v>
      </c>
      <c r="D164">
        <v>8500</v>
      </c>
      <c r="E164">
        <v>4613</v>
      </c>
      <c r="F164" s="5">
        <f t="shared" si="8"/>
        <v>54.270588235294113</v>
      </c>
      <c r="G164" t="s">
        <v>14</v>
      </c>
      <c r="H164">
        <v>113</v>
      </c>
      <c r="I164">
        <f t="shared" si="9"/>
        <v>40.823008849557525</v>
      </c>
      <c r="J164" t="s">
        <v>20</v>
      </c>
      <c r="K164" t="s">
        <v>21</v>
      </c>
      <c r="L164">
        <v>1309064400</v>
      </c>
      <c r="M164" s="8">
        <f t="shared" si="11"/>
        <v>40720.208333333336</v>
      </c>
      <c r="N164">
        <v>1311397200</v>
      </c>
      <c r="O164" s="8">
        <f t="shared" si="10"/>
        <v>40747.208333333336</v>
      </c>
      <c r="P164" t="b">
        <v>0</v>
      </c>
      <c r="Q164" t="b">
        <v>0</v>
      </c>
      <c r="R164" t="s">
        <v>2014</v>
      </c>
      <c r="S164" t="s">
        <v>2036</v>
      </c>
    </row>
    <row r="165" spans="1:19" ht="17" x14ac:dyDescent="0.2">
      <c r="A165">
        <v>917</v>
      </c>
      <c r="B165" t="s">
        <v>1842</v>
      </c>
      <c r="C165" s="3" t="s">
        <v>1843</v>
      </c>
      <c r="D165">
        <v>3600</v>
      </c>
      <c r="E165">
        <v>2097</v>
      </c>
      <c r="F165" s="5">
        <f t="shared" si="8"/>
        <v>58.25</v>
      </c>
      <c r="G165" t="s">
        <v>42</v>
      </c>
      <c r="H165">
        <v>27</v>
      </c>
      <c r="I165">
        <f t="shared" si="9"/>
        <v>77.666666666666671</v>
      </c>
      <c r="J165" t="s">
        <v>36</v>
      </c>
      <c r="K165" t="s">
        <v>37</v>
      </c>
      <c r="L165">
        <v>1309237200</v>
      </c>
      <c r="M165" s="8">
        <f t="shared" si="11"/>
        <v>40722.208333333336</v>
      </c>
      <c r="N165">
        <v>1311310800</v>
      </c>
      <c r="O165" s="8">
        <f t="shared" si="10"/>
        <v>40746.208333333336</v>
      </c>
      <c r="P165" t="b">
        <v>0</v>
      </c>
      <c r="Q165" t="b">
        <v>1</v>
      </c>
      <c r="R165" t="s">
        <v>2014</v>
      </c>
      <c r="S165" t="s">
        <v>2025</v>
      </c>
    </row>
    <row r="166" spans="1:19" ht="17" x14ac:dyDescent="0.2">
      <c r="A166">
        <v>220</v>
      </c>
      <c r="B166" t="s">
        <v>470</v>
      </c>
      <c r="C166" s="3" t="s">
        <v>471</v>
      </c>
      <c r="D166">
        <v>7900</v>
      </c>
      <c r="E166">
        <v>667</v>
      </c>
      <c r="F166" s="5">
        <f t="shared" si="8"/>
        <v>8.4430379746835449</v>
      </c>
      <c r="G166" t="s">
        <v>14</v>
      </c>
      <c r="H166">
        <v>17</v>
      </c>
      <c r="I166">
        <f t="shared" si="9"/>
        <v>39.235294117647058</v>
      </c>
      <c r="J166" t="s">
        <v>20</v>
      </c>
      <c r="K166" t="s">
        <v>21</v>
      </c>
      <c r="L166">
        <v>1309496400</v>
      </c>
      <c r="M166" s="8">
        <f t="shared" si="11"/>
        <v>40725.208333333336</v>
      </c>
      <c r="N166">
        <v>1311051600</v>
      </c>
      <c r="O166" s="8">
        <f t="shared" si="10"/>
        <v>40743.208333333336</v>
      </c>
      <c r="P166" t="b">
        <v>1</v>
      </c>
      <c r="Q166" t="b">
        <v>0</v>
      </c>
      <c r="R166" t="s">
        <v>2012</v>
      </c>
      <c r="S166" t="s">
        <v>2013</v>
      </c>
    </row>
    <row r="167" spans="1:19" ht="17" x14ac:dyDescent="0.2">
      <c r="A167">
        <v>42</v>
      </c>
      <c r="B167" t="s">
        <v>114</v>
      </c>
      <c r="C167" s="3" t="s">
        <v>115</v>
      </c>
      <c r="D167">
        <v>1800</v>
      </c>
      <c r="E167">
        <v>7991</v>
      </c>
      <c r="F167" s="5">
        <f t="shared" si="8"/>
        <v>443.94444444444446</v>
      </c>
      <c r="G167" t="s">
        <v>19</v>
      </c>
      <c r="H167">
        <v>222</v>
      </c>
      <c r="I167">
        <f t="shared" si="9"/>
        <v>35.995495495495497</v>
      </c>
      <c r="J167" t="s">
        <v>20</v>
      </c>
      <c r="K167" t="s">
        <v>21</v>
      </c>
      <c r="L167">
        <v>1309755600</v>
      </c>
      <c r="M167" s="8">
        <f t="shared" si="11"/>
        <v>40728.208333333336</v>
      </c>
      <c r="N167">
        <v>1310533200</v>
      </c>
      <c r="O167" s="8">
        <f t="shared" si="10"/>
        <v>40737.208333333336</v>
      </c>
      <c r="P167" t="b">
        <v>0</v>
      </c>
      <c r="Q167" t="b">
        <v>0</v>
      </c>
      <c r="R167" t="s">
        <v>2006</v>
      </c>
      <c r="S167" t="s">
        <v>2007</v>
      </c>
    </row>
    <row r="168" spans="1:19" ht="17" x14ac:dyDescent="0.2">
      <c r="A168">
        <v>665</v>
      </c>
      <c r="B168" t="s">
        <v>1347</v>
      </c>
      <c r="C168" s="3" t="s">
        <v>1348</v>
      </c>
      <c r="D168">
        <v>5100</v>
      </c>
      <c r="E168">
        <v>12219</v>
      </c>
      <c r="F168" s="5">
        <f t="shared" si="8"/>
        <v>239.58823529411765</v>
      </c>
      <c r="G168" t="s">
        <v>19</v>
      </c>
      <c r="H168">
        <v>272</v>
      </c>
      <c r="I168">
        <f t="shared" si="9"/>
        <v>44.922794117647058</v>
      </c>
      <c r="J168" t="s">
        <v>20</v>
      </c>
      <c r="K168" t="s">
        <v>21</v>
      </c>
      <c r="L168">
        <v>1310187600</v>
      </c>
      <c r="M168" s="8">
        <f t="shared" si="11"/>
        <v>40733.208333333336</v>
      </c>
      <c r="N168">
        <v>1311397200</v>
      </c>
      <c r="O168" s="8">
        <f t="shared" si="10"/>
        <v>40747.208333333336</v>
      </c>
      <c r="P168" t="b">
        <v>0</v>
      </c>
      <c r="Q168" t="b">
        <v>1</v>
      </c>
      <c r="R168" t="s">
        <v>2014</v>
      </c>
      <c r="S168" t="s">
        <v>2015</v>
      </c>
    </row>
    <row r="169" spans="1:19" ht="34" x14ac:dyDescent="0.2">
      <c r="A169">
        <v>896</v>
      </c>
      <c r="B169" t="s">
        <v>1800</v>
      </c>
      <c r="C169" s="3" t="s">
        <v>1801</v>
      </c>
      <c r="D169">
        <v>19800</v>
      </c>
      <c r="E169">
        <v>153338</v>
      </c>
      <c r="F169" s="5">
        <f t="shared" si="8"/>
        <v>774.43434343434342</v>
      </c>
      <c r="G169" t="s">
        <v>19</v>
      </c>
      <c r="H169">
        <v>1460</v>
      </c>
      <c r="I169">
        <f t="shared" si="9"/>
        <v>105.02602739726028</v>
      </c>
      <c r="J169" t="s">
        <v>24</v>
      </c>
      <c r="K169" t="s">
        <v>25</v>
      </c>
      <c r="L169">
        <v>1310619600</v>
      </c>
      <c r="M169" s="8">
        <f t="shared" si="11"/>
        <v>40738.208333333336</v>
      </c>
      <c r="N169">
        <v>1310878800</v>
      </c>
      <c r="O169" s="8">
        <f t="shared" si="10"/>
        <v>40741.208333333336</v>
      </c>
      <c r="P169" t="b">
        <v>0</v>
      </c>
      <c r="Q169" t="b">
        <v>1</v>
      </c>
      <c r="R169" t="s">
        <v>2006</v>
      </c>
      <c r="S169" t="s">
        <v>2007</v>
      </c>
    </row>
    <row r="170" spans="1:19" ht="34" x14ac:dyDescent="0.2">
      <c r="A170">
        <v>852</v>
      </c>
      <c r="B170" t="s">
        <v>1713</v>
      </c>
      <c r="C170" s="3" t="s">
        <v>1714</v>
      </c>
      <c r="D170">
        <v>4900</v>
      </c>
      <c r="E170">
        <v>2505</v>
      </c>
      <c r="F170" s="5">
        <f t="shared" si="8"/>
        <v>51.122448979591837</v>
      </c>
      <c r="G170" t="s">
        <v>14</v>
      </c>
      <c r="H170">
        <v>31</v>
      </c>
      <c r="I170">
        <f t="shared" si="9"/>
        <v>80.806451612903231</v>
      </c>
      <c r="J170" t="s">
        <v>20</v>
      </c>
      <c r="K170" t="s">
        <v>21</v>
      </c>
      <c r="L170">
        <v>1310792400</v>
      </c>
      <c r="M170" s="8">
        <f t="shared" si="11"/>
        <v>40740.208333333336</v>
      </c>
      <c r="N170">
        <v>1311656400</v>
      </c>
      <c r="O170" s="8">
        <f t="shared" si="10"/>
        <v>40750.208333333336</v>
      </c>
      <c r="P170" t="b">
        <v>0</v>
      </c>
      <c r="Q170" t="b">
        <v>1</v>
      </c>
      <c r="R170" t="s">
        <v>2023</v>
      </c>
      <c r="S170" t="s">
        <v>2024</v>
      </c>
    </row>
    <row r="171" spans="1:19" ht="17" x14ac:dyDescent="0.2">
      <c r="A171">
        <v>982</v>
      </c>
      <c r="B171" t="s">
        <v>1968</v>
      </c>
      <c r="C171" s="3" t="s">
        <v>1969</v>
      </c>
      <c r="D171">
        <v>7200</v>
      </c>
      <c r="E171">
        <v>6115</v>
      </c>
      <c r="F171" s="5">
        <f t="shared" si="8"/>
        <v>84.930555555555557</v>
      </c>
      <c r="G171" t="s">
        <v>14</v>
      </c>
      <c r="H171">
        <v>75</v>
      </c>
      <c r="I171">
        <f t="shared" si="9"/>
        <v>81.533333333333331</v>
      </c>
      <c r="J171" t="s">
        <v>20</v>
      </c>
      <c r="K171" t="s">
        <v>21</v>
      </c>
      <c r="L171">
        <v>1311051600</v>
      </c>
      <c r="M171" s="8">
        <f t="shared" si="11"/>
        <v>40743.208333333336</v>
      </c>
      <c r="N171">
        <v>1311224400</v>
      </c>
      <c r="O171" s="8">
        <f t="shared" si="10"/>
        <v>40745.208333333336</v>
      </c>
      <c r="P171" t="b">
        <v>0</v>
      </c>
      <c r="Q171" t="b">
        <v>1</v>
      </c>
      <c r="R171" t="s">
        <v>2014</v>
      </c>
      <c r="S171" t="s">
        <v>2015</v>
      </c>
    </row>
    <row r="172" spans="1:19" ht="17" x14ac:dyDescent="0.2">
      <c r="A172">
        <v>444</v>
      </c>
      <c r="B172" t="s">
        <v>725</v>
      </c>
      <c r="C172" s="3" t="s">
        <v>914</v>
      </c>
      <c r="D172">
        <v>6200</v>
      </c>
      <c r="E172">
        <v>10938</v>
      </c>
      <c r="F172" s="5">
        <f t="shared" si="8"/>
        <v>176.41935483870967</v>
      </c>
      <c r="G172" t="s">
        <v>19</v>
      </c>
      <c r="H172">
        <v>296</v>
      </c>
      <c r="I172">
        <f t="shared" si="9"/>
        <v>36.952702702702702</v>
      </c>
      <c r="J172" t="s">
        <v>20</v>
      </c>
      <c r="K172" t="s">
        <v>21</v>
      </c>
      <c r="L172">
        <v>1311483600</v>
      </c>
      <c r="M172" s="8">
        <f t="shared" si="11"/>
        <v>40748.208333333336</v>
      </c>
      <c r="N172">
        <v>1311656400</v>
      </c>
      <c r="O172" s="8">
        <f t="shared" si="10"/>
        <v>40750.208333333336</v>
      </c>
      <c r="P172" t="b">
        <v>0</v>
      </c>
      <c r="Q172" t="b">
        <v>1</v>
      </c>
      <c r="R172" t="s">
        <v>2008</v>
      </c>
      <c r="S172" t="s">
        <v>2018</v>
      </c>
    </row>
    <row r="173" spans="1:19" ht="17" x14ac:dyDescent="0.2">
      <c r="A173">
        <v>862</v>
      </c>
      <c r="B173" t="s">
        <v>1732</v>
      </c>
      <c r="C173" s="3" t="s">
        <v>1733</v>
      </c>
      <c r="D173">
        <v>3500</v>
      </c>
      <c r="E173">
        <v>6560</v>
      </c>
      <c r="F173" s="5">
        <f t="shared" si="8"/>
        <v>187.42857142857144</v>
      </c>
      <c r="G173" t="s">
        <v>19</v>
      </c>
      <c r="H173">
        <v>85</v>
      </c>
      <c r="I173">
        <f t="shared" si="9"/>
        <v>77.17647058823529</v>
      </c>
      <c r="J173" t="s">
        <v>20</v>
      </c>
      <c r="K173" t="s">
        <v>21</v>
      </c>
      <c r="L173">
        <v>1312174800</v>
      </c>
      <c r="M173" s="8">
        <f t="shared" si="11"/>
        <v>40756.208333333336</v>
      </c>
      <c r="N173">
        <v>1312520400</v>
      </c>
      <c r="O173" s="8">
        <f t="shared" si="10"/>
        <v>40760.208333333336</v>
      </c>
      <c r="P173" t="b">
        <v>0</v>
      </c>
      <c r="Q173" t="b">
        <v>0</v>
      </c>
      <c r="R173" t="s">
        <v>2012</v>
      </c>
      <c r="S173" t="s">
        <v>2013</v>
      </c>
    </row>
    <row r="174" spans="1:19" ht="17" x14ac:dyDescent="0.2">
      <c r="A174">
        <v>579</v>
      </c>
      <c r="B174" t="s">
        <v>1178</v>
      </c>
      <c r="C174" s="3" t="s">
        <v>1179</v>
      </c>
      <c r="D174">
        <v>6200</v>
      </c>
      <c r="E174">
        <v>6269</v>
      </c>
      <c r="F174" s="5">
        <f t="shared" si="8"/>
        <v>101.11290322580646</v>
      </c>
      <c r="G174" t="s">
        <v>19</v>
      </c>
      <c r="H174">
        <v>87</v>
      </c>
      <c r="I174">
        <f t="shared" si="9"/>
        <v>72.05747126436782</v>
      </c>
      <c r="J174" t="s">
        <v>20</v>
      </c>
      <c r="K174" t="s">
        <v>21</v>
      </c>
      <c r="L174">
        <v>1312693200</v>
      </c>
      <c r="M174" s="8">
        <f t="shared" si="11"/>
        <v>40762.208333333336</v>
      </c>
      <c r="N174">
        <v>1313730000</v>
      </c>
      <c r="O174" s="8">
        <f t="shared" si="10"/>
        <v>40774.208333333336</v>
      </c>
      <c r="P174" t="b">
        <v>0</v>
      </c>
      <c r="Q174" t="b">
        <v>0</v>
      </c>
      <c r="R174" t="s">
        <v>2008</v>
      </c>
      <c r="S174" t="s">
        <v>2031</v>
      </c>
    </row>
    <row r="175" spans="1:19" ht="17" x14ac:dyDescent="0.2">
      <c r="A175">
        <v>133</v>
      </c>
      <c r="B175" t="s">
        <v>296</v>
      </c>
      <c r="C175" s="3" t="s">
        <v>297</v>
      </c>
      <c r="D175">
        <v>4500</v>
      </c>
      <c r="E175">
        <v>13985</v>
      </c>
      <c r="F175" s="5">
        <f t="shared" si="8"/>
        <v>310.77777777777777</v>
      </c>
      <c r="G175" t="s">
        <v>19</v>
      </c>
      <c r="H175">
        <v>159</v>
      </c>
      <c r="I175">
        <f t="shared" si="9"/>
        <v>87.95597484276729</v>
      </c>
      <c r="J175" t="s">
        <v>20</v>
      </c>
      <c r="K175" t="s">
        <v>21</v>
      </c>
      <c r="L175">
        <v>1313125200</v>
      </c>
      <c r="M175" s="8">
        <f t="shared" si="11"/>
        <v>40767.208333333336</v>
      </c>
      <c r="N175">
        <v>1315026000</v>
      </c>
      <c r="O175" s="8">
        <f t="shared" si="10"/>
        <v>40789.208333333336</v>
      </c>
      <c r="P175" t="b">
        <v>0</v>
      </c>
      <c r="Q175" t="b">
        <v>0</v>
      </c>
      <c r="R175" t="s">
        <v>2008</v>
      </c>
      <c r="S175" t="s">
        <v>2035</v>
      </c>
    </row>
    <row r="176" spans="1:19" ht="17" x14ac:dyDescent="0.2">
      <c r="A176">
        <v>778</v>
      </c>
      <c r="B176" t="s">
        <v>1567</v>
      </c>
      <c r="C176" s="3" t="s">
        <v>1568</v>
      </c>
      <c r="D176">
        <v>1300</v>
      </c>
      <c r="E176">
        <v>10243</v>
      </c>
      <c r="F176" s="5">
        <f t="shared" si="8"/>
        <v>787.92307692307691</v>
      </c>
      <c r="G176" t="s">
        <v>19</v>
      </c>
      <c r="H176">
        <v>174</v>
      </c>
      <c r="I176">
        <f t="shared" si="9"/>
        <v>58.867816091954026</v>
      </c>
      <c r="J176" t="s">
        <v>86</v>
      </c>
      <c r="K176" t="s">
        <v>87</v>
      </c>
      <c r="L176">
        <v>1313211600</v>
      </c>
      <c r="M176" s="8">
        <f t="shared" si="11"/>
        <v>40768.208333333336</v>
      </c>
      <c r="N176">
        <v>1313643600</v>
      </c>
      <c r="O176" s="8">
        <f t="shared" si="10"/>
        <v>40773.208333333336</v>
      </c>
      <c r="P176" t="b">
        <v>0</v>
      </c>
      <c r="Q176" t="b">
        <v>0</v>
      </c>
      <c r="R176" t="s">
        <v>2014</v>
      </c>
      <c r="S176" t="s">
        <v>2022</v>
      </c>
    </row>
    <row r="177" spans="1:19" ht="17" x14ac:dyDescent="0.2">
      <c r="A177">
        <v>21</v>
      </c>
      <c r="B177" t="s">
        <v>68</v>
      </c>
      <c r="C177" s="3" t="s">
        <v>69</v>
      </c>
      <c r="D177">
        <v>94000</v>
      </c>
      <c r="E177">
        <v>38533</v>
      </c>
      <c r="F177" s="5">
        <f t="shared" si="8"/>
        <v>40.992553191489364</v>
      </c>
      <c r="G177" t="s">
        <v>14</v>
      </c>
      <c r="H177">
        <v>558</v>
      </c>
      <c r="I177">
        <f t="shared" si="9"/>
        <v>69.055555555555557</v>
      </c>
      <c r="J177" t="s">
        <v>20</v>
      </c>
      <c r="K177" t="s">
        <v>21</v>
      </c>
      <c r="L177">
        <v>1313384400</v>
      </c>
      <c r="M177" s="8">
        <f t="shared" si="11"/>
        <v>40770.208333333336</v>
      </c>
      <c r="N177">
        <v>1316322000</v>
      </c>
      <c r="O177" s="8">
        <f t="shared" si="10"/>
        <v>40804.208333333336</v>
      </c>
      <c r="P177" t="b">
        <v>0</v>
      </c>
      <c r="Q177" t="b">
        <v>0</v>
      </c>
      <c r="R177" t="s">
        <v>2012</v>
      </c>
      <c r="S177" t="s">
        <v>2013</v>
      </c>
    </row>
    <row r="178" spans="1:19" ht="17" x14ac:dyDescent="0.2">
      <c r="A178">
        <v>674</v>
      </c>
      <c r="B178" t="s">
        <v>1364</v>
      </c>
      <c r="C178" s="3" t="s">
        <v>1365</v>
      </c>
      <c r="D178">
        <v>170700</v>
      </c>
      <c r="E178">
        <v>57250</v>
      </c>
      <c r="F178" s="5">
        <f t="shared" si="8"/>
        <v>33.53837141183363</v>
      </c>
      <c r="G178" t="s">
        <v>63</v>
      </c>
      <c r="H178">
        <v>1218</v>
      </c>
      <c r="I178">
        <f t="shared" si="9"/>
        <v>47.003284072249592</v>
      </c>
      <c r="J178" t="s">
        <v>20</v>
      </c>
      <c r="K178" t="s">
        <v>21</v>
      </c>
      <c r="L178">
        <v>1313730000</v>
      </c>
      <c r="M178" s="8">
        <f t="shared" si="11"/>
        <v>40774.208333333336</v>
      </c>
      <c r="N178">
        <v>1317790800</v>
      </c>
      <c r="O178" s="8">
        <f t="shared" si="10"/>
        <v>40821.208333333336</v>
      </c>
      <c r="P178" t="b">
        <v>0</v>
      </c>
      <c r="Q178" t="b">
        <v>0</v>
      </c>
      <c r="R178" t="s">
        <v>2027</v>
      </c>
      <c r="S178" t="s">
        <v>2028</v>
      </c>
    </row>
    <row r="179" spans="1:19" ht="34" x14ac:dyDescent="0.2">
      <c r="A179">
        <v>717</v>
      </c>
      <c r="B179" t="s">
        <v>1448</v>
      </c>
      <c r="C179" s="3" t="s">
        <v>1449</v>
      </c>
      <c r="D179">
        <v>5600</v>
      </c>
      <c r="E179">
        <v>13868</v>
      </c>
      <c r="F179" s="5">
        <f t="shared" si="8"/>
        <v>247.64285714285714</v>
      </c>
      <c r="G179" t="s">
        <v>19</v>
      </c>
      <c r="H179">
        <v>555</v>
      </c>
      <c r="I179">
        <f t="shared" si="9"/>
        <v>24.987387387387386</v>
      </c>
      <c r="J179" t="s">
        <v>20</v>
      </c>
      <c r="K179" t="s">
        <v>21</v>
      </c>
      <c r="L179">
        <v>1313989200</v>
      </c>
      <c r="M179" s="8">
        <f t="shared" si="11"/>
        <v>40777.208333333336</v>
      </c>
      <c r="N179">
        <v>1315803600</v>
      </c>
      <c r="O179" s="8">
        <f t="shared" si="10"/>
        <v>40798.208333333336</v>
      </c>
      <c r="P179" t="b">
        <v>0</v>
      </c>
      <c r="Q179" t="b">
        <v>0</v>
      </c>
      <c r="R179" t="s">
        <v>2014</v>
      </c>
      <c r="S179" t="s">
        <v>2015</v>
      </c>
    </row>
    <row r="180" spans="1:19" ht="17" x14ac:dyDescent="0.2">
      <c r="A180">
        <v>359</v>
      </c>
      <c r="B180" t="s">
        <v>747</v>
      </c>
      <c r="C180" s="3" t="s">
        <v>748</v>
      </c>
      <c r="D180">
        <v>4000</v>
      </c>
      <c r="E180">
        <v>11948</v>
      </c>
      <c r="F180" s="5">
        <f t="shared" si="8"/>
        <v>298.7</v>
      </c>
      <c r="G180" t="s">
        <v>19</v>
      </c>
      <c r="H180">
        <v>187</v>
      </c>
      <c r="I180">
        <f t="shared" si="9"/>
        <v>63.893048128342244</v>
      </c>
      <c r="J180" t="s">
        <v>20</v>
      </c>
      <c r="K180" t="s">
        <v>21</v>
      </c>
      <c r="L180">
        <v>1314421200</v>
      </c>
      <c r="M180" s="8">
        <f t="shared" si="11"/>
        <v>40782.208333333336</v>
      </c>
      <c r="N180">
        <v>1315026000</v>
      </c>
      <c r="O180" s="8">
        <f t="shared" si="10"/>
        <v>40789.208333333336</v>
      </c>
      <c r="P180" t="b">
        <v>0</v>
      </c>
      <c r="Q180" t="b">
        <v>0</v>
      </c>
      <c r="R180" t="s">
        <v>2014</v>
      </c>
      <c r="S180" t="s">
        <v>2022</v>
      </c>
    </row>
    <row r="181" spans="1:19" ht="17" x14ac:dyDescent="0.2">
      <c r="A181">
        <v>556</v>
      </c>
      <c r="B181" t="s">
        <v>420</v>
      </c>
      <c r="C181" s="3" t="s">
        <v>1133</v>
      </c>
      <c r="D181">
        <v>5200</v>
      </c>
      <c r="E181">
        <v>12467</v>
      </c>
      <c r="F181" s="5">
        <f t="shared" si="8"/>
        <v>239.75</v>
      </c>
      <c r="G181" t="s">
        <v>19</v>
      </c>
      <c r="H181">
        <v>122</v>
      </c>
      <c r="I181">
        <f t="shared" si="9"/>
        <v>102.18852459016394</v>
      </c>
      <c r="J181" t="s">
        <v>20</v>
      </c>
      <c r="K181" t="s">
        <v>21</v>
      </c>
      <c r="L181">
        <v>1315285200</v>
      </c>
      <c r="M181" s="8">
        <f t="shared" si="11"/>
        <v>40792.208333333336</v>
      </c>
      <c r="N181">
        <v>1315890000</v>
      </c>
      <c r="O181" s="8">
        <f t="shared" si="10"/>
        <v>40799.208333333336</v>
      </c>
      <c r="P181" t="b">
        <v>0</v>
      </c>
      <c r="Q181" t="b">
        <v>1</v>
      </c>
      <c r="R181" t="s">
        <v>2020</v>
      </c>
      <c r="S181" t="s">
        <v>2032</v>
      </c>
    </row>
    <row r="182" spans="1:19" ht="17" x14ac:dyDescent="0.2">
      <c r="A182">
        <v>85</v>
      </c>
      <c r="B182" t="s">
        <v>200</v>
      </c>
      <c r="C182" s="3" t="s">
        <v>201</v>
      </c>
      <c r="D182">
        <v>4900</v>
      </c>
      <c r="E182">
        <v>6430</v>
      </c>
      <c r="F182" s="5">
        <f t="shared" si="8"/>
        <v>131.22448979591837</v>
      </c>
      <c r="G182" t="s">
        <v>19</v>
      </c>
      <c r="H182">
        <v>71</v>
      </c>
      <c r="I182">
        <f t="shared" si="9"/>
        <v>90.563380281690144</v>
      </c>
      <c r="J182" t="s">
        <v>24</v>
      </c>
      <c r="K182" t="s">
        <v>25</v>
      </c>
      <c r="L182">
        <v>1315717200</v>
      </c>
      <c r="M182" s="8">
        <f t="shared" si="11"/>
        <v>40797.208333333336</v>
      </c>
      <c r="N182">
        <v>1316408400</v>
      </c>
      <c r="O182" s="8">
        <f t="shared" si="10"/>
        <v>40805.208333333336</v>
      </c>
      <c r="P182" t="b">
        <v>0</v>
      </c>
      <c r="Q182" t="b">
        <v>0</v>
      </c>
      <c r="R182" t="s">
        <v>2008</v>
      </c>
      <c r="S182" t="s">
        <v>2018</v>
      </c>
    </row>
    <row r="183" spans="1:19" ht="17" x14ac:dyDescent="0.2">
      <c r="A183">
        <v>309</v>
      </c>
      <c r="B183" t="s">
        <v>647</v>
      </c>
      <c r="C183" s="3" t="s">
        <v>648</v>
      </c>
      <c r="D183">
        <v>4100</v>
      </c>
      <c r="E183">
        <v>3087</v>
      </c>
      <c r="F183" s="5">
        <f t="shared" si="8"/>
        <v>75.292682926829272</v>
      </c>
      <c r="G183" t="s">
        <v>63</v>
      </c>
      <c r="H183">
        <v>75</v>
      </c>
      <c r="I183">
        <f t="shared" si="9"/>
        <v>41.16</v>
      </c>
      <c r="J183" t="s">
        <v>20</v>
      </c>
      <c r="K183" t="s">
        <v>21</v>
      </c>
      <c r="L183">
        <v>1316581200</v>
      </c>
      <c r="M183" s="8">
        <f t="shared" si="11"/>
        <v>40807.208333333336</v>
      </c>
      <c r="N183">
        <v>1318309200</v>
      </c>
      <c r="O183" s="8">
        <f t="shared" si="10"/>
        <v>40827.208333333336</v>
      </c>
      <c r="P183" t="b">
        <v>0</v>
      </c>
      <c r="Q183" t="b">
        <v>1</v>
      </c>
      <c r="R183" t="s">
        <v>2008</v>
      </c>
      <c r="S183" t="s">
        <v>2018</v>
      </c>
    </row>
    <row r="184" spans="1:19" ht="17" x14ac:dyDescent="0.2">
      <c r="A184">
        <v>117</v>
      </c>
      <c r="B184" t="s">
        <v>264</v>
      </c>
      <c r="C184" s="3" t="s">
        <v>265</v>
      </c>
      <c r="D184">
        <v>4900</v>
      </c>
      <c r="E184">
        <v>8523</v>
      </c>
      <c r="F184" s="5">
        <f t="shared" si="8"/>
        <v>173.9387755102041</v>
      </c>
      <c r="G184" t="s">
        <v>19</v>
      </c>
      <c r="H184">
        <v>275</v>
      </c>
      <c r="I184">
        <f t="shared" si="9"/>
        <v>30.992727272727272</v>
      </c>
      <c r="J184" t="s">
        <v>20</v>
      </c>
      <c r="K184" t="s">
        <v>21</v>
      </c>
      <c r="L184">
        <v>1316667600</v>
      </c>
      <c r="M184" s="8">
        <f t="shared" si="11"/>
        <v>40808.208333333336</v>
      </c>
      <c r="N184">
        <v>1317186000</v>
      </c>
      <c r="O184" s="8">
        <f t="shared" si="10"/>
        <v>40814.208333333336</v>
      </c>
      <c r="P184" t="b">
        <v>0</v>
      </c>
      <c r="Q184" t="b">
        <v>0</v>
      </c>
      <c r="R184" t="s">
        <v>2014</v>
      </c>
      <c r="S184" t="s">
        <v>2033</v>
      </c>
    </row>
    <row r="185" spans="1:19" ht="17" x14ac:dyDescent="0.2">
      <c r="A185">
        <v>423</v>
      </c>
      <c r="B185" t="s">
        <v>872</v>
      </c>
      <c r="C185" s="3" t="s">
        <v>873</v>
      </c>
      <c r="D185">
        <v>147800</v>
      </c>
      <c r="E185">
        <v>15723</v>
      </c>
      <c r="F185" s="5">
        <f t="shared" si="8"/>
        <v>10.638024357239512</v>
      </c>
      <c r="G185" t="s">
        <v>14</v>
      </c>
      <c r="H185">
        <v>162</v>
      </c>
      <c r="I185">
        <f t="shared" si="9"/>
        <v>97.055555555555557</v>
      </c>
      <c r="J185" t="s">
        <v>20</v>
      </c>
      <c r="K185" t="s">
        <v>21</v>
      </c>
      <c r="L185">
        <v>1316667600</v>
      </c>
      <c r="M185" s="8">
        <f t="shared" si="11"/>
        <v>40808.208333333336</v>
      </c>
      <c r="N185">
        <v>1316840400</v>
      </c>
      <c r="O185" s="8">
        <f t="shared" si="10"/>
        <v>40810.208333333336</v>
      </c>
      <c r="P185" t="b">
        <v>0</v>
      </c>
      <c r="Q185" t="b">
        <v>1</v>
      </c>
      <c r="R185" t="s">
        <v>2006</v>
      </c>
      <c r="S185" t="s">
        <v>2007</v>
      </c>
    </row>
    <row r="186" spans="1:19" ht="17" x14ac:dyDescent="0.2">
      <c r="A186">
        <v>455</v>
      </c>
      <c r="B186" t="s">
        <v>935</v>
      </c>
      <c r="C186" s="3" t="s">
        <v>936</v>
      </c>
      <c r="D186">
        <v>116500</v>
      </c>
      <c r="E186">
        <v>137904</v>
      </c>
      <c r="F186" s="5">
        <f t="shared" si="8"/>
        <v>118.37253218884121</v>
      </c>
      <c r="G186" t="s">
        <v>19</v>
      </c>
      <c r="H186">
        <v>3727</v>
      </c>
      <c r="I186">
        <f t="shared" si="9"/>
        <v>37.001341561577675</v>
      </c>
      <c r="J186" t="s">
        <v>20</v>
      </c>
      <c r="K186" t="s">
        <v>21</v>
      </c>
      <c r="L186">
        <v>1316754000</v>
      </c>
      <c r="M186" s="8">
        <f t="shared" si="11"/>
        <v>40809.208333333336</v>
      </c>
      <c r="N186">
        <v>1318741200</v>
      </c>
      <c r="O186" s="8">
        <f t="shared" si="10"/>
        <v>40832.208333333336</v>
      </c>
      <c r="P186" t="b">
        <v>0</v>
      </c>
      <c r="Q186" t="b">
        <v>0</v>
      </c>
      <c r="R186" t="s">
        <v>2012</v>
      </c>
      <c r="S186" t="s">
        <v>2013</v>
      </c>
    </row>
    <row r="187" spans="1:19" ht="17" x14ac:dyDescent="0.2">
      <c r="A187">
        <v>777</v>
      </c>
      <c r="B187" t="s">
        <v>1565</v>
      </c>
      <c r="C187" s="3" t="s">
        <v>1566</v>
      </c>
      <c r="D187">
        <v>93800</v>
      </c>
      <c r="E187">
        <v>45987</v>
      </c>
      <c r="F187" s="5">
        <f t="shared" si="8"/>
        <v>49.026652452025587</v>
      </c>
      <c r="G187" t="s">
        <v>14</v>
      </c>
      <c r="H187">
        <v>676</v>
      </c>
      <c r="I187">
        <f t="shared" si="9"/>
        <v>68.028106508875737</v>
      </c>
      <c r="J187" t="s">
        <v>20</v>
      </c>
      <c r="K187" t="s">
        <v>21</v>
      </c>
      <c r="L187">
        <v>1316754000</v>
      </c>
      <c r="M187" s="8">
        <f t="shared" si="11"/>
        <v>40809.208333333336</v>
      </c>
      <c r="N187">
        <v>1319259600</v>
      </c>
      <c r="O187" s="8">
        <f t="shared" si="10"/>
        <v>40838.208333333336</v>
      </c>
      <c r="P187" t="b">
        <v>0</v>
      </c>
      <c r="Q187" t="b">
        <v>0</v>
      </c>
      <c r="R187" t="s">
        <v>2012</v>
      </c>
      <c r="S187" t="s">
        <v>2013</v>
      </c>
    </row>
    <row r="188" spans="1:19" ht="17" x14ac:dyDescent="0.2">
      <c r="A188">
        <v>202</v>
      </c>
      <c r="B188" t="s">
        <v>434</v>
      </c>
      <c r="C188" s="3" t="s">
        <v>435</v>
      </c>
      <c r="D188">
        <v>8300</v>
      </c>
      <c r="E188">
        <v>6543</v>
      </c>
      <c r="F188" s="5">
        <f t="shared" si="8"/>
        <v>78.831325301204828</v>
      </c>
      <c r="G188" t="s">
        <v>63</v>
      </c>
      <c r="H188">
        <v>82</v>
      </c>
      <c r="I188">
        <f t="shared" si="9"/>
        <v>79.792682926829272</v>
      </c>
      <c r="J188" t="s">
        <v>20</v>
      </c>
      <c r="K188" t="s">
        <v>21</v>
      </c>
      <c r="L188">
        <v>1317531600</v>
      </c>
      <c r="M188" s="8">
        <f t="shared" si="11"/>
        <v>40818.208333333336</v>
      </c>
      <c r="N188">
        <v>1317877200</v>
      </c>
      <c r="O188" s="8">
        <f t="shared" si="10"/>
        <v>40822.208333333336</v>
      </c>
      <c r="P188" t="b">
        <v>0</v>
      </c>
      <c r="Q188" t="b">
        <v>0</v>
      </c>
      <c r="R188" t="s">
        <v>2006</v>
      </c>
      <c r="S188" t="s">
        <v>2007</v>
      </c>
    </row>
    <row r="189" spans="1:19" ht="17" x14ac:dyDescent="0.2">
      <c r="A189">
        <v>338</v>
      </c>
      <c r="B189" t="s">
        <v>705</v>
      </c>
      <c r="C189" s="3" t="s">
        <v>706</v>
      </c>
      <c r="D189">
        <v>69800</v>
      </c>
      <c r="E189">
        <v>125042</v>
      </c>
      <c r="F189" s="5">
        <f t="shared" si="8"/>
        <v>179.14326647564468</v>
      </c>
      <c r="G189" t="s">
        <v>19</v>
      </c>
      <c r="H189">
        <v>1690</v>
      </c>
      <c r="I189">
        <f t="shared" si="9"/>
        <v>73.989349112426041</v>
      </c>
      <c r="J189" t="s">
        <v>20</v>
      </c>
      <c r="K189" t="s">
        <v>21</v>
      </c>
      <c r="L189">
        <v>1317790800</v>
      </c>
      <c r="M189" s="8">
        <f t="shared" si="11"/>
        <v>40821.208333333336</v>
      </c>
      <c r="N189">
        <v>1320382800</v>
      </c>
      <c r="O189" s="8">
        <f t="shared" si="10"/>
        <v>40851.208333333336</v>
      </c>
      <c r="P189" t="b">
        <v>0</v>
      </c>
      <c r="Q189" t="b">
        <v>0</v>
      </c>
      <c r="R189" t="s">
        <v>2012</v>
      </c>
      <c r="S189" t="s">
        <v>2013</v>
      </c>
    </row>
    <row r="190" spans="1:19" ht="17" x14ac:dyDescent="0.2">
      <c r="A190">
        <v>746</v>
      </c>
      <c r="B190" t="s">
        <v>1504</v>
      </c>
      <c r="C190" s="3" t="s">
        <v>1505</v>
      </c>
      <c r="D190">
        <v>55800</v>
      </c>
      <c r="E190">
        <v>118580</v>
      </c>
      <c r="F190" s="5">
        <f t="shared" si="8"/>
        <v>212.50896057347671</v>
      </c>
      <c r="G190" t="s">
        <v>19</v>
      </c>
      <c r="H190">
        <v>3388</v>
      </c>
      <c r="I190">
        <f t="shared" si="9"/>
        <v>35</v>
      </c>
      <c r="J190" t="s">
        <v>20</v>
      </c>
      <c r="K190" t="s">
        <v>21</v>
      </c>
      <c r="L190">
        <v>1318136400</v>
      </c>
      <c r="M190" s="8">
        <f t="shared" si="11"/>
        <v>40825.208333333336</v>
      </c>
      <c r="N190">
        <v>1318568400</v>
      </c>
      <c r="O190" s="8">
        <f t="shared" si="10"/>
        <v>40830.208333333336</v>
      </c>
      <c r="P190" t="b">
        <v>0</v>
      </c>
      <c r="Q190" t="b">
        <v>0</v>
      </c>
      <c r="R190" t="s">
        <v>2010</v>
      </c>
      <c r="S190" t="s">
        <v>2011</v>
      </c>
    </row>
    <row r="191" spans="1:19" ht="17" x14ac:dyDescent="0.2">
      <c r="A191">
        <v>291</v>
      </c>
      <c r="B191" t="s">
        <v>611</v>
      </c>
      <c r="C191" s="3" t="s">
        <v>612</v>
      </c>
      <c r="D191">
        <v>1800</v>
      </c>
      <c r="E191">
        <v>8219</v>
      </c>
      <c r="F191" s="5">
        <f t="shared" si="8"/>
        <v>456.61111111111109</v>
      </c>
      <c r="G191" t="s">
        <v>19</v>
      </c>
      <c r="H191">
        <v>107</v>
      </c>
      <c r="I191">
        <f t="shared" si="9"/>
        <v>76.813084112149539</v>
      </c>
      <c r="J191" t="s">
        <v>20</v>
      </c>
      <c r="K191" t="s">
        <v>21</v>
      </c>
      <c r="L191">
        <v>1318654800</v>
      </c>
      <c r="M191" s="8">
        <f t="shared" si="11"/>
        <v>40831.208333333336</v>
      </c>
      <c r="N191">
        <v>1319000400</v>
      </c>
      <c r="O191" s="8">
        <f t="shared" si="10"/>
        <v>40835.208333333336</v>
      </c>
      <c r="P191" t="b">
        <v>1</v>
      </c>
      <c r="Q191" t="b">
        <v>0</v>
      </c>
      <c r="R191" t="s">
        <v>2010</v>
      </c>
      <c r="S191" t="s">
        <v>2011</v>
      </c>
    </row>
    <row r="192" spans="1:19" ht="17" x14ac:dyDescent="0.2">
      <c r="A192">
        <v>561</v>
      </c>
      <c r="B192" t="s">
        <v>1142</v>
      </c>
      <c r="C192" s="3" t="s">
        <v>1143</v>
      </c>
      <c r="D192">
        <v>3000</v>
      </c>
      <c r="E192">
        <v>11091</v>
      </c>
      <c r="F192" s="5">
        <f t="shared" si="8"/>
        <v>369.7</v>
      </c>
      <c r="G192" t="s">
        <v>19</v>
      </c>
      <c r="H192">
        <v>198</v>
      </c>
      <c r="I192">
        <f t="shared" si="9"/>
        <v>56.015151515151516</v>
      </c>
      <c r="J192" t="s">
        <v>86</v>
      </c>
      <c r="K192" t="s">
        <v>87</v>
      </c>
      <c r="L192">
        <v>1318827600</v>
      </c>
      <c r="M192" s="8">
        <f t="shared" si="11"/>
        <v>40833.208333333336</v>
      </c>
      <c r="N192">
        <v>1319000400</v>
      </c>
      <c r="O192" s="8">
        <f t="shared" si="10"/>
        <v>40835.208333333336</v>
      </c>
      <c r="P192" t="b">
        <v>0</v>
      </c>
      <c r="Q192" t="b">
        <v>0</v>
      </c>
      <c r="R192" t="s">
        <v>2012</v>
      </c>
      <c r="S192" t="s">
        <v>2013</v>
      </c>
    </row>
    <row r="193" spans="1:19" ht="17" x14ac:dyDescent="0.2">
      <c r="A193">
        <v>100</v>
      </c>
      <c r="B193" t="s">
        <v>230</v>
      </c>
      <c r="C193" s="3" t="s">
        <v>231</v>
      </c>
      <c r="D193">
        <v>100</v>
      </c>
      <c r="E193">
        <v>1</v>
      </c>
      <c r="F193" s="5">
        <f t="shared" si="8"/>
        <v>1</v>
      </c>
      <c r="G193" t="s">
        <v>14</v>
      </c>
      <c r="H193">
        <v>1</v>
      </c>
      <c r="I193">
        <f t="shared" si="9"/>
        <v>1</v>
      </c>
      <c r="J193" t="s">
        <v>20</v>
      </c>
      <c r="K193" t="s">
        <v>21</v>
      </c>
      <c r="L193">
        <v>1319000400</v>
      </c>
      <c r="M193" s="8">
        <f t="shared" si="11"/>
        <v>40835.208333333336</v>
      </c>
      <c r="N193">
        <v>1320555600</v>
      </c>
      <c r="O193" s="8">
        <f t="shared" si="10"/>
        <v>40853.208333333336</v>
      </c>
      <c r="P193" t="b">
        <v>0</v>
      </c>
      <c r="Q193" t="b">
        <v>0</v>
      </c>
      <c r="R193" t="s">
        <v>2012</v>
      </c>
      <c r="S193" t="s">
        <v>2013</v>
      </c>
    </row>
    <row r="194" spans="1:19" ht="17" x14ac:dyDescent="0.2">
      <c r="A194">
        <v>130</v>
      </c>
      <c r="B194" t="s">
        <v>290</v>
      </c>
      <c r="C194" s="3" t="s">
        <v>291</v>
      </c>
      <c r="D194">
        <v>9600</v>
      </c>
      <c r="E194">
        <v>14925</v>
      </c>
      <c r="F194" s="5">
        <f t="shared" ref="F194:F257" si="12">(E194/D194) * 100</f>
        <v>155.46875</v>
      </c>
      <c r="G194" t="s">
        <v>19</v>
      </c>
      <c r="H194">
        <v>533</v>
      </c>
      <c r="I194">
        <f t="shared" ref="I194:I257" si="13">E194/H194</f>
        <v>28.001876172607879</v>
      </c>
      <c r="J194" t="s">
        <v>32</v>
      </c>
      <c r="K194" t="s">
        <v>33</v>
      </c>
      <c r="L194">
        <v>1319605200</v>
      </c>
      <c r="M194" s="8">
        <f t="shared" si="11"/>
        <v>40842.208333333336</v>
      </c>
      <c r="N194">
        <v>1320991200</v>
      </c>
      <c r="O194" s="8">
        <f t="shared" ref="O194:O257" si="14">(((N194/60)/60)/24)+DATE(1970,1,1)</f>
        <v>40858.25</v>
      </c>
      <c r="P194" t="b">
        <v>0</v>
      </c>
      <c r="Q194" t="b">
        <v>0</v>
      </c>
      <c r="R194" t="s">
        <v>2014</v>
      </c>
      <c r="S194" t="s">
        <v>2017</v>
      </c>
    </row>
    <row r="195" spans="1:19" ht="17" x14ac:dyDescent="0.2">
      <c r="A195">
        <v>379</v>
      </c>
      <c r="B195" t="s">
        <v>787</v>
      </c>
      <c r="C195" s="3" t="s">
        <v>788</v>
      </c>
      <c r="D195">
        <v>7200</v>
      </c>
      <c r="E195">
        <v>2912</v>
      </c>
      <c r="F195" s="5">
        <f t="shared" si="12"/>
        <v>40.444444444444443</v>
      </c>
      <c r="G195" t="s">
        <v>14</v>
      </c>
      <c r="H195">
        <v>44</v>
      </c>
      <c r="I195">
        <f t="shared" si="13"/>
        <v>66.181818181818187</v>
      </c>
      <c r="J195" t="s">
        <v>36</v>
      </c>
      <c r="K195" t="s">
        <v>37</v>
      </c>
      <c r="L195">
        <v>1319691600</v>
      </c>
      <c r="M195" s="8">
        <f t="shared" ref="M195:M258" si="15">(((L195/60)/60)/24)+DATE(1970,1,1)</f>
        <v>40843.208333333336</v>
      </c>
      <c r="N195">
        <v>1320904800</v>
      </c>
      <c r="O195" s="8">
        <f t="shared" si="14"/>
        <v>40857.25</v>
      </c>
      <c r="P195" t="b">
        <v>0</v>
      </c>
      <c r="Q195" t="b">
        <v>0</v>
      </c>
      <c r="R195" t="s">
        <v>2012</v>
      </c>
      <c r="S195" t="s">
        <v>2013</v>
      </c>
    </row>
    <row r="196" spans="1:19" ht="34" x14ac:dyDescent="0.2">
      <c r="A196">
        <v>146</v>
      </c>
      <c r="B196" t="s">
        <v>322</v>
      </c>
      <c r="C196" s="3" t="s">
        <v>323</v>
      </c>
      <c r="D196">
        <v>8800</v>
      </c>
      <c r="E196">
        <v>1518</v>
      </c>
      <c r="F196" s="5">
        <f t="shared" si="12"/>
        <v>17.25</v>
      </c>
      <c r="G196" t="s">
        <v>63</v>
      </c>
      <c r="H196">
        <v>51</v>
      </c>
      <c r="I196">
        <f t="shared" si="13"/>
        <v>29.764705882352942</v>
      </c>
      <c r="J196" t="s">
        <v>20</v>
      </c>
      <c r="K196" t="s">
        <v>21</v>
      </c>
      <c r="L196">
        <v>1320732000</v>
      </c>
      <c r="M196" s="8">
        <f t="shared" si="15"/>
        <v>40855.25</v>
      </c>
      <c r="N196">
        <v>1322460000</v>
      </c>
      <c r="O196" s="8">
        <f t="shared" si="14"/>
        <v>40875.25</v>
      </c>
      <c r="P196" t="b">
        <v>0</v>
      </c>
      <c r="Q196" t="b">
        <v>0</v>
      </c>
      <c r="R196" t="s">
        <v>2012</v>
      </c>
      <c r="S196" t="s">
        <v>2013</v>
      </c>
    </row>
    <row r="197" spans="1:19" ht="17" x14ac:dyDescent="0.2">
      <c r="A197">
        <v>218</v>
      </c>
      <c r="B197" t="s">
        <v>466</v>
      </c>
      <c r="C197" s="3" t="s">
        <v>467</v>
      </c>
      <c r="D197">
        <v>5700</v>
      </c>
      <c r="E197">
        <v>12309</v>
      </c>
      <c r="F197" s="5">
        <f t="shared" si="12"/>
        <v>215.94736842105263</v>
      </c>
      <c r="G197" t="s">
        <v>19</v>
      </c>
      <c r="H197">
        <v>397</v>
      </c>
      <c r="I197">
        <f t="shared" si="13"/>
        <v>31.005037783375315</v>
      </c>
      <c r="J197" t="s">
        <v>36</v>
      </c>
      <c r="K197" t="s">
        <v>37</v>
      </c>
      <c r="L197">
        <v>1320991200</v>
      </c>
      <c r="M197" s="8">
        <f t="shared" si="15"/>
        <v>40858.25</v>
      </c>
      <c r="N197">
        <v>1323928800</v>
      </c>
      <c r="O197" s="8">
        <f t="shared" si="14"/>
        <v>40892.25</v>
      </c>
      <c r="P197" t="b">
        <v>0</v>
      </c>
      <c r="Q197" t="b">
        <v>1</v>
      </c>
      <c r="R197" t="s">
        <v>2014</v>
      </c>
      <c r="S197" t="s">
        <v>2025</v>
      </c>
    </row>
    <row r="198" spans="1:19" ht="17" x14ac:dyDescent="0.2">
      <c r="A198">
        <v>565</v>
      </c>
      <c r="B198" t="s">
        <v>1150</v>
      </c>
      <c r="C198" s="3" t="s">
        <v>1151</v>
      </c>
      <c r="D198">
        <v>94900</v>
      </c>
      <c r="E198">
        <v>194166</v>
      </c>
      <c r="F198" s="5">
        <f t="shared" si="12"/>
        <v>204.60063224446787</v>
      </c>
      <c r="G198" t="s">
        <v>19</v>
      </c>
      <c r="H198">
        <v>3596</v>
      </c>
      <c r="I198">
        <f t="shared" si="13"/>
        <v>53.99499443826474</v>
      </c>
      <c r="J198" t="s">
        <v>20</v>
      </c>
      <c r="K198" t="s">
        <v>21</v>
      </c>
      <c r="L198">
        <v>1321336800</v>
      </c>
      <c r="M198" s="8">
        <f t="shared" si="15"/>
        <v>40862.25</v>
      </c>
      <c r="N198">
        <v>1323064800</v>
      </c>
      <c r="O198" s="8">
        <f t="shared" si="14"/>
        <v>40882.25</v>
      </c>
      <c r="P198" t="b">
        <v>0</v>
      </c>
      <c r="Q198" t="b">
        <v>0</v>
      </c>
      <c r="R198" t="s">
        <v>2012</v>
      </c>
      <c r="S198" t="s">
        <v>2013</v>
      </c>
    </row>
    <row r="199" spans="1:19" ht="17" x14ac:dyDescent="0.2">
      <c r="A199">
        <v>560</v>
      </c>
      <c r="B199" t="s">
        <v>1140</v>
      </c>
      <c r="C199" s="3" t="s">
        <v>1141</v>
      </c>
      <c r="D199">
        <v>20000</v>
      </c>
      <c r="E199">
        <v>158832</v>
      </c>
      <c r="F199" s="5">
        <f t="shared" si="12"/>
        <v>794.16</v>
      </c>
      <c r="G199" t="s">
        <v>19</v>
      </c>
      <c r="H199">
        <v>3177</v>
      </c>
      <c r="I199">
        <f t="shared" si="13"/>
        <v>49.994334277620396</v>
      </c>
      <c r="J199" t="s">
        <v>20</v>
      </c>
      <c r="K199" t="s">
        <v>21</v>
      </c>
      <c r="L199">
        <v>1321596000</v>
      </c>
      <c r="M199" s="8">
        <f t="shared" si="15"/>
        <v>40865.25</v>
      </c>
      <c r="N199">
        <v>1325052000</v>
      </c>
      <c r="O199" s="8">
        <f t="shared" si="14"/>
        <v>40905.25</v>
      </c>
      <c r="P199" t="b">
        <v>0</v>
      </c>
      <c r="Q199" t="b">
        <v>0</v>
      </c>
      <c r="R199" t="s">
        <v>2014</v>
      </c>
      <c r="S199" t="s">
        <v>2022</v>
      </c>
    </row>
    <row r="200" spans="1:19" ht="34" x14ac:dyDescent="0.2">
      <c r="A200">
        <v>850</v>
      </c>
      <c r="B200" t="s">
        <v>1709</v>
      </c>
      <c r="C200" s="3" t="s">
        <v>1710</v>
      </c>
      <c r="D200">
        <v>100</v>
      </c>
      <c r="E200">
        <v>1</v>
      </c>
      <c r="F200" s="5">
        <f t="shared" si="12"/>
        <v>1</v>
      </c>
      <c r="G200" t="s">
        <v>14</v>
      </c>
      <c r="H200">
        <v>1</v>
      </c>
      <c r="I200">
        <f t="shared" si="13"/>
        <v>1</v>
      </c>
      <c r="J200" t="s">
        <v>20</v>
      </c>
      <c r="K200" t="s">
        <v>21</v>
      </c>
      <c r="L200">
        <v>1321682400</v>
      </c>
      <c r="M200" s="8">
        <f t="shared" si="15"/>
        <v>40866.25</v>
      </c>
      <c r="N200">
        <v>1322978400</v>
      </c>
      <c r="O200" s="8">
        <f t="shared" si="14"/>
        <v>40881.25</v>
      </c>
      <c r="P200" t="b">
        <v>1</v>
      </c>
      <c r="Q200" t="b">
        <v>0</v>
      </c>
      <c r="R200" t="s">
        <v>2008</v>
      </c>
      <c r="S200" t="s">
        <v>2009</v>
      </c>
    </row>
    <row r="201" spans="1:19" ht="17" x14ac:dyDescent="0.2">
      <c r="A201">
        <v>216</v>
      </c>
      <c r="B201" t="s">
        <v>462</v>
      </c>
      <c r="C201" s="3" t="s">
        <v>463</v>
      </c>
      <c r="D201">
        <v>121700</v>
      </c>
      <c r="E201">
        <v>188721</v>
      </c>
      <c r="F201" s="5">
        <f t="shared" si="12"/>
        <v>155.07066557107643</v>
      </c>
      <c r="G201" t="s">
        <v>19</v>
      </c>
      <c r="H201">
        <v>1815</v>
      </c>
      <c r="I201">
        <f t="shared" si="13"/>
        <v>103.97851239669421</v>
      </c>
      <c r="J201" t="s">
        <v>20</v>
      </c>
      <c r="K201" t="s">
        <v>21</v>
      </c>
      <c r="L201">
        <v>1321941600</v>
      </c>
      <c r="M201" s="8">
        <f t="shared" si="15"/>
        <v>40869.25</v>
      </c>
      <c r="N201">
        <v>1322114400</v>
      </c>
      <c r="O201" s="8">
        <f t="shared" si="14"/>
        <v>40871.25</v>
      </c>
      <c r="P201" t="b">
        <v>0</v>
      </c>
      <c r="Q201" t="b">
        <v>0</v>
      </c>
      <c r="R201" t="s">
        <v>2012</v>
      </c>
      <c r="S201" t="s">
        <v>2013</v>
      </c>
    </row>
    <row r="202" spans="1:19" ht="17" x14ac:dyDescent="0.2">
      <c r="A202">
        <v>698</v>
      </c>
      <c r="B202" t="s">
        <v>1411</v>
      </c>
      <c r="C202" s="3" t="s">
        <v>1412</v>
      </c>
      <c r="D202">
        <v>42100</v>
      </c>
      <c r="E202">
        <v>188057</v>
      </c>
      <c r="F202" s="5">
        <f t="shared" si="12"/>
        <v>446.69121140142522</v>
      </c>
      <c r="G202" t="s">
        <v>19</v>
      </c>
      <c r="H202">
        <v>2893</v>
      </c>
      <c r="I202">
        <f t="shared" si="13"/>
        <v>65.004147943311438</v>
      </c>
      <c r="J202" t="s">
        <v>15</v>
      </c>
      <c r="K202" t="s">
        <v>16</v>
      </c>
      <c r="L202">
        <v>1322114400</v>
      </c>
      <c r="M202" s="8">
        <f t="shared" si="15"/>
        <v>40871.25</v>
      </c>
      <c r="N202">
        <v>1323324000</v>
      </c>
      <c r="O202" s="8">
        <f t="shared" si="14"/>
        <v>40885.25</v>
      </c>
      <c r="P202" t="b">
        <v>0</v>
      </c>
      <c r="Q202" t="b">
        <v>0</v>
      </c>
      <c r="R202" t="s">
        <v>2010</v>
      </c>
      <c r="S202" t="s">
        <v>2019</v>
      </c>
    </row>
    <row r="203" spans="1:19" ht="17" x14ac:dyDescent="0.2">
      <c r="A203">
        <v>690</v>
      </c>
      <c r="B203" t="s">
        <v>1395</v>
      </c>
      <c r="C203" s="3" t="s">
        <v>1396</v>
      </c>
      <c r="D203">
        <v>3600</v>
      </c>
      <c r="E203">
        <v>8158</v>
      </c>
      <c r="F203" s="5">
        <f t="shared" si="12"/>
        <v>226.61111111111109</v>
      </c>
      <c r="G203" t="s">
        <v>19</v>
      </c>
      <c r="H203">
        <v>190</v>
      </c>
      <c r="I203">
        <f t="shared" si="13"/>
        <v>42.93684210526316</v>
      </c>
      <c r="J203" t="s">
        <v>20</v>
      </c>
      <c r="K203" t="s">
        <v>21</v>
      </c>
      <c r="L203">
        <v>1322373600</v>
      </c>
      <c r="M203" s="8">
        <f t="shared" si="15"/>
        <v>40874.25</v>
      </c>
      <c r="N203">
        <v>1322892000</v>
      </c>
      <c r="O203" s="8">
        <f t="shared" si="14"/>
        <v>40880.25</v>
      </c>
      <c r="P203" t="b">
        <v>0</v>
      </c>
      <c r="Q203" t="b">
        <v>1</v>
      </c>
      <c r="R203" t="s">
        <v>2014</v>
      </c>
      <c r="S203" t="s">
        <v>2015</v>
      </c>
    </row>
    <row r="204" spans="1:19" ht="17" x14ac:dyDescent="0.2">
      <c r="A204">
        <v>578</v>
      </c>
      <c r="B204" t="s">
        <v>1176</v>
      </c>
      <c r="C204" s="3" t="s">
        <v>1177</v>
      </c>
      <c r="D204">
        <v>96500</v>
      </c>
      <c r="E204">
        <v>16168</v>
      </c>
      <c r="F204" s="5">
        <f t="shared" si="12"/>
        <v>16.754404145077721</v>
      </c>
      <c r="G204" t="s">
        <v>14</v>
      </c>
      <c r="H204">
        <v>245</v>
      </c>
      <c r="I204">
        <f t="shared" si="13"/>
        <v>65.991836734693877</v>
      </c>
      <c r="J204" t="s">
        <v>20</v>
      </c>
      <c r="K204" t="s">
        <v>21</v>
      </c>
      <c r="L204">
        <v>1322719200</v>
      </c>
      <c r="M204" s="8">
        <f t="shared" si="15"/>
        <v>40878.25</v>
      </c>
      <c r="N204">
        <v>1322978400</v>
      </c>
      <c r="O204" s="8">
        <f t="shared" si="14"/>
        <v>40881.25</v>
      </c>
      <c r="P204" t="b">
        <v>0</v>
      </c>
      <c r="Q204" t="b">
        <v>0</v>
      </c>
      <c r="R204" t="s">
        <v>2014</v>
      </c>
      <c r="S204" t="s">
        <v>2036</v>
      </c>
    </row>
    <row r="205" spans="1:19" ht="34" x14ac:dyDescent="0.2">
      <c r="A205">
        <v>891</v>
      </c>
      <c r="B205" t="s">
        <v>1790</v>
      </c>
      <c r="C205" s="3" t="s">
        <v>1791</v>
      </c>
      <c r="D205">
        <v>3000</v>
      </c>
      <c r="E205">
        <v>7758</v>
      </c>
      <c r="F205" s="5">
        <f t="shared" si="12"/>
        <v>258.59999999999997</v>
      </c>
      <c r="G205" t="s">
        <v>19</v>
      </c>
      <c r="H205">
        <v>165</v>
      </c>
      <c r="I205">
        <f t="shared" si="13"/>
        <v>47.018181818181816</v>
      </c>
      <c r="J205" t="s">
        <v>15</v>
      </c>
      <c r="K205" t="s">
        <v>16</v>
      </c>
      <c r="L205">
        <v>1322892000</v>
      </c>
      <c r="M205" s="8">
        <f t="shared" si="15"/>
        <v>40880.25</v>
      </c>
      <c r="N205">
        <v>1326693600</v>
      </c>
      <c r="O205" s="8">
        <f t="shared" si="14"/>
        <v>40924.25</v>
      </c>
      <c r="P205" t="b">
        <v>0</v>
      </c>
      <c r="Q205" t="b">
        <v>0</v>
      </c>
      <c r="R205" t="s">
        <v>2014</v>
      </c>
      <c r="S205" t="s">
        <v>2015</v>
      </c>
    </row>
    <row r="206" spans="1:19" ht="34" x14ac:dyDescent="0.2">
      <c r="A206">
        <v>395</v>
      </c>
      <c r="B206" t="s">
        <v>274</v>
      </c>
      <c r="C206" s="3" t="s">
        <v>819</v>
      </c>
      <c r="D206">
        <v>7100</v>
      </c>
      <c r="E206">
        <v>9238</v>
      </c>
      <c r="F206" s="5">
        <f t="shared" si="12"/>
        <v>130.11267605633802</v>
      </c>
      <c r="G206" t="s">
        <v>19</v>
      </c>
      <c r="H206">
        <v>220</v>
      </c>
      <c r="I206">
        <f t="shared" si="13"/>
        <v>41.990909090909092</v>
      </c>
      <c r="J206" t="s">
        <v>20</v>
      </c>
      <c r="K206" t="s">
        <v>21</v>
      </c>
      <c r="L206">
        <v>1323324000</v>
      </c>
      <c r="M206" s="8">
        <f t="shared" si="15"/>
        <v>40885.25</v>
      </c>
      <c r="N206">
        <v>1323410400</v>
      </c>
      <c r="O206" s="8">
        <f t="shared" si="14"/>
        <v>40886.25</v>
      </c>
      <c r="P206" t="b">
        <v>1</v>
      </c>
      <c r="Q206" t="b">
        <v>0</v>
      </c>
      <c r="R206" t="s">
        <v>2012</v>
      </c>
      <c r="S206" t="s">
        <v>2013</v>
      </c>
    </row>
    <row r="207" spans="1:19" ht="17" x14ac:dyDescent="0.2">
      <c r="A207">
        <v>340</v>
      </c>
      <c r="B207" t="s">
        <v>709</v>
      </c>
      <c r="C207" s="3" t="s">
        <v>710</v>
      </c>
      <c r="D207">
        <v>37100</v>
      </c>
      <c r="E207">
        <v>34964</v>
      </c>
      <c r="F207" s="5">
        <f t="shared" si="12"/>
        <v>94.242587601078171</v>
      </c>
      <c r="G207" t="s">
        <v>14</v>
      </c>
      <c r="H207">
        <v>393</v>
      </c>
      <c r="I207">
        <f t="shared" si="13"/>
        <v>88.966921119592882</v>
      </c>
      <c r="J207" t="s">
        <v>20</v>
      </c>
      <c r="K207" t="s">
        <v>21</v>
      </c>
      <c r="L207">
        <v>1323669600</v>
      </c>
      <c r="M207" s="8">
        <f t="shared" si="15"/>
        <v>40889.25</v>
      </c>
      <c r="N207">
        <v>1323756000</v>
      </c>
      <c r="O207" s="8">
        <f t="shared" si="14"/>
        <v>40890.25</v>
      </c>
      <c r="P207" t="b">
        <v>0</v>
      </c>
      <c r="Q207" t="b">
        <v>0</v>
      </c>
      <c r="R207" t="s">
        <v>2027</v>
      </c>
      <c r="S207" t="s">
        <v>2028</v>
      </c>
    </row>
    <row r="208" spans="1:19" ht="17" x14ac:dyDescent="0.2">
      <c r="A208">
        <v>331</v>
      </c>
      <c r="B208" t="s">
        <v>691</v>
      </c>
      <c r="C208" s="3" t="s">
        <v>692</v>
      </c>
      <c r="D208">
        <v>3300</v>
      </c>
      <c r="E208">
        <v>14643</v>
      </c>
      <c r="F208" s="5">
        <f t="shared" si="12"/>
        <v>443.72727272727275</v>
      </c>
      <c r="G208" t="s">
        <v>19</v>
      </c>
      <c r="H208">
        <v>190</v>
      </c>
      <c r="I208">
        <f t="shared" si="13"/>
        <v>77.068421052631578</v>
      </c>
      <c r="J208" t="s">
        <v>20</v>
      </c>
      <c r="K208" t="s">
        <v>21</v>
      </c>
      <c r="L208">
        <v>1324274400</v>
      </c>
      <c r="M208" s="8">
        <f t="shared" si="15"/>
        <v>40896.25</v>
      </c>
      <c r="N208">
        <v>1324360800</v>
      </c>
      <c r="O208" s="8">
        <f t="shared" si="14"/>
        <v>40897.25</v>
      </c>
      <c r="P208" t="b">
        <v>0</v>
      </c>
      <c r="Q208" t="b">
        <v>0</v>
      </c>
      <c r="R208" t="s">
        <v>2006</v>
      </c>
      <c r="S208" t="s">
        <v>2007</v>
      </c>
    </row>
    <row r="209" spans="1:19" ht="34" x14ac:dyDescent="0.2">
      <c r="A209">
        <v>681</v>
      </c>
      <c r="B209" t="s">
        <v>1377</v>
      </c>
      <c r="C209" s="3" t="s">
        <v>1378</v>
      </c>
      <c r="D209">
        <v>184100</v>
      </c>
      <c r="E209">
        <v>159037</v>
      </c>
      <c r="F209" s="5">
        <f t="shared" si="12"/>
        <v>86.386203150461711</v>
      </c>
      <c r="G209" t="s">
        <v>14</v>
      </c>
      <c r="H209">
        <v>1657</v>
      </c>
      <c r="I209">
        <f t="shared" si="13"/>
        <v>95.978877489438744</v>
      </c>
      <c r="J209" t="s">
        <v>20</v>
      </c>
      <c r="K209" t="s">
        <v>21</v>
      </c>
      <c r="L209">
        <v>1324447200</v>
      </c>
      <c r="M209" s="8">
        <f t="shared" si="15"/>
        <v>40898.25</v>
      </c>
      <c r="N209">
        <v>1324965600</v>
      </c>
      <c r="O209" s="8">
        <f t="shared" si="14"/>
        <v>40904.25</v>
      </c>
      <c r="P209" t="b">
        <v>0</v>
      </c>
      <c r="Q209" t="b">
        <v>0</v>
      </c>
      <c r="R209" t="s">
        <v>2012</v>
      </c>
      <c r="S209" t="s">
        <v>2013</v>
      </c>
    </row>
    <row r="210" spans="1:19" ht="17" x14ac:dyDescent="0.2">
      <c r="A210">
        <v>419</v>
      </c>
      <c r="B210" t="s">
        <v>864</v>
      </c>
      <c r="C210" s="3" t="s">
        <v>865</v>
      </c>
      <c r="D210">
        <v>113800</v>
      </c>
      <c r="E210">
        <v>140469</v>
      </c>
      <c r="F210" s="5">
        <f t="shared" si="12"/>
        <v>123.43497363796135</v>
      </c>
      <c r="G210" t="s">
        <v>19</v>
      </c>
      <c r="H210">
        <v>5203</v>
      </c>
      <c r="I210">
        <f t="shared" si="13"/>
        <v>26.997693638285604</v>
      </c>
      <c r="J210" t="s">
        <v>20</v>
      </c>
      <c r="K210" t="s">
        <v>21</v>
      </c>
      <c r="L210">
        <v>1324533600</v>
      </c>
      <c r="M210" s="8">
        <f t="shared" si="15"/>
        <v>40899.25</v>
      </c>
      <c r="N210">
        <v>1325052000</v>
      </c>
      <c r="O210" s="8">
        <f t="shared" si="14"/>
        <v>40905.25</v>
      </c>
      <c r="P210" t="b">
        <v>0</v>
      </c>
      <c r="Q210" t="b">
        <v>0</v>
      </c>
      <c r="R210" t="s">
        <v>2010</v>
      </c>
      <c r="S210" t="s">
        <v>2011</v>
      </c>
    </row>
    <row r="211" spans="1:19" ht="17" x14ac:dyDescent="0.2">
      <c r="A211">
        <v>515</v>
      </c>
      <c r="B211" t="s">
        <v>1052</v>
      </c>
      <c r="C211" s="3" t="s">
        <v>1053</v>
      </c>
      <c r="D211">
        <v>8600</v>
      </c>
      <c r="E211">
        <v>4797</v>
      </c>
      <c r="F211" s="5">
        <f t="shared" si="12"/>
        <v>55.779069767441861</v>
      </c>
      <c r="G211" t="s">
        <v>14</v>
      </c>
      <c r="H211">
        <v>133</v>
      </c>
      <c r="I211">
        <f t="shared" si="13"/>
        <v>36.067669172932334</v>
      </c>
      <c r="J211" t="s">
        <v>15</v>
      </c>
      <c r="K211" t="s">
        <v>16</v>
      </c>
      <c r="L211">
        <v>1324620000</v>
      </c>
      <c r="M211" s="8">
        <f t="shared" si="15"/>
        <v>40900.25</v>
      </c>
      <c r="N211">
        <v>1324792800</v>
      </c>
      <c r="O211" s="8">
        <f t="shared" si="14"/>
        <v>40902.25</v>
      </c>
      <c r="P211" t="b">
        <v>0</v>
      </c>
      <c r="Q211" t="b">
        <v>1</v>
      </c>
      <c r="R211" t="s">
        <v>2012</v>
      </c>
      <c r="S211" t="s">
        <v>2013</v>
      </c>
    </row>
    <row r="212" spans="1:19" ht="17" x14ac:dyDescent="0.2">
      <c r="A212">
        <v>363</v>
      </c>
      <c r="B212" t="s">
        <v>755</v>
      </c>
      <c r="C212" s="3" t="s">
        <v>756</v>
      </c>
      <c r="D212">
        <v>5200</v>
      </c>
      <c r="E212">
        <v>8330</v>
      </c>
      <c r="F212" s="5">
        <f t="shared" si="12"/>
        <v>160.19230769230771</v>
      </c>
      <c r="G212" t="s">
        <v>19</v>
      </c>
      <c r="H212">
        <v>139</v>
      </c>
      <c r="I212">
        <f t="shared" si="13"/>
        <v>59.928057553956833</v>
      </c>
      <c r="J212" t="s">
        <v>20</v>
      </c>
      <c r="K212" t="s">
        <v>21</v>
      </c>
      <c r="L212">
        <v>1324965600</v>
      </c>
      <c r="M212" s="8">
        <f t="shared" si="15"/>
        <v>40904.25</v>
      </c>
      <c r="N212">
        <v>1325052000</v>
      </c>
      <c r="O212" s="8">
        <f t="shared" si="14"/>
        <v>40905.25</v>
      </c>
      <c r="P212" t="b">
        <v>0</v>
      </c>
      <c r="Q212" t="b">
        <v>0</v>
      </c>
      <c r="R212" t="s">
        <v>2008</v>
      </c>
      <c r="S212" t="s">
        <v>2009</v>
      </c>
    </row>
    <row r="213" spans="1:19" ht="17" x14ac:dyDescent="0.2">
      <c r="A213">
        <v>388</v>
      </c>
      <c r="B213" t="s">
        <v>805</v>
      </c>
      <c r="C213" s="3" t="s">
        <v>806</v>
      </c>
      <c r="D213">
        <v>114800</v>
      </c>
      <c r="E213">
        <v>12938</v>
      </c>
      <c r="F213" s="5">
        <f t="shared" si="12"/>
        <v>11.270034843205574</v>
      </c>
      <c r="G213" t="s">
        <v>63</v>
      </c>
      <c r="H213">
        <v>145</v>
      </c>
      <c r="I213">
        <f t="shared" si="13"/>
        <v>89.227586206896547</v>
      </c>
      <c r="J213" t="s">
        <v>86</v>
      </c>
      <c r="K213" t="s">
        <v>87</v>
      </c>
      <c r="L213">
        <v>1325656800</v>
      </c>
      <c r="M213" s="8">
        <f t="shared" si="15"/>
        <v>40912.25</v>
      </c>
      <c r="N213">
        <v>1325829600</v>
      </c>
      <c r="O213" s="8">
        <f t="shared" si="14"/>
        <v>40914.25</v>
      </c>
      <c r="P213" t="b">
        <v>0</v>
      </c>
      <c r="Q213" t="b">
        <v>0</v>
      </c>
      <c r="R213" t="s">
        <v>2008</v>
      </c>
      <c r="S213" t="s">
        <v>2018</v>
      </c>
    </row>
    <row r="214" spans="1:19" ht="17" x14ac:dyDescent="0.2">
      <c r="A214">
        <v>402</v>
      </c>
      <c r="B214" t="s">
        <v>832</v>
      </c>
      <c r="C214" s="3" t="s">
        <v>833</v>
      </c>
      <c r="D214">
        <v>7300</v>
      </c>
      <c r="E214">
        <v>2946</v>
      </c>
      <c r="F214" s="5">
        <f t="shared" si="12"/>
        <v>40.356164383561641</v>
      </c>
      <c r="G214" t="s">
        <v>14</v>
      </c>
      <c r="H214">
        <v>40</v>
      </c>
      <c r="I214">
        <f t="shared" si="13"/>
        <v>73.650000000000006</v>
      </c>
      <c r="J214" t="s">
        <v>20</v>
      </c>
      <c r="K214" t="s">
        <v>21</v>
      </c>
      <c r="L214">
        <v>1325829600</v>
      </c>
      <c r="M214" s="8">
        <f t="shared" si="15"/>
        <v>40914.25</v>
      </c>
      <c r="N214">
        <v>1329890400</v>
      </c>
      <c r="O214" s="8">
        <f t="shared" si="14"/>
        <v>40961.25</v>
      </c>
      <c r="P214" t="b">
        <v>0</v>
      </c>
      <c r="Q214" t="b">
        <v>1</v>
      </c>
      <c r="R214" t="s">
        <v>2014</v>
      </c>
      <c r="S214" t="s">
        <v>2025</v>
      </c>
    </row>
    <row r="215" spans="1:19" ht="17" x14ac:dyDescent="0.2">
      <c r="A215">
        <v>415</v>
      </c>
      <c r="B215" t="s">
        <v>857</v>
      </c>
      <c r="C215" s="3" t="s">
        <v>858</v>
      </c>
      <c r="D215">
        <v>113500</v>
      </c>
      <c r="E215">
        <v>12552</v>
      </c>
      <c r="F215" s="5">
        <f t="shared" si="12"/>
        <v>11.059030837004405</v>
      </c>
      <c r="G215" t="s">
        <v>14</v>
      </c>
      <c r="H215">
        <v>418</v>
      </c>
      <c r="I215">
        <f t="shared" si="13"/>
        <v>30.028708133971293</v>
      </c>
      <c r="J215" t="s">
        <v>20</v>
      </c>
      <c r="K215" t="s">
        <v>21</v>
      </c>
      <c r="L215">
        <v>1326434400</v>
      </c>
      <c r="M215" s="8">
        <f t="shared" si="15"/>
        <v>40921.25</v>
      </c>
      <c r="N215">
        <v>1327903200</v>
      </c>
      <c r="O215" s="8">
        <f t="shared" si="14"/>
        <v>40938.25</v>
      </c>
      <c r="P215" t="b">
        <v>0</v>
      </c>
      <c r="Q215" t="b">
        <v>0</v>
      </c>
      <c r="R215" t="s">
        <v>2012</v>
      </c>
      <c r="S215" t="s">
        <v>2013</v>
      </c>
    </row>
    <row r="216" spans="1:19" ht="17" x14ac:dyDescent="0.2">
      <c r="A216">
        <v>356</v>
      </c>
      <c r="B216" t="s">
        <v>741</v>
      </c>
      <c r="C216" s="3" t="s">
        <v>742</v>
      </c>
      <c r="D216">
        <v>9300</v>
      </c>
      <c r="E216">
        <v>3431</v>
      </c>
      <c r="F216" s="5">
        <f t="shared" si="12"/>
        <v>36.892473118279568</v>
      </c>
      <c r="G216" t="s">
        <v>14</v>
      </c>
      <c r="H216">
        <v>40</v>
      </c>
      <c r="I216">
        <f t="shared" si="13"/>
        <v>85.775000000000006</v>
      </c>
      <c r="J216" t="s">
        <v>94</v>
      </c>
      <c r="K216" t="s">
        <v>95</v>
      </c>
      <c r="L216">
        <v>1326520800</v>
      </c>
      <c r="M216" s="8">
        <f t="shared" si="15"/>
        <v>40922.25</v>
      </c>
      <c r="N216">
        <v>1327298400</v>
      </c>
      <c r="O216" s="8">
        <f t="shared" si="14"/>
        <v>40931.25</v>
      </c>
      <c r="P216" t="b">
        <v>0</v>
      </c>
      <c r="Q216" t="b">
        <v>0</v>
      </c>
      <c r="R216" t="s">
        <v>2012</v>
      </c>
      <c r="S216" t="s">
        <v>2013</v>
      </c>
    </row>
    <row r="217" spans="1:19" ht="17" x14ac:dyDescent="0.2">
      <c r="A217">
        <v>636</v>
      </c>
      <c r="B217" t="s">
        <v>1290</v>
      </c>
      <c r="C217" s="3" t="s">
        <v>1291</v>
      </c>
      <c r="D217">
        <v>197700</v>
      </c>
      <c r="E217">
        <v>127591</v>
      </c>
      <c r="F217" s="5">
        <f t="shared" si="12"/>
        <v>64.537683358624179</v>
      </c>
      <c r="G217" t="s">
        <v>14</v>
      </c>
      <c r="H217">
        <v>2604</v>
      </c>
      <c r="I217">
        <f t="shared" si="13"/>
        <v>48.998079877112133</v>
      </c>
      <c r="J217" t="s">
        <v>32</v>
      </c>
      <c r="K217" t="s">
        <v>33</v>
      </c>
      <c r="L217">
        <v>1326866400</v>
      </c>
      <c r="M217" s="8">
        <f t="shared" si="15"/>
        <v>40926.25</v>
      </c>
      <c r="N217">
        <v>1330754400</v>
      </c>
      <c r="O217" s="8">
        <f t="shared" si="14"/>
        <v>40971.25</v>
      </c>
      <c r="P217" t="b">
        <v>0</v>
      </c>
      <c r="Q217" t="b">
        <v>1</v>
      </c>
      <c r="R217" t="s">
        <v>2014</v>
      </c>
      <c r="S217" t="s">
        <v>2022</v>
      </c>
    </row>
    <row r="218" spans="1:19" ht="17" x14ac:dyDescent="0.2">
      <c r="A218">
        <v>844</v>
      </c>
      <c r="B218" t="s">
        <v>1697</v>
      </c>
      <c r="C218" s="3" t="s">
        <v>1698</v>
      </c>
      <c r="D218">
        <v>8800</v>
      </c>
      <c r="E218">
        <v>8747</v>
      </c>
      <c r="F218" s="5">
        <f t="shared" si="12"/>
        <v>99.39772727272728</v>
      </c>
      <c r="G218" t="s">
        <v>63</v>
      </c>
      <c r="H218">
        <v>94</v>
      </c>
      <c r="I218">
        <f t="shared" si="13"/>
        <v>93.053191489361708</v>
      </c>
      <c r="J218" t="s">
        <v>20</v>
      </c>
      <c r="K218" t="s">
        <v>21</v>
      </c>
      <c r="L218">
        <v>1327212000</v>
      </c>
      <c r="M218" s="8">
        <f t="shared" si="15"/>
        <v>40930.25</v>
      </c>
      <c r="N218">
        <v>1327471200</v>
      </c>
      <c r="O218" s="8">
        <f t="shared" si="14"/>
        <v>40933.25</v>
      </c>
      <c r="P218" t="b">
        <v>0</v>
      </c>
      <c r="Q218" t="b">
        <v>0</v>
      </c>
      <c r="R218" t="s">
        <v>2014</v>
      </c>
      <c r="S218" t="s">
        <v>2015</v>
      </c>
    </row>
    <row r="219" spans="1:19" ht="34" x14ac:dyDescent="0.2">
      <c r="A219">
        <v>857</v>
      </c>
      <c r="B219" t="s">
        <v>1722</v>
      </c>
      <c r="C219" s="3" t="s">
        <v>1723</v>
      </c>
      <c r="D219">
        <v>5300</v>
      </c>
      <c r="E219">
        <v>7413</v>
      </c>
      <c r="F219" s="5">
        <f t="shared" si="12"/>
        <v>139.86792452830187</v>
      </c>
      <c r="G219" t="s">
        <v>19</v>
      </c>
      <c r="H219">
        <v>225</v>
      </c>
      <c r="I219">
        <f t="shared" si="13"/>
        <v>32.946666666666665</v>
      </c>
      <c r="J219" t="s">
        <v>86</v>
      </c>
      <c r="K219" t="s">
        <v>87</v>
      </c>
      <c r="L219">
        <v>1328421600</v>
      </c>
      <c r="M219" s="8">
        <f t="shared" si="15"/>
        <v>40944.25</v>
      </c>
      <c r="N219">
        <v>1330408800</v>
      </c>
      <c r="O219" s="8">
        <f t="shared" si="14"/>
        <v>40967.25</v>
      </c>
      <c r="P219" t="b">
        <v>1</v>
      </c>
      <c r="Q219" t="b">
        <v>0</v>
      </c>
      <c r="R219" t="s">
        <v>2014</v>
      </c>
      <c r="S219" t="s">
        <v>2025</v>
      </c>
    </row>
    <row r="220" spans="1:19" ht="17" x14ac:dyDescent="0.2">
      <c r="A220">
        <v>849</v>
      </c>
      <c r="B220" t="s">
        <v>1707</v>
      </c>
      <c r="C220" s="3" t="s">
        <v>1708</v>
      </c>
      <c r="D220">
        <v>6700</v>
      </c>
      <c r="E220">
        <v>8917</v>
      </c>
      <c r="F220" s="5">
        <f t="shared" si="12"/>
        <v>133.08955223880596</v>
      </c>
      <c r="G220" t="s">
        <v>19</v>
      </c>
      <c r="H220">
        <v>307</v>
      </c>
      <c r="I220">
        <f t="shared" si="13"/>
        <v>29.045602605863191</v>
      </c>
      <c r="J220" t="s">
        <v>20</v>
      </c>
      <c r="K220" t="s">
        <v>21</v>
      </c>
      <c r="L220">
        <v>1328767200</v>
      </c>
      <c r="M220" s="8">
        <f t="shared" si="15"/>
        <v>40948.25</v>
      </c>
      <c r="N220">
        <v>1329026400</v>
      </c>
      <c r="O220" s="8">
        <f t="shared" si="14"/>
        <v>40951.25</v>
      </c>
      <c r="P220" t="b">
        <v>0</v>
      </c>
      <c r="Q220" t="b">
        <v>1</v>
      </c>
      <c r="R220" t="s">
        <v>2008</v>
      </c>
      <c r="S220" t="s">
        <v>2018</v>
      </c>
    </row>
    <row r="221" spans="1:19" ht="17" x14ac:dyDescent="0.2">
      <c r="A221">
        <v>921</v>
      </c>
      <c r="B221" t="s">
        <v>1850</v>
      </c>
      <c r="C221" s="3" t="s">
        <v>1851</v>
      </c>
      <c r="D221">
        <v>160400</v>
      </c>
      <c r="E221">
        <v>1210</v>
      </c>
      <c r="F221" s="5">
        <f t="shared" si="12"/>
        <v>0.75436408977556113</v>
      </c>
      <c r="G221" t="s">
        <v>14</v>
      </c>
      <c r="H221">
        <v>38</v>
      </c>
      <c r="I221">
        <f t="shared" si="13"/>
        <v>31.842105263157894</v>
      </c>
      <c r="J221" t="s">
        <v>20</v>
      </c>
      <c r="K221" t="s">
        <v>21</v>
      </c>
      <c r="L221">
        <v>1329026400</v>
      </c>
      <c r="M221" s="8">
        <f t="shared" si="15"/>
        <v>40951.25</v>
      </c>
      <c r="N221">
        <v>1330236000</v>
      </c>
      <c r="O221" s="8">
        <f t="shared" si="14"/>
        <v>40965.25</v>
      </c>
      <c r="P221" t="b">
        <v>0</v>
      </c>
      <c r="Q221" t="b">
        <v>0</v>
      </c>
      <c r="R221" t="s">
        <v>2010</v>
      </c>
      <c r="S221" t="s">
        <v>2011</v>
      </c>
    </row>
    <row r="222" spans="1:19" ht="17" x14ac:dyDescent="0.2">
      <c r="A222">
        <v>957</v>
      </c>
      <c r="B222" t="s">
        <v>1920</v>
      </c>
      <c r="C222" s="3" t="s">
        <v>1921</v>
      </c>
      <c r="D222">
        <v>9800</v>
      </c>
      <c r="E222">
        <v>12434</v>
      </c>
      <c r="F222" s="5">
        <f t="shared" si="12"/>
        <v>126.87755102040816</v>
      </c>
      <c r="G222" t="s">
        <v>19</v>
      </c>
      <c r="H222">
        <v>131</v>
      </c>
      <c r="I222">
        <f t="shared" si="13"/>
        <v>94.916030534351151</v>
      </c>
      <c r="J222" t="s">
        <v>20</v>
      </c>
      <c r="K222" t="s">
        <v>21</v>
      </c>
      <c r="L222">
        <v>1329372000</v>
      </c>
      <c r="M222" s="8">
        <f t="shared" si="15"/>
        <v>40955.25</v>
      </c>
      <c r="N222">
        <v>1329631200</v>
      </c>
      <c r="O222" s="8">
        <f t="shared" si="14"/>
        <v>40958.25</v>
      </c>
      <c r="P222" t="b">
        <v>0</v>
      </c>
      <c r="Q222" t="b">
        <v>0</v>
      </c>
      <c r="R222" t="s">
        <v>2012</v>
      </c>
      <c r="S222" t="s">
        <v>2013</v>
      </c>
    </row>
    <row r="223" spans="1:19" ht="34" x14ac:dyDescent="0.2">
      <c r="A223">
        <v>583</v>
      </c>
      <c r="B223" t="s">
        <v>1185</v>
      </c>
      <c r="C223" s="3" t="s">
        <v>1186</v>
      </c>
      <c r="D223">
        <v>18900</v>
      </c>
      <c r="E223">
        <v>60934</v>
      </c>
      <c r="F223" s="5">
        <f t="shared" si="12"/>
        <v>322.40211640211641</v>
      </c>
      <c r="G223" t="s">
        <v>19</v>
      </c>
      <c r="H223">
        <v>909</v>
      </c>
      <c r="I223">
        <f t="shared" si="13"/>
        <v>67.034103410341032</v>
      </c>
      <c r="J223" t="s">
        <v>20</v>
      </c>
      <c r="K223" t="s">
        <v>21</v>
      </c>
      <c r="L223">
        <v>1329717600</v>
      </c>
      <c r="M223" s="8">
        <f t="shared" si="15"/>
        <v>40959.25</v>
      </c>
      <c r="N223">
        <v>1331186400</v>
      </c>
      <c r="O223" s="8">
        <f t="shared" si="14"/>
        <v>40976.25</v>
      </c>
      <c r="P223" t="b">
        <v>0</v>
      </c>
      <c r="Q223" t="b">
        <v>0</v>
      </c>
      <c r="R223" t="s">
        <v>2014</v>
      </c>
      <c r="S223" t="s">
        <v>2015</v>
      </c>
    </row>
    <row r="224" spans="1:19" ht="17" x14ac:dyDescent="0.2">
      <c r="A224">
        <v>664</v>
      </c>
      <c r="B224" t="s">
        <v>685</v>
      </c>
      <c r="C224" s="3" t="s">
        <v>1346</v>
      </c>
      <c r="D224">
        <v>79400</v>
      </c>
      <c r="E224">
        <v>26571</v>
      </c>
      <c r="F224" s="5">
        <f t="shared" si="12"/>
        <v>33.464735516372798</v>
      </c>
      <c r="G224" t="s">
        <v>14</v>
      </c>
      <c r="H224">
        <v>1063</v>
      </c>
      <c r="I224">
        <f t="shared" si="13"/>
        <v>24.99623706491063</v>
      </c>
      <c r="J224" t="s">
        <v>20</v>
      </c>
      <c r="K224" t="s">
        <v>21</v>
      </c>
      <c r="L224">
        <v>1329717600</v>
      </c>
      <c r="M224" s="8">
        <f t="shared" si="15"/>
        <v>40959.25</v>
      </c>
      <c r="N224">
        <v>1330581600</v>
      </c>
      <c r="O224" s="8">
        <f t="shared" si="14"/>
        <v>40969.25</v>
      </c>
      <c r="P224" t="b">
        <v>0</v>
      </c>
      <c r="Q224" t="b">
        <v>0</v>
      </c>
      <c r="R224" t="s">
        <v>2008</v>
      </c>
      <c r="S224" t="s">
        <v>2031</v>
      </c>
    </row>
    <row r="225" spans="1:19" ht="34" x14ac:dyDescent="0.2">
      <c r="A225">
        <v>482</v>
      </c>
      <c r="B225" t="s">
        <v>988</v>
      </c>
      <c r="C225" s="3" t="s">
        <v>989</v>
      </c>
      <c r="D225">
        <v>4200</v>
      </c>
      <c r="E225">
        <v>689</v>
      </c>
      <c r="F225" s="5">
        <f t="shared" si="12"/>
        <v>16.404761904761905</v>
      </c>
      <c r="G225" t="s">
        <v>14</v>
      </c>
      <c r="H225">
        <v>9</v>
      </c>
      <c r="I225">
        <f t="shared" si="13"/>
        <v>76.555555555555557</v>
      </c>
      <c r="J225" t="s">
        <v>20</v>
      </c>
      <c r="K225" t="s">
        <v>21</v>
      </c>
      <c r="L225">
        <v>1330063200</v>
      </c>
      <c r="M225" s="8">
        <f t="shared" si="15"/>
        <v>40963.25</v>
      </c>
      <c r="N225">
        <v>1331013600</v>
      </c>
      <c r="O225" s="8">
        <f t="shared" si="14"/>
        <v>40974.25</v>
      </c>
      <c r="P225" t="b">
        <v>0</v>
      </c>
      <c r="Q225" t="b">
        <v>1</v>
      </c>
      <c r="R225" t="s">
        <v>2020</v>
      </c>
      <c r="S225" t="s">
        <v>2026</v>
      </c>
    </row>
    <row r="226" spans="1:19" ht="17" x14ac:dyDescent="0.2">
      <c r="A226">
        <v>313</v>
      </c>
      <c r="B226" t="s">
        <v>655</v>
      </c>
      <c r="C226" s="3" t="s">
        <v>656</v>
      </c>
      <c r="D226">
        <v>2200</v>
      </c>
      <c r="E226">
        <v>8697</v>
      </c>
      <c r="F226" s="5">
        <f t="shared" si="12"/>
        <v>395.31818181818181</v>
      </c>
      <c r="G226" t="s">
        <v>19</v>
      </c>
      <c r="H226">
        <v>223</v>
      </c>
      <c r="I226">
        <f t="shared" si="13"/>
        <v>39</v>
      </c>
      <c r="J226" t="s">
        <v>20</v>
      </c>
      <c r="K226" t="s">
        <v>21</v>
      </c>
      <c r="L226">
        <v>1330322400</v>
      </c>
      <c r="M226" s="8">
        <f t="shared" si="15"/>
        <v>40966.25</v>
      </c>
      <c r="N226">
        <v>1330495200</v>
      </c>
      <c r="O226" s="8">
        <f t="shared" si="14"/>
        <v>40968.25</v>
      </c>
      <c r="P226" t="b">
        <v>0</v>
      </c>
      <c r="Q226" t="b">
        <v>0</v>
      </c>
      <c r="R226" t="s">
        <v>2008</v>
      </c>
      <c r="S226" t="s">
        <v>2009</v>
      </c>
    </row>
    <row r="227" spans="1:19" ht="34" x14ac:dyDescent="0.2">
      <c r="A227">
        <v>550</v>
      </c>
      <c r="B227" t="s">
        <v>1121</v>
      </c>
      <c r="C227" s="3" t="s">
        <v>1122</v>
      </c>
      <c r="D227">
        <v>100</v>
      </c>
      <c r="E227">
        <v>4</v>
      </c>
      <c r="F227" s="5">
        <f t="shared" si="12"/>
        <v>4</v>
      </c>
      <c r="G227" t="s">
        <v>63</v>
      </c>
      <c r="H227">
        <v>1</v>
      </c>
      <c r="I227">
        <f t="shared" si="13"/>
        <v>4</v>
      </c>
      <c r="J227" t="s">
        <v>86</v>
      </c>
      <c r="K227" t="s">
        <v>87</v>
      </c>
      <c r="L227">
        <v>1330495200</v>
      </c>
      <c r="M227" s="8">
        <f t="shared" si="15"/>
        <v>40968.25</v>
      </c>
      <c r="N227">
        <v>1332306000</v>
      </c>
      <c r="O227" s="8">
        <f t="shared" si="14"/>
        <v>40989.208333333336</v>
      </c>
      <c r="P227" t="b">
        <v>0</v>
      </c>
      <c r="Q227" t="b">
        <v>0</v>
      </c>
      <c r="R227" t="s">
        <v>2008</v>
      </c>
      <c r="S227" t="s">
        <v>2018</v>
      </c>
    </row>
    <row r="228" spans="1:19" ht="17" x14ac:dyDescent="0.2">
      <c r="A228">
        <v>806</v>
      </c>
      <c r="B228" t="s">
        <v>1623</v>
      </c>
      <c r="C228" s="3" t="s">
        <v>1624</v>
      </c>
      <c r="D228">
        <v>700</v>
      </c>
      <c r="E228">
        <v>8262</v>
      </c>
      <c r="F228" s="5">
        <f t="shared" si="12"/>
        <v>1180.2857142857142</v>
      </c>
      <c r="G228" t="s">
        <v>19</v>
      </c>
      <c r="H228">
        <v>76</v>
      </c>
      <c r="I228">
        <f t="shared" si="13"/>
        <v>108.71052631578948</v>
      </c>
      <c r="J228" t="s">
        <v>20</v>
      </c>
      <c r="K228" t="s">
        <v>21</v>
      </c>
      <c r="L228">
        <v>1330927200</v>
      </c>
      <c r="M228" s="8">
        <f t="shared" si="15"/>
        <v>40973.25</v>
      </c>
      <c r="N228">
        <v>1332997200</v>
      </c>
      <c r="O228" s="8">
        <f t="shared" si="14"/>
        <v>40997.208333333336</v>
      </c>
      <c r="P228" t="b">
        <v>0</v>
      </c>
      <c r="Q228" t="b">
        <v>1</v>
      </c>
      <c r="R228" t="s">
        <v>2014</v>
      </c>
      <c r="S228" t="s">
        <v>2017</v>
      </c>
    </row>
    <row r="229" spans="1:19" ht="17" x14ac:dyDescent="0.2">
      <c r="A229">
        <v>14</v>
      </c>
      <c r="B229" t="s">
        <v>53</v>
      </c>
      <c r="C229" s="3" t="s">
        <v>54</v>
      </c>
      <c r="D229">
        <v>28200</v>
      </c>
      <c r="E229">
        <v>18829</v>
      </c>
      <c r="F229" s="5">
        <f t="shared" si="12"/>
        <v>66.769503546099301</v>
      </c>
      <c r="G229" t="s">
        <v>14</v>
      </c>
      <c r="H229">
        <v>200</v>
      </c>
      <c r="I229">
        <f t="shared" si="13"/>
        <v>94.144999999999996</v>
      </c>
      <c r="J229" t="s">
        <v>20</v>
      </c>
      <c r="K229" t="s">
        <v>21</v>
      </c>
      <c r="L229">
        <v>1331013600</v>
      </c>
      <c r="M229" s="8">
        <f t="shared" si="15"/>
        <v>40974.25</v>
      </c>
      <c r="N229">
        <v>1333342800</v>
      </c>
      <c r="O229" s="8">
        <f t="shared" si="14"/>
        <v>41001.208333333336</v>
      </c>
      <c r="P229" t="b">
        <v>0</v>
      </c>
      <c r="Q229" t="b">
        <v>0</v>
      </c>
      <c r="R229" t="s">
        <v>2008</v>
      </c>
      <c r="S229" t="s">
        <v>2018</v>
      </c>
    </row>
    <row r="230" spans="1:19" ht="17" x14ac:dyDescent="0.2">
      <c r="A230">
        <v>281</v>
      </c>
      <c r="B230" t="s">
        <v>591</v>
      </c>
      <c r="C230" s="3" t="s">
        <v>592</v>
      </c>
      <c r="D230">
        <v>164500</v>
      </c>
      <c r="E230">
        <v>150552</v>
      </c>
      <c r="F230" s="5">
        <f t="shared" si="12"/>
        <v>91.520972644376897</v>
      </c>
      <c r="G230" t="s">
        <v>14</v>
      </c>
      <c r="H230">
        <v>2062</v>
      </c>
      <c r="I230">
        <f t="shared" si="13"/>
        <v>73.012609117361791</v>
      </c>
      <c r="J230" t="s">
        <v>20</v>
      </c>
      <c r="K230" t="s">
        <v>21</v>
      </c>
      <c r="L230">
        <v>1331445600</v>
      </c>
      <c r="M230" s="8">
        <f t="shared" si="15"/>
        <v>40979.25</v>
      </c>
      <c r="N230">
        <v>1333256400</v>
      </c>
      <c r="O230" s="8">
        <f t="shared" si="14"/>
        <v>41000.208333333336</v>
      </c>
      <c r="P230" t="b">
        <v>0</v>
      </c>
      <c r="Q230" t="b">
        <v>1</v>
      </c>
      <c r="R230" t="s">
        <v>2012</v>
      </c>
      <c r="S230" t="s">
        <v>2013</v>
      </c>
    </row>
    <row r="231" spans="1:19" ht="17" x14ac:dyDescent="0.2">
      <c r="A231">
        <v>288</v>
      </c>
      <c r="B231" t="s">
        <v>605</v>
      </c>
      <c r="C231" s="3" t="s">
        <v>606</v>
      </c>
      <c r="D231">
        <v>5600</v>
      </c>
      <c r="E231">
        <v>5476</v>
      </c>
      <c r="F231" s="5">
        <f t="shared" si="12"/>
        <v>97.785714285714292</v>
      </c>
      <c r="G231" t="s">
        <v>14</v>
      </c>
      <c r="H231">
        <v>137</v>
      </c>
      <c r="I231">
        <f t="shared" si="13"/>
        <v>39.970802919708028</v>
      </c>
      <c r="J231" t="s">
        <v>32</v>
      </c>
      <c r="K231" t="s">
        <v>33</v>
      </c>
      <c r="L231">
        <v>1331701200</v>
      </c>
      <c r="M231" s="8">
        <f t="shared" si="15"/>
        <v>40982.208333333336</v>
      </c>
      <c r="N231">
        <v>1331787600</v>
      </c>
      <c r="O231" s="8">
        <f t="shared" si="14"/>
        <v>40983.208333333336</v>
      </c>
      <c r="P231" t="b">
        <v>0</v>
      </c>
      <c r="Q231" t="b">
        <v>1</v>
      </c>
      <c r="R231" t="s">
        <v>2008</v>
      </c>
      <c r="S231" t="s">
        <v>2030</v>
      </c>
    </row>
    <row r="232" spans="1:19" ht="17" x14ac:dyDescent="0.2">
      <c r="A232">
        <v>292</v>
      </c>
      <c r="B232" t="s">
        <v>613</v>
      </c>
      <c r="C232" s="3" t="s">
        <v>614</v>
      </c>
      <c r="D232">
        <v>7300</v>
      </c>
      <c r="E232">
        <v>717</v>
      </c>
      <c r="F232" s="5">
        <f t="shared" si="12"/>
        <v>9.8219178082191778</v>
      </c>
      <c r="G232" t="s">
        <v>14</v>
      </c>
      <c r="H232">
        <v>10</v>
      </c>
      <c r="I232">
        <f t="shared" si="13"/>
        <v>71.7</v>
      </c>
      <c r="J232" t="s">
        <v>20</v>
      </c>
      <c r="K232" t="s">
        <v>21</v>
      </c>
      <c r="L232">
        <v>1331874000</v>
      </c>
      <c r="M232" s="8">
        <f t="shared" si="15"/>
        <v>40984.208333333336</v>
      </c>
      <c r="N232">
        <v>1333429200</v>
      </c>
      <c r="O232" s="8">
        <f t="shared" si="14"/>
        <v>41002.208333333336</v>
      </c>
      <c r="P232" t="b">
        <v>0</v>
      </c>
      <c r="Q232" t="b">
        <v>0</v>
      </c>
      <c r="R232" t="s">
        <v>2006</v>
      </c>
      <c r="S232" t="s">
        <v>2007</v>
      </c>
    </row>
    <row r="233" spans="1:19" ht="17" x14ac:dyDescent="0.2">
      <c r="A233">
        <v>494</v>
      </c>
      <c r="B233" t="s">
        <v>1012</v>
      </c>
      <c r="C233" s="3" t="s">
        <v>1013</v>
      </c>
      <c r="D233">
        <v>2500</v>
      </c>
      <c r="E233">
        <v>13684</v>
      </c>
      <c r="F233" s="5">
        <f t="shared" si="12"/>
        <v>547.36</v>
      </c>
      <c r="G233" t="s">
        <v>19</v>
      </c>
      <c r="H233">
        <v>268</v>
      </c>
      <c r="I233">
        <f t="shared" si="13"/>
        <v>51.059701492537314</v>
      </c>
      <c r="J233" t="s">
        <v>20</v>
      </c>
      <c r="K233" t="s">
        <v>21</v>
      </c>
      <c r="L233">
        <v>1332392400</v>
      </c>
      <c r="M233" s="8">
        <f t="shared" si="15"/>
        <v>40990.208333333336</v>
      </c>
      <c r="N233">
        <v>1332478800</v>
      </c>
      <c r="O233" s="8">
        <f t="shared" si="14"/>
        <v>40991.208333333336</v>
      </c>
      <c r="P233" t="b">
        <v>0</v>
      </c>
      <c r="Q233" t="b">
        <v>0</v>
      </c>
      <c r="R233" t="s">
        <v>2010</v>
      </c>
      <c r="S233" t="s">
        <v>2019</v>
      </c>
    </row>
    <row r="234" spans="1:19" ht="34" x14ac:dyDescent="0.2">
      <c r="A234">
        <v>831</v>
      </c>
      <c r="B234" t="s">
        <v>1671</v>
      </c>
      <c r="C234" s="3" t="s">
        <v>1672</v>
      </c>
      <c r="D234">
        <v>97100</v>
      </c>
      <c r="E234">
        <v>105817</v>
      </c>
      <c r="F234" s="5">
        <f t="shared" si="12"/>
        <v>108.97734294541709</v>
      </c>
      <c r="G234" t="s">
        <v>19</v>
      </c>
      <c r="H234">
        <v>4233</v>
      </c>
      <c r="I234">
        <f t="shared" si="13"/>
        <v>24.998110087408456</v>
      </c>
      <c r="J234" t="s">
        <v>20</v>
      </c>
      <c r="K234" t="s">
        <v>21</v>
      </c>
      <c r="L234">
        <v>1332738000</v>
      </c>
      <c r="M234" s="8">
        <f t="shared" si="15"/>
        <v>40994.208333333336</v>
      </c>
      <c r="N234">
        <v>1335675600</v>
      </c>
      <c r="O234" s="8">
        <f t="shared" si="14"/>
        <v>41028.208333333336</v>
      </c>
      <c r="P234" t="b">
        <v>0</v>
      </c>
      <c r="Q234" t="b">
        <v>0</v>
      </c>
      <c r="R234" t="s">
        <v>2027</v>
      </c>
      <c r="S234" t="s">
        <v>2028</v>
      </c>
    </row>
    <row r="235" spans="1:19" ht="17" x14ac:dyDescent="0.2">
      <c r="A235">
        <v>51</v>
      </c>
      <c r="B235" t="s">
        <v>132</v>
      </c>
      <c r="C235" s="3" t="s">
        <v>133</v>
      </c>
      <c r="D235">
        <v>158100</v>
      </c>
      <c r="E235">
        <v>145243</v>
      </c>
      <c r="F235" s="5">
        <f t="shared" si="12"/>
        <v>91.867805186590772</v>
      </c>
      <c r="G235" t="s">
        <v>14</v>
      </c>
      <c r="H235">
        <v>1467</v>
      </c>
      <c r="I235">
        <f t="shared" si="13"/>
        <v>99.006816632583508</v>
      </c>
      <c r="J235" t="s">
        <v>36</v>
      </c>
      <c r="K235" t="s">
        <v>37</v>
      </c>
      <c r="L235">
        <v>1332824400</v>
      </c>
      <c r="M235" s="8">
        <f t="shared" si="15"/>
        <v>40995.208333333336</v>
      </c>
      <c r="N235">
        <v>1334206800</v>
      </c>
      <c r="O235" s="8">
        <f t="shared" si="14"/>
        <v>41011.208333333336</v>
      </c>
      <c r="P235" t="b">
        <v>0</v>
      </c>
      <c r="Q235" t="b">
        <v>1</v>
      </c>
      <c r="R235" t="s">
        <v>2010</v>
      </c>
      <c r="S235" t="s">
        <v>2019</v>
      </c>
    </row>
    <row r="236" spans="1:19" ht="17" x14ac:dyDescent="0.2">
      <c r="A236">
        <v>661</v>
      </c>
      <c r="B236" t="s">
        <v>1340</v>
      </c>
      <c r="C236" s="3" t="s">
        <v>1341</v>
      </c>
      <c r="D236">
        <v>106800</v>
      </c>
      <c r="E236">
        <v>57872</v>
      </c>
      <c r="F236" s="5">
        <f t="shared" si="12"/>
        <v>54.187265917603</v>
      </c>
      <c r="G236" t="s">
        <v>14</v>
      </c>
      <c r="H236">
        <v>752</v>
      </c>
      <c r="I236">
        <f t="shared" si="13"/>
        <v>76.957446808510639</v>
      </c>
      <c r="J236" t="s">
        <v>32</v>
      </c>
      <c r="K236" t="s">
        <v>33</v>
      </c>
      <c r="L236">
        <v>1332910800</v>
      </c>
      <c r="M236" s="8">
        <f t="shared" si="15"/>
        <v>40996.208333333336</v>
      </c>
      <c r="N236">
        <v>1335502800</v>
      </c>
      <c r="O236" s="8">
        <f t="shared" si="14"/>
        <v>41026.208333333336</v>
      </c>
      <c r="P236" t="b">
        <v>0</v>
      </c>
      <c r="Q236" t="b">
        <v>0</v>
      </c>
      <c r="R236" t="s">
        <v>2008</v>
      </c>
      <c r="S236" t="s">
        <v>2031</v>
      </c>
    </row>
    <row r="237" spans="1:19" ht="17" x14ac:dyDescent="0.2">
      <c r="A237">
        <v>945</v>
      </c>
      <c r="B237" t="s">
        <v>1896</v>
      </c>
      <c r="C237" s="3" t="s">
        <v>1897</v>
      </c>
      <c r="D237">
        <v>172000</v>
      </c>
      <c r="E237">
        <v>55805</v>
      </c>
      <c r="F237" s="5">
        <f t="shared" si="12"/>
        <v>32.444767441860463</v>
      </c>
      <c r="G237" t="s">
        <v>14</v>
      </c>
      <c r="H237">
        <v>1691</v>
      </c>
      <c r="I237">
        <f t="shared" si="13"/>
        <v>33.001182732111175</v>
      </c>
      <c r="J237" t="s">
        <v>20</v>
      </c>
      <c r="K237" t="s">
        <v>21</v>
      </c>
      <c r="L237">
        <v>1333602000</v>
      </c>
      <c r="M237" s="8">
        <f t="shared" si="15"/>
        <v>41004.208333333336</v>
      </c>
      <c r="N237">
        <v>1334898000</v>
      </c>
      <c r="O237" s="8">
        <f t="shared" si="14"/>
        <v>41019.208333333336</v>
      </c>
      <c r="P237" t="b">
        <v>1</v>
      </c>
      <c r="Q237" t="b">
        <v>0</v>
      </c>
      <c r="R237" t="s">
        <v>2027</v>
      </c>
      <c r="S237" t="s">
        <v>2028</v>
      </c>
    </row>
    <row r="238" spans="1:19" ht="34" x14ac:dyDescent="0.2">
      <c r="A238">
        <v>108</v>
      </c>
      <c r="B238" t="s">
        <v>246</v>
      </c>
      <c r="C238" s="3" t="s">
        <v>247</v>
      </c>
      <c r="D238">
        <v>1500</v>
      </c>
      <c r="E238">
        <v>8929</v>
      </c>
      <c r="F238" s="5">
        <f t="shared" si="12"/>
        <v>595.26666666666665</v>
      </c>
      <c r="G238" t="s">
        <v>19</v>
      </c>
      <c r="H238">
        <v>83</v>
      </c>
      <c r="I238">
        <f t="shared" si="13"/>
        <v>107.57831325301204</v>
      </c>
      <c r="J238" t="s">
        <v>20</v>
      </c>
      <c r="K238" t="s">
        <v>21</v>
      </c>
      <c r="L238">
        <v>1333688400</v>
      </c>
      <c r="M238" s="8">
        <f t="shared" si="15"/>
        <v>41005.208333333336</v>
      </c>
      <c r="N238">
        <v>1336885200</v>
      </c>
      <c r="O238" s="8">
        <f t="shared" si="14"/>
        <v>41042.208333333336</v>
      </c>
      <c r="P238" t="b">
        <v>0</v>
      </c>
      <c r="Q238" t="b">
        <v>0</v>
      </c>
      <c r="R238" t="s">
        <v>2014</v>
      </c>
      <c r="S238" t="s">
        <v>2015</v>
      </c>
    </row>
    <row r="239" spans="1:19" ht="34" x14ac:dyDescent="0.2">
      <c r="A239">
        <v>142</v>
      </c>
      <c r="B239" t="s">
        <v>314</v>
      </c>
      <c r="C239" s="3" t="s">
        <v>315</v>
      </c>
      <c r="D239">
        <v>5000</v>
      </c>
      <c r="E239">
        <v>11502</v>
      </c>
      <c r="F239" s="5">
        <f t="shared" si="12"/>
        <v>230.03999999999996</v>
      </c>
      <c r="G239" t="s">
        <v>19</v>
      </c>
      <c r="H239">
        <v>117</v>
      </c>
      <c r="I239">
        <f t="shared" si="13"/>
        <v>98.307692307692307</v>
      </c>
      <c r="J239" t="s">
        <v>20</v>
      </c>
      <c r="K239" t="s">
        <v>21</v>
      </c>
      <c r="L239">
        <v>1333688400</v>
      </c>
      <c r="M239" s="8">
        <f t="shared" si="15"/>
        <v>41005.208333333336</v>
      </c>
      <c r="N239">
        <v>1337230800</v>
      </c>
      <c r="O239" s="8">
        <f t="shared" si="14"/>
        <v>41046.208333333336</v>
      </c>
      <c r="P239" t="b">
        <v>0</v>
      </c>
      <c r="Q239" t="b">
        <v>0</v>
      </c>
      <c r="R239" t="s">
        <v>2010</v>
      </c>
      <c r="S239" t="s">
        <v>2011</v>
      </c>
    </row>
    <row r="240" spans="1:19" ht="17" x14ac:dyDescent="0.2">
      <c r="A240">
        <v>967</v>
      </c>
      <c r="B240" t="s">
        <v>1939</v>
      </c>
      <c r="C240" s="3" t="s">
        <v>1940</v>
      </c>
      <c r="D240">
        <v>88400</v>
      </c>
      <c r="E240">
        <v>121138</v>
      </c>
      <c r="F240" s="5">
        <f t="shared" si="12"/>
        <v>137.03393665158373</v>
      </c>
      <c r="G240" t="s">
        <v>19</v>
      </c>
      <c r="H240">
        <v>1573</v>
      </c>
      <c r="I240">
        <f t="shared" si="13"/>
        <v>77.010807374443743</v>
      </c>
      <c r="J240" t="s">
        <v>20</v>
      </c>
      <c r="K240" t="s">
        <v>21</v>
      </c>
      <c r="L240">
        <v>1333688400</v>
      </c>
      <c r="M240" s="8">
        <f t="shared" si="15"/>
        <v>41005.208333333336</v>
      </c>
      <c r="N240">
        <v>1336885200</v>
      </c>
      <c r="O240" s="8">
        <f t="shared" si="14"/>
        <v>41042.208333333336</v>
      </c>
      <c r="P240" t="b">
        <v>0</v>
      </c>
      <c r="Q240" t="b">
        <v>0</v>
      </c>
      <c r="R240" t="s">
        <v>2008</v>
      </c>
      <c r="S240" t="s">
        <v>2035</v>
      </c>
    </row>
    <row r="241" spans="1:19" ht="17" x14ac:dyDescent="0.2">
      <c r="A241">
        <v>276</v>
      </c>
      <c r="B241" t="s">
        <v>581</v>
      </c>
      <c r="C241" s="3" t="s">
        <v>582</v>
      </c>
      <c r="D241">
        <v>5500</v>
      </c>
      <c r="E241">
        <v>5324</v>
      </c>
      <c r="F241" s="5">
        <f t="shared" si="12"/>
        <v>96.8</v>
      </c>
      <c r="G241" t="s">
        <v>14</v>
      </c>
      <c r="H241">
        <v>133</v>
      </c>
      <c r="I241">
        <f t="shared" si="13"/>
        <v>40.030075187969928</v>
      </c>
      <c r="J241" t="s">
        <v>20</v>
      </c>
      <c r="K241" t="s">
        <v>21</v>
      </c>
      <c r="L241">
        <v>1334811600</v>
      </c>
      <c r="M241" s="8">
        <f t="shared" si="15"/>
        <v>41018.208333333336</v>
      </c>
      <c r="N241">
        <v>1335243600</v>
      </c>
      <c r="O241" s="8">
        <f t="shared" si="14"/>
        <v>41023.208333333336</v>
      </c>
      <c r="P241" t="b">
        <v>0</v>
      </c>
      <c r="Q241" t="b">
        <v>1</v>
      </c>
      <c r="R241" t="s">
        <v>2023</v>
      </c>
      <c r="S241" t="s">
        <v>2024</v>
      </c>
    </row>
    <row r="242" spans="1:19" ht="17" x14ac:dyDescent="0.2">
      <c r="A242">
        <v>709</v>
      </c>
      <c r="B242" t="s">
        <v>1432</v>
      </c>
      <c r="C242" s="3" t="s">
        <v>1433</v>
      </c>
      <c r="D242">
        <v>9800</v>
      </c>
      <c r="E242">
        <v>13954</v>
      </c>
      <c r="F242" s="5">
        <f t="shared" si="12"/>
        <v>142.38775510204081</v>
      </c>
      <c r="G242" t="s">
        <v>19</v>
      </c>
      <c r="H242">
        <v>186</v>
      </c>
      <c r="I242">
        <f t="shared" si="13"/>
        <v>75.021505376344081</v>
      </c>
      <c r="J242" t="s">
        <v>94</v>
      </c>
      <c r="K242" t="s">
        <v>95</v>
      </c>
      <c r="L242">
        <v>1334811600</v>
      </c>
      <c r="M242" s="8">
        <f t="shared" si="15"/>
        <v>41018.208333333336</v>
      </c>
      <c r="N242">
        <v>1335416400</v>
      </c>
      <c r="O242" s="8">
        <f t="shared" si="14"/>
        <v>41025.208333333336</v>
      </c>
      <c r="P242" t="b">
        <v>0</v>
      </c>
      <c r="Q242" t="b">
        <v>0</v>
      </c>
      <c r="R242" t="s">
        <v>2012</v>
      </c>
      <c r="S242" t="s">
        <v>2013</v>
      </c>
    </row>
    <row r="243" spans="1:19" ht="17" x14ac:dyDescent="0.2">
      <c r="A243">
        <v>703</v>
      </c>
      <c r="B243" t="s">
        <v>1420</v>
      </c>
      <c r="C243" s="3" t="s">
        <v>1421</v>
      </c>
      <c r="D243">
        <v>63400</v>
      </c>
      <c r="E243">
        <v>197728</v>
      </c>
      <c r="F243" s="5">
        <f t="shared" si="12"/>
        <v>311.87381703470032</v>
      </c>
      <c r="G243" t="s">
        <v>19</v>
      </c>
      <c r="H243">
        <v>2038</v>
      </c>
      <c r="I243">
        <f t="shared" si="13"/>
        <v>97.020608439646708</v>
      </c>
      <c r="J243" t="s">
        <v>20</v>
      </c>
      <c r="K243" t="s">
        <v>21</v>
      </c>
      <c r="L243">
        <v>1334984400</v>
      </c>
      <c r="M243" s="8">
        <f t="shared" si="15"/>
        <v>41020.208333333336</v>
      </c>
      <c r="N243">
        <v>1336453200</v>
      </c>
      <c r="O243" s="8">
        <f t="shared" si="14"/>
        <v>41037.208333333336</v>
      </c>
      <c r="P243" t="b">
        <v>1</v>
      </c>
      <c r="Q243" t="b">
        <v>1</v>
      </c>
      <c r="R243" t="s">
        <v>2020</v>
      </c>
      <c r="S243" t="s">
        <v>2032</v>
      </c>
    </row>
    <row r="244" spans="1:19" ht="17" x14ac:dyDescent="0.2">
      <c r="A244">
        <v>856</v>
      </c>
      <c r="B244" t="s">
        <v>1575</v>
      </c>
      <c r="C244" s="3" t="s">
        <v>1721</v>
      </c>
      <c r="D244">
        <v>2400</v>
      </c>
      <c r="E244">
        <v>8558</v>
      </c>
      <c r="F244" s="5">
        <f t="shared" si="12"/>
        <v>356.58333333333331</v>
      </c>
      <c r="G244" t="s">
        <v>19</v>
      </c>
      <c r="H244">
        <v>158</v>
      </c>
      <c r="I244">
        <f t="shared" si="13"/>
        <v>54.164556962025316</v>
      </c>
      <c r="J244" t="s">
        <v>20</v>
      </c>
      <c r="K244" t="s">
        <v>21</v>
      </c>
      <c r="L244">
        <v>1335243600</v>
      </c>
      <c r="M244" s="8">
        <f t="shared" si="15"/>
        <v>41023.208333333336</v>
      </c>
      <c r="N244">
        <v>1336712400</v>
      </c>
      <c r="O244" s="8">
        <f t="shared" si="14"/>
        <v>41040.208333333336</v>
      </c>
      <c r="P244" t="b">
        <v>0</v>
      </c>
      <c r="Q244" t="b">
        <v>0</v>
      </c>
      <c r="R244" t="s">
        <v>2006</v>
      </c>
      <c r="S244" t="s">
        <v>2007</v>
      </c>
    </row>
    <row r="245" spans="1:19" ht="34" x14ac:dyDescent="0.2">
      <c r="A245">
        <v>584</v>
      </c>
      <c r="B245" t="s">
        <v>40</v>
      </c>
      <c r="C245" s="3" t="s">
        <v>1187</v>
      </c>
      <c r="D245">
        <v>86400</v>
      </c>
      <c r="E245">
        <v>103255</v>
      </c>
      <c r="F245" s="5">
        <f t="shared" si="12"/>
        <v>119.50810185185186</v>
      </c>
      <c r="G245" t="s">
        <v>19</v>
      </c>
      <c r="H245">
        <v>1613</v>
      </c>
      <c r="I245">
        <f t="shared" si="13"/>
        <v>64.01425914445133</v>
      </c>
      <c r="J245" t="s">
        <v>20</v>
      </c>
      <c r="K245" t="s">
        <v>21</v>
      </c>
      <c r="L245">
        <v>1335330000</v>
      </c>
      <c r="M245" s="8">
        <f t="shared" si="15"/>
        <v>41024.208333333336</v>
      </c>
      <c r="N245">
        <v>1336539600</v>
      </c>
      <c r="O245" s="8">
        <f t="shared" si="14"/>
        <v>41038.208333333336</v>
      </c>
      <c r="P245" t="b">
        <v>0</v>
      </c>
      <c r="Q245" t="b">
        <v>0</v>
      </c>
      <c r="R245" t="s">
        <v>2010</v>
      </c>
      <c r="S245" t="s">
        <v>2011</v>
      </c>
    </row>
    <row r="246" spans="1:19" ht="17" x14ac:dyDescent="0.2">
      <c r="A246">
        <v>441</v>
      </c>
      <c r="B246" t="s">
        <v>908</v>
      </c>
      <c r="C246" s="3" t="s">
        <v>909</v>
      </c>
      <c r="D246">
        <v>7000</v>
      </c>
      <c r="E246">
        <v>1744</v>
      </c>
      <c r="F246" s="5">
        <f t="shared" si="12"/>
        <v>24.914285714285715</v>
      </c>
      <c r="G246" t="s">
        <v>14</v>
      </c>
      <c r="H246">
        <v>32</v>
      </c>
      <c r="I246">
        <f t="shared" si="13"/>
        <v>54.5</v>
      </c>
      <c r="J246" t="s">
        <v>20</v>
      </c>
      <c r="K246" t="s">
        <v>21</v>
      </c>
      <c r="L246">
        <v>1335416400</v>
      </c>
      <c r="M246" s="8">
        <f t="shared" si="15"/>
        <v>41025.208333333336</v>
      </c>
      <c r="N246">
        <v>1337835600</v>
      </c>
      <c r="O246" s="8">
        <f t="shared" si="14"/>
        <v>41053.208333333336</v>
      </c>
      <c r="P246" t="b">
        <v>0</v>
      </c>
      <c r="Q246" t="b">
        <v>0</v>
      </c>
      <c r="R246" t="s">
        <v>2010</v>
      </c>
      <c r="S246" t="s">
        <v>2019</v>
      </c>
    </row>
    <row r="247" spans="1:19" ht="17" x14ac:dyDescent="0.2">
      <c r="A247">
        <v>284</v>
      </c>
      <c r="B247" t="s">
        <v>597</v>
      </c>
      <c r="C247" s="3" t="s">
        <v>598</v>
      </c>
      <c r="D247">
        <v>9800</v>
      </c>
      <c r="E247">
        <v>8153</v>
      </c>
      <c r="F247" s="5">
        <f t="shared" si="12"/>
        <v>83.193877551020407</v>
      </c>
      <c r="G247" t="s">
        <v>14</v>
      </c>
      <c r="H247">
        <v>132</v>
      </c>
      <c r="I247">
        <f t="shared" si="13"/>
        <v>61.765151515151516</v>
      </c>
      <c r="J247" t="s">
        <v>20</v>
      </c>
      <c r="K247" t="s">
        <v>21</v>
      </c>
      <c r="L247">
        <v>1335848400</v>
      </c>
      <c r="M247" s="8">
        <f t="shared" si="15"/>
        <v>41030.208333333336</v>
      </c>
      <c r="N247">
        <v>1336280400</v>
      </c>
      <c r="O247" s="8">
        <f t="shared" si="14"/>
        <v>41035.208333333336</v>
      </c>
      <c r="P247" t="b">
        <v>0</v>
      </c>
      <c r="Q247" t="b">
        <v>0</v>
      </c>
      <c r="R247" t="s">
        <v>2010</v>
      </c>
      <c r="S247" t="s">
        <v>2011</v>
      </c>
    </row>
    <row r="248" spans="1:19" ht="17" x14ac:dyDescent="0.2">
      <c r="A248">
        <v>471</v>
      </c>
      <c r="B248" t="s">
        <v>424</v>
      </c>
      <c r="C248" s="3" t="s">
        <v>967</v>
      </c>
      <c r="D248">
        <v>3100</v>
      </c>
      <c r="E248">
        <v>9889</v>
      </c>
      <c r="F248" s="5">
        <f t="shared" si="12"/>
        <v>319</v>
      </c>
      <c r="G248" t="s">
        <v>19</v>
      </c>
      <c r="H248">
        <v>194</v>
      </c>
      <c r="I248">
        <f t="shared" si="13"/>
        <v>50.97422680412371</v>
      </c>
      <c r="J248" t="s">
        <v>36</v>
      </c>
      <c r="K248" t="s">
        <v>37</v>
      </c>
      <c r="L248">
        <v>1335934800</v>
      </c>
      <c r="M248" s="8">
        <f t="shared" si="15"/>
        <v>41031.208333333336</v>
      </c>
      <c r="N248">
        <v>1335934800</v>
      </c>
      <c r="O248" s="8">
        <f t="shared" si="14"/>
        <v>41031.208333333336</v>
      </c>
      <c r="P248" t="b">
        <v>0</v>
      </c>
      <c r="Q248" t="b">
        <v>1</v>
      </c>
      <c r="R248" t="s">
        <v>2006</v>
      </c>
      <c r="S248" t="s">
        <v>2007</v>
      </c>
    </row>
    <row r="249" spans="1:19" ht="34" x14ac:dyDescent="0.2">
      <c r="A249">
        <v>851</v>
      </c>
      <c r="B249" t="s">
        <v>1711</v>
      </c>
      <c r="C249" s="3" t="s">
        <v>1712</v>
      </c>
      <c r="D249">
        <v>6000</v>
      </c>
      <c r="E249">
        <v>12468</v>
      </c>
      <c r="F249" s="5">
        <f t="shared" si="12"/>
        <v>207.79999999999998</v>
      </c>
      <c r="G249" t="s">
        <v>19</v>
      </c>
      <c r="H249">
        <v>160</v>
      </c>
      <c r="I249">
        <f t="shared" si="13"/>
        <v>77.924999999999997</v>
      </c>
      <c r="J249" t="s">
        <v>20</v>
      </c>
      <c r="K249" t="s">
        <v>21</v>
      </c>
      <c r="L249">
        <v>1335934800</v>
      </c>
      <c r="M249" s="8">
        <f t="shared" si="15"/>
        <v>41031.208333333336</v>
      </c>
      <c r="N249">
        <v>1338786000</v>
      </c>
      <c r="O249" s="8">
        <f t="shared" si="14"/>
        <v>41064.208333333336</v>
      </c>
      <c r="P249" t="b">
        <v>0</v>
      </c>
      <c r="Q249" t="b">
        <v>0</v>
      </c>
      <c r="R249" t="s">
        <v>2008</v>
      </c>
      <c r="S249" t="s">
        <v>2016</v>
      </c>
    </row>
    <row r="250" spans="1:19" ht="17" x14ac:dyDescent="0.2">
      <c r="A250">
        <v>908</v>
      </c>
      <c r="B250" t="s">
        <v>1824</v>
      </c>
      <c r="C250" s="3" t="s">
        <v>1825</v>
      </c>
      <c r="D250">
        <v>38200</v>
      </c>
      <c r="E250">
        <v>121950</v>
      </c>
      <c r="F250" s="5">
        <f t="shared" si="12"/>
        <v>319.24083769633506</v>
      </c>
      <c r="G250" t="s">
        <v>19</v>
      </c>
      <c r="H250">
        <v>3934</v>
      </c>
      <c r="I250">
        <f t="shared" si="13"/>
        <v>30.99898322318251</v>
      </c>
      <c r="J250" t="s">
        <v>20</v>
      </c>
      <c r="K250" t="s">
        <v>21</v>
      </c>
      <c r="L250">
        <v>1335934800</v>
      </c>
      <c r="M250" s="8">
        <f t="shared" si="15"/>
        <v>41031.208333333336</v>
      </c>
      <c r="N250">
        <v>1336885200</v>
      </c>
      <c r="O250" s="8">
        <f t="shared" si="14"/>
        <v>41042.208333333336</v>
      </c>
      <c r="P250" t="b">
        <v>0</v>
      </c>
      <c r="Q250" t="b">
        <v>0</v>
      </c>
      <c r="R250" t="s">
        <v>2023</v>
      </c>
      <c r="S250" t="s">
        <v>2024</v>
      </c>
    </row>
    <row r="251" spans="1:19" ht="17" x14ac:dyDescent="0.2">
      <c r="A251">
        <v>509</v>
      </c>
      <c r="B251" t="s">
        <v>376</v>
      </c>
      <c r="C251" s="3" t="s">
        <v>1041</v>
      </c>
      <c r="D251">
        <v>168500</v>
      </c>
      <c r="E251">
        <v>119510</v>
      </c>
      <c r="F251" s="5">
        <f t="shared" si="12"/>
        <v>70.925816023738875</v>
      </c>
      <c r="G251" t="s">
        <v>14</v>
      </c>
      <c r="H251">
        <v>1258</v>
      </c>
      <c r="I251">
        <f t="shared" si="13"/>
        <v>95</v>
      </c>
      <c r="J251" t="s">
        <v>20</v>
      </c>
      <c r="K251" t="s">
        <v>21</v>
      </c>
      <c r="L251">
        <v>1336194000</v>
      </c>
      <c r="M251" s="8">
        <f t="shared" si="15"/>
        <v>41034.208333333336</v>
      </c>
      <c r="N251">
        <v>1337058000</v>
      </c>
      <c r="O251" s="8">
        <f t="shared" si="14"/>
        <v>41044.208333333336</v>
      </c>
      <c r="P251" t="b">
        <v>0</v>
      </c>
      <c r="Q251" t="b">
        <v>0</v>
      </c>
      <c r="R251" t="s">
        <v>2012</v>
      </c>
      <c r="S251" t="s">
        <v>2013</v>
      </c>
    </row>
    <row r="252" spans="1:19" ht="34" x14ac:dyDescent="0.2">
      <c r="A252">
        <v>903</v>
      </c>
      <c r="B252" t="s">
        <v>1814</v>
      </c>
      <c r="C252" s="3" t="s">
        <v>1815</v>
      </c>
      <c r="D252">
        <v>41000</v>
      </c>
      <c r="E252">
        <v>709</v>
      </c>
      <c r="F252" s="5">
        <f t="shared" si="12"/>
        <v>1.729268292682927</v>
      </c>
      <c r="G252" t="s">
        <v>42</v>
      </c>
      <c r="H252">
        <v>14</v>
      </c>
      <c r="I252">
        <f t="shared" si="13"/>
        <v>50.642857142857146</v>
      </c>
      <c r="J252" t="s">
        <v>20</v>
      </c>
      <c r="K252" t="s">
        <v>21</v>
      </c>
      <c r="L252">
        <v>1336194000</v>
      </c>
      <c r="M252" s="8">
        <f t="shared" si="15"/>
        <v>41034.208333333336</v>
      </c>
      <c r="N252">
        <v>1337490000</v>
      </c>
      <c r="O252" s="8">
        <f t="shared" si="14"/>
        <v>41049.208333333336</v>
      </c>
      <c r="P252" t="b">
        <v>0</v>
      </c>
      <c r="Q252" t="b">
        <v>1</v>
      </c>
      <c r="R252" t="s">
        <v>2020</v>
      </c>
      <c r="S252" t="s">
        <v>2021</v>
      </c>
    </row>
    <row r="253" spans="1:19" ht="17" x14ac:dyDescent="0.2">
      <c r="A253">
        <v>418</v>
      </c>
      <c r="B253" t="s">
        <v>92</v>
      </c>
      <c r="C253" s="3" t="s">
        <v>863</v>
      </c>
      <c r="D253">
        <v>163700</v>
      </c>
      <c r="E253">
        <v>93963</v>
      </c>
      <c r="F253" s="5">
        <f t="shared" si="12"/>
        <v>57.399511301160658</v>
      </c>
      <c r="G253" t="s">
        <v>14</v>
      </c>
      <c r="H253">
        <v>1999</v>
      </c>
      <c r="I253">
        <f t="shared" si="13"/>
        <v>47.005002501250623</v>
      </c>
      <c r="J253" t="s">
        <v>15</v>
      </c>
      <c r="K253" t="s">
        <v>16</v>
      </c>
      <c r="L253">
        <v>1336280400</v>
      </c>
      <c r="M253" s="8">
        <f t="shared" si="15"/>
        <v>41035.208333333336</v>
      </c>
      <c r="N253">
        <v>1336366800</v>
      </c>
      <c r="O253" s="8">
        <f t="shared" si="14"/>
        <v>41036.208333333336</v>
      </c>
      <c r="P253" t="b">
        <v>0</v>
      </c>
      <c r="Q253" t="b">
        <v>0</v>
      </c>
      <c r="R253" t="s">
        <v>2014</v>
      </c>
      <c r="S253" t="s">
        <v>2015</v>
      </c>
    </row>
    <row r="254" spans="1:19" ht="17" x14ac:dyDescent="0.2">
      <c r="A254">
        <v>763</v>
      </c>
      <c r="B254" t="s">
        <v>1537</v>
      </c>
      <c r="C254" s="3" t="s">
        <v>1538</v>
      </c>
      <c r="D254">
        <v>5600</v>
      </c>
      <c r="E254">
        <v>6338</v>
      </c>
      <c r="F254" s="5">
        <f t="shared" si="12"/>
        <v>113.17857142857144</v>
      </c>
      <c r="G254" t="s">
        <v>19</v>
      </c>
      <c r="H254">
        <v>235</v>
      </c>
      <c r="I254">
        <f t="shared" si="13"/>
        <v>26.970212765957445</v>
      </c>
      <c r="J254" t="s">
        <v>20</v>
      </c>
      <c r="K254" t="s">
        <v>21</v>
      </c>
      <c r="L254">
        <v>1336453200</v>
      </c>
      <c r="M254" s="8">
        <f t="shared" si="15"/>
        <v>41037.208333333336</v>
      </c>
      <c r="N254">
        <v>1339477200</v>
      </c>
      <c r="O254" s="8">
        <f t="shared" si="14"/>
        <v>41072.208333333336</v>
      </c>
      <c r="P254" t="b">
        <v>0</v>
      </c>
      <c r="Q254" t="b">
        <v>1</v>
      </c>
      <c r="R254" t="s">
        <v>2012</v>
      </c>
      <c r="S254" t="s">
        <v>2013</v>
      </c>
    </row>
    <row r="255" spans="1:19" ht="17" x14ac:dyDescent="0.2">
      <c r="A255">
        <v>719</v>
      </c>
      <c r="B255" t="s">
        <v>1452</v>
      </c>
      <c r="C255" s="3" t="s">
        <v>1453</v>
      </c>
      <c r="D255">
        <v>6900</v>
      </c>
      <c r="E255">
        <v>10557</v>
      </c>
      <c r="F255" s="5">
        <f t="shared" si="12"/>
        <v>153</v>
      </c>
      <c r="G255" t="s">
        <v>19</v>
      </c>
      <c r="H255">
        <v>123</v>
      </c>
      <c r="I255">
        <f t="shared" si="13"/>
        <v>85.829268292682926</v>
      </c>
      <c r="J255" t="s">
        <v>20</v>
      </c>
      <c r="K255" t="s">
        <v>21</v>
      </c>
      <c r="L255">
        <v>1338267600</v>
      </c>
      <c r="M255" s="8">
        <f t="shared" si="15"/>
        <v>41058.208333333336</v>
      </c>
      <c r="N255">
        <v>1339218000</v>
      </c>
      <c r="O255" s="8">
        <f t="shared" si="14"/>
        <v>41069.208333333336</v>
      </c>
      <c r="P255" t="b">
        <v>0</v>
      </c>
      <c r="Q255" t="b">
        <v>0</v>
      </c>
      <c r="R255" t="s">
        <v>2020</v>
      </c>
      <c r="S255" t="s">
        <v>2026</v>
      </c>
    </row>
    <row r="256" spans="1:19" ht="17" x14ac:dyDescent="0.2">
      <c r="A256">
        <v>798</v>
      </c>
      <c r="B256" t="s">
        <v>1607</v>
      </c>
      <c r="C256" s="3" t="s">
        <v>1608</v>
      </c>
      <c r="D256">
        <v>3400</v>
      </c>
      <c r="E256">
        <v>6408</v>
      </c>
      <c r="F256" s="5">
        <f t="shared" si="12"/>
        <v>188.47058823529412</v>
      </c>
      <c r="G256" t="s">
        <v>19</v>
      </c>
      <c r="H256">
        <v>121</v>
      </c>
      <c r="I256">
        <f t="shared" si="13"/>
        <v>52.958677685950413</v>
      </c>
      <c r="J256" t="s">
        <v>20</v>
      </c>
      <c r="K256" t="s">
        <v>21</v>
      </c>
      <c r="L256">
        <v>1338440400</v>
      </c>
      <c r="M256" s="8">
        <f t="shared" si="15"/>
        <v>41060.208333333336</v>
      </c>
      <c r="N256">
        <v>1340859600</v>
      </c>
      <c r="O256" s="8">
        <f t="shared" si="14"/>
        <v>41088.208333333336</v>
      </c>
      <c r="P256" t="b">
        <v>0</v>
      </c>
      <c r="Q256" t="b">
        <v>1</v>
      </c>
      <c r="R256" t="s">
        <v>2012</v>
      </c>
      <c r="S256" t="s">
        <v>2013</v>
      </c>
    </row>
    <row r="257" spans="1:19" ht="17" x14ac:dyDescent="0.2">
      <c r="A257">
        <v>307</v>
      </c>
      <c r="B257" t="s">
        <v>643</v>
      </c>
      <c r="C257" s="3" t="s">
        <v>644</v>
      </c>
      <c r="D257">
        <v>32900</v>
      </c>
      <c r="E257">
        <v>43473</v>
      </c>
      <c r="F257" s="5">
        <f t="shared" si="12"/>
        <v>132.13677811550153</v>
      </c>
      <c r="G257" t="s">
        <v>19</v>
      </c>
      <c r="H257">
        <v>659</v>
      </c>
      <c r="I257">
        <f t="shared" si="13"/>
        <v>65.968133535660087</v>
      </c>
      <c r="J257" t="s">
        <v>32</v>
      </c>
      <c r="K257" t="s">
        <v>33</v>
      </c>
      <c r="L257">
        <v>1338958800</v>
      </c>
      <c r="M257" s="8">
        <f t="shared" si="15"/>
        <v>41066.208333333336</v>
      </c>
      <c r="N257">
        <v>1340686800</v>
      </c>
      <c r="O257" s="8">
        <f t="shared" si="14"/>
        <v>41086.208333333336</v>
      </c>
      <c r="P257" t="b">
        <v>0</v>
      </c>
      <c r="Q257" t="b">
        <v>1</v>
      </c>
      <c r="R257" t="s">
        <v>2020</v>
      </c>
      <c r="S257" t="s">
        <v>2026</v>
      </c>
    </row>
    <row r="258" spans="1:19" ht="17" x14ac:dyDescent="0.2">
      <c r="A258">
        <v>387</v>
      </c>
      <c r="B258" t="s">
        <v>803</v>
      </c>
      <c r="C258" s="3" t="s">
        <v>804</v>
      </c>
      <c r="D258">
        <v>109000</v>
      </c>
      <c r="E258">
        <v>42795</v>
      </c>
      <c r="F258" s="5">
        <f t="shared" ref="F258:F321" si="16">(E258/D258) * 100</f>
        <v>39.261467889908261</v>
      </c>
      <c r="G258" t="s">
        <v>14</v>
      </c>
      <c r="H258">
        <v>424</v>
      </c>
      <c r="I258">
        <f t="shared" ref="I258:I321" si="17">E258/H258</f>
        <v>100.93160377358491</v>
      </c>
      <c r="J258" t="s">
        <v>20</v>
      </c>
      <c r="K258" t="s">
        <v>21</v>
      </c>
      <c r="L258">
        <v>1339477200</v>
      </c>
      <c r="M258" s="8">
        <f t="shared" si="15"/>
        <v>41072.208333333336</v>
      </c>
      <c r="N258">
        <v>1339909200</v>
      </c>
      <c r="O258" s="8">
        <f t="shared" ref="O258:O321" si="18">(((N258/60)/60)/24)+DATE(1970,1,1)</f>
        <v>41077.208333333336</v>
      </c>
      <c r="P258" t="b">
        <v>0</v>
      </c>
      <c r="Q258" t="b">
        <v>0</v>
      </c>
      <c r="R258" t="s">
        <v>2010</v>
      </c>
      <c r="S258" t="s">
        <v>2019</v>
      </c>
    </row>
    <row r="259" spans="1:19" ht="17" x14ac:dyDescent="0.2">
      <c r="A259">
        <v>169</v>
      </c>
      <c r="B259" t="s">
        <v>368</v>
      </c>
      <c r="C259" s="3" t="s">
        <v>369</v>
      </c>
      <c r="D259">
        <v>23300</v>
      </c>
      <c r="E259">
        <v>98811</v>
      </c>
      <c r="F259" s="5">
        <f t="shared" si="16"/>
        <v>424.08154506437768</v>
      </c>
      <c r="G259" t="s">
        <v>19</v>
      </c>
      <c r="H259">
        <v>1267</v>
      </c>
      <c r="I259">
        <f t="shared" si="17"/>
        <v>77.988161010260455</v>
      </c>
      <c r="J259" t="s">
        <v>20</v>
      </c>
      <c r="K259" t="s">
        <v>21</v>
      </c>
      <c r="L259">
        <v>1339909200</v>
      </c>
      <c r="M259" s="8">
        <f t="shared" ref="M259:M322" si="19">(((L259/60)/60)/24)+DATE(1970,1,1)</f>
        <v>41077.208333333336</v>
      </c>
      <c r="N259">
        <v>1342328400</v>
      </c>
      <c r="O259" s="8">
        <f t="shared" si="18"/>
        <v>41105.208333333336</v>
      </c>
      <c r="P259" t="b">
        <v>0</v>
      </c>
      <c r="Q259" t="b">
        <v>1</v>
      </c>
      <c r="R259" t="s">
        <v>2014</v>
      </c>
      <c r="S259" t="s">
        <v>2025</v>
      </c>
    </row>
    <row r="260" spans="1:19" ht="34" x14ac:dyDescent="0.2">
      <c r="A260">
        <v>221</v>
      </c>
      <c r="B260" t="s">
        <v>472</v>
      </c>
      <c r="C260" s="3" t="s">
        <v>473</v>
      </c>
      <c r="D260">
        <v>121500</v>
      </c>
      <c r="E260">
        <v>119830</v>
      </c>
      <c r="F260" s="5">
        <f t="shared" si="16"/>
        <v>98.625514403292186</v>
      </c>
      <c r="G260" t="s">
        <v>14</v>
      </c>
      <c r="H260">
        <v>2179</v>
      </c>
      <c r="I260">
        <f t="shared" si="17"/>
        <v>54.993116108306566</v>
      </c>
      <c r="J260" t="s">
        <v>20</v>
      </c>
      <c r="K260" t="s">
        <v>21</v>
      </c>
      <c r="L260">
        <v>1340254800</v>
      </c>
      <c r="M260" s="8">
        <f t="shared" si="19"/>
        <v>41081.208333333336</v>
      </c>
      <c r="N260">
        <v>1340427600</v>
      </c>
      <c r="O260" s="8">
        <f t="shared" si="18"/>
        <v>41083.208333333336</v>
      </c>
      <c r="P260" t="b">
        <v>1</v>
      </c>
      <c r="Q260" t="b">
        <v>0</v>
      </c>
      <c r="R260" t="s">
        <v>2006</v>
      </c>
      <c r="S260" t="s">
        <v>2007</v>
      </c>
    </row>
    <row r="261" spans="1:19" ht="17" x14ac:dyDescent="0.2">
      <c r="A261">
        <v>739</v>
      </c>
      <c r="B261" t="s">
        <v>1491</v>
      </c>
      <c r="C261" s="3" t="s">
        <v>1492</v>
      </c>
      <c r="D261">
        <v>10000</v>
      </c>
      <c r="E261">
        <v>6100</v>
      </c>
      <c r="F261" s="5">
        <f t="shared" si="16"/>
        <v>61</v>
      </c>
      <c r="G261" t="s">
        <v>14</v>
      </c>
      <c r="H261">
        <v>191</v>
      </c>
      <c r="I261">
        <f t="shared" si="17"/>
        <v>31.937172774869111</v>
      </c>
      <c r="J261" t="s">
        <v>20</v>
      </c>
      <c r="K261" t="s">
        <v>21</v>
      </c>
      <c r="L261">
        <v>1340946000</v>
      </c>
      <c r="M261" s="8">
        <f t="shared" si="19"/>
        <v>41089.208333333336</v>
      </c>
      <c r="N261">
        <v>1341032400</v>
      </c>
      <c r="O261" s="8">
        <f t="shared" si="18"/>
        <v>41090.208333333336</v>
      </c>
      <c r="P261" t="b">
        <v>0</v>
      </c>
      <c r="Q261" t="b">
        <v>0</v>
      </c>
      <c r="R261" t="s">
        <v>2008</v>
      </c>
      <c r="S261" t="s">
        <v>2018</v>
      </c>
    </row>
    <row r="262" spans="1:19" ht="34" x14ac:dyDescent="0.2">
      <c r="A262">
        <v>522</v>
      </c>
      <c r="B262" t="s">
        <v>1065</v>
      </c>
      <c r="C262" s="3" t="s">
        <v>1066</v>
      </c>
      <c r="D262">
        <v>50500</v>
      </c>
      <c r="E262">
        <v>16389</v>
      </c>
      <c r="F262" s="5">
        <f t="shared" si="16"/>
        <v>32.453465346534657</v>
      </c>
      <c r="G262" t="s">
        <v>14</v>
      </c>
      <c r="H262">
        <v>191</v>
      </c>
      <c r="I262">
        <f t="shared" si="17"/>
        <v>85.806282722513089</v>
      </c>
      <c r="J262" t="s">
        <v>20</v>
      </c>
      <c r="K262" t="s">
        <v>21</v>
      </c>
      <c r="L262">
        <v>1341291600</v>
      </c>
      <c r="M262" s="8">
        <f t="shared" si="19"/>
        <v>41093.208333333336</v>
      </c>
      <c r="N262">
        <v>1342328400</v>
      </c>
      <c r="O262" s="8">
        <f t="shared" si="18"/>
        <v>41105.208333333336</v>
      </c>
      <c r="P262" t="b">
        <v>0</v>
      </c>
      <c r="Q262" t="b">
        <v>0</v>
      </c>
      <c r="R262" t="s">
        <v>2014</v>
      </c>
      <c r="S262" t="s">
        <v>2025</v>
      </c>
    </row>
    <row r="263" spans="1:19" ht="17" x14ac:dyDescent="0.2">
      <c r="A263">
        <v>927</v>
      </c>
      <c r="B263" t="s">
        <v>1862</v>
      </c>
      <c r="C263" s="3" t="s">
        <v>1863</v>
      </c>
      <c r="D263">
        <v>7200</v>
      </c>
      <c r="E263">
        <v>3301</v>
      </c>
      <c r="F263" s="5">
        <f t="shared" si="16"/>
        <v>45.847222222222221</v>
      </c>
      <c r="G263" t="s">
        <v>14</v>
      </c>
      <c r="H263">
        <v>37</v>
      </c>
      <c r="I263">
        <f t="shared" si="17"/>
        <v>89.21621621621621</v>
      </c>
      <c r="J263" t="s">
        <v>20</v>
      </c>
      <c r="K263" t="s">
        <v>21</v>
      </c>
      <c r="L263">
        <v>1342069200</v>
      </c>
      <c r="M263" s="8">
        <f t="shared" si="19"/>
        <v>41102.208333333336</v>
      </c>
      <c r="N263">
        <v>1344574800</v>
      </c>
      <c r="O263" s="8">
        <f t="shared" si="18"/>
        <v>41131.208333333336</v>
      </c>
      <c r="P263" t="b">
        <v>0</v>
      </c>
      <c r="Q263" t="b">
        <v>0</v>
      </c>
      <c r="R263" t="s">
        <v>2012</v>
      </c>
      <c r="S263" t="s">
        <v>2013</v>
      </c>
    </row>
    <row r="264" spans="1:19" ht="17" x14ac:dyDescent="0.2">
      <c r="A264">
        <v>60</v>
      </c>
      <c r="B264" t="s">
        <v>150</v>
      </c>
      <c r="C264" s="3" t="s">
        <v>151</v>
      </c>
      <c r="D264">
        <v>94200</v>
      </c>
      <c r="E264">
        <v>135997</v>
      </c>
      <c r="F264" s="5">
        <f t="shared" si="16"/>
        <v>144.37048832271762</v>
      </c>
      <c r="G264" t="s">
        <v>19</v>
      </c>
      <c r="H264">
        <v>1600</v>
      </c>
      <c r="I264">
        <f t="shared" si="17"/>
        <v>84.998125000000002</v>
      </c>
      <c r="J264" t="s">
        <v>15</v>
      </c>
      <c r="K264" t="s">
        <v>16</v>
      </c>
      <c r="L264">
        <v>1342501200</v>
      </c>
      <c r="M264" s="8">
        <f t="shared" si="19"/>
        <v>41107.208333333336</v>
      </c>
      <c r="N264">
        <v>1342760400</v>
      </c>
      <c r="O264" s="8">
        <f t="shared" si="18"/>
        <v>41110.208333333336</v>
      </c>
      <c r="P264" t="b">
        <v>0</v>
      </c>
      <c r="Q264" t="b">
        <v>0</v>
      </c>
      <c r="R264" t="s">
        <v>2012</v>
      </c>
      <c r="S264" t="s">
        <v>2013</v>
      </c>
    </row>
    <row r="265" spans="1:19" ht="17" x14ac:dyDescent="0.2">
      <c r="A265">
        <v>502</v>
      </c>
      <c r="B265" t="s">
        <v>454</v>
      </c>
      <c r="C265" s="3" t="s">
        <v>1028</v>
      </c>
      <c r="D265">
        <v>1300</v>
      </c>
      <c r="E265">
        <v>6889</v>
      </c>
      <c r="F265" s="5">
        <f t="shared" si="16"/>
        <v>529.92307692307691</v>
      </c>
      <c r="G265" t="s">
        <v>19</v>
      </c>
      <c r="H265">
        <v>186</v>
      </c>
      <c r="I265">
        <f t="shared" si="17"/>
        <v>37.037634408602152</v>
      </c>
      <c r="J265" t="s">
        <v>24</v>
      </c>
      <c r="K265" t="s">
        <v>25</v>
      </c>
      <c r="L265">
        <v>1343365200</v>
      </c>
      <c r="M265" s="8">
        <f t="shared" si="19"/>
        <v>41117.208333333336</v>
      </c>
      <c r="N265">
        <v>1345870800</v>
      </c>
      <c r="O265" s="8">
        <f t="shared" si="18"/>
        <v>41146.208333333336</v>
      </c>
      <c r="P265" t="b">
        <v>0</v>
      </c>
      <c r="Q265" t="b">
        <v>1</v>
      </c>
      <c r="R265" t="s">
        <v>2023</v>
      </c>
      <c r="S265" t="s">
        <v>2024</v>
      </c>
    </row>
    <row r="266" spans="1:19" ht="17" x14ac:dyDescent="0.2">
      <c r="A266">
        <v>918</v>
      </c>
      <c r="B266" t="s">
        <v>1844</v>
      </c>
      <c r="C266" s="3" t="s">
        <v>1845</v>
      </c>
      <c r="D266">
        <v>3800</v>
      </c>
      <c r="E266">
        <v>9021</v>
      </c>
      <c r="F266" s="5">
        <f t="shared" si="16"/>
        <v>237.39473684210526</v>
      </c>
      <c r="G266" t="s">
        <v>19</v>
      </c>
      <c r="H266">
        <v>156</v>
      </c>
      <c r="I266">
        <f t="shared" si="17"/>
        <v>57.82692307692308</v>
      </c>
      <c r="J266" t="s">
        <v>86</v>
      </c>
      <c r="K266" t="s">
        <v>87</v>
      </c>
      <c r="L266">
        <v>1343365200</v>
      </c>
      <c r="M266" s="8">
        <f t="shared" si="19"/>
        <v>41117.208333333336</v>
      </c>
      <c r="N266">
        <v>1344315600</v>
      </c>
      <c r="O266" s="8">
        <f t="shared" si="18"/>
        <v>41128.208333333336</v>
      </c>
      <c r="P266" t="b">
        <v>0</v>
      </c>
      <c r="Q266" t="b">
        <v>0</v>
      </c>
      <c r="R266" t="s">
        <v>2020</v>
      </c>
      <c r="S266" t="s">
        <v>2029</v>
      </c>
    </row>
    <row r="267" spans="1:19" ht="17" x14ac:dyDescent="0.2">
      <c r="A267">
        <v>84</v>
      </c>
      <c r="B267" t="s">
        <v>198</v>
      </c>
      <c r="C267" s="3" t="s">
        <v>199</v>
      </c>
      <c r="D267">
        <v>31400</v>
      </c>
      <c r="E267">
        <v>41564</v>
      </c>
      <c r="F267" s="5">
        <f t="shared" si="16"/>
        <v>132.36942675159236</v>
      </c>
      <c r="G267" t="s">
        <v>19</v>
      </c>
      <c r="H267">
        <v>374</v>
      </c>
      <c r="I267">
        <f t="shared" si="17"/>
        <v>111.1336898395722</v>
      </c>
      <c r="J267" t="s">
        <v>20</v>
      </c>
      <c r="K267" t="s">
        <v>21</v>
      </c>
      <c r="L267">
        <v>1343451600</v>
      </c>
      <c r="M267" s="8">
        <f t="shared" si="19"/>
        <v>41118.208333333336</v>
      </c>
      <c r="N267">
        <v>1344315600</v>
      </c>
      <c r="O267" s="8">
        <f t="shared" si="18"/>
        <v>41128.208333333336</v>
      </c>
      <c r="P267" t="b">
        <v>0</v>
      </c>
      <c r="Q267" t="b">
        <v>0</v>
      </c>
      <c r="R267" t="s">
        <v>2010</v>
      </c>
      <c r="S267" t="s">
        <v>2019</v>
      </c>
    </row>
    <row r="268" spans="1:19" ht="34" x14ac:dyDescent="0.2">
      <c r="A268">
        <v>668</v>
      </c>
      <c r="B268" t="s">
        <v>1353</v>
      </c>
      <c r="C268" s="3" t="s">
        <v>1354</v>
      </c>
      <c r="D268">
        <v>27500</v>
      </c>
      <c r="E268">
        <v>5593</v>
      </c>
      <c r="F268" s="5">
        <f t="shared" si="16"/>
        <v>20.33818181818182</v>
      </c>
      <c r="G268" t="s">
        <v>14</v>
      </c>
      <c r="H268">
        <v>76</v>
      </c>
      <c r="I268">
        <f t="shared" si="17"/>
        <v>73.59210526315789</v>
      </c>
      <c r="J268" t="s">
        <v>20</v>
      </c>
      <c r="K268" t="s">
        <v>21</v>
      </c>
      <c r="L268">
        <v>1343797200</v>
      </c>
      <c r="M268" s="8">
        <f t="shared" si="19"/>
        <v>41122.208333333336</v>
      </c>
      <c r="N268">
        <v>1344834000</v>
      </c>
      <c r="O268" s="8">
        <f t="shared" si="18"/>
        <v>41134.208333333336</v>
      </c>
      <c r="P268" t="b">
        <v>0</v>
      </c>
      <c r="Q268" t="b">
        <v>0</v>
      </c>
      <c r="R268" t="s">
        <v>2012</v>
      </c>
      <c r="S268" t="s">
        <v>2013</v>
      </c>
    </row>
    <row r="269" spans="1:19" ht="17" x14ac:dyDescent="0.2">
      <c r="A269">
        <v>809</v>
      </c>
      <c r="B269" t="s">
        <v>1575</v>
      </c>
      <c r="C269" s="3" t="s">
        <v>1629</v>
      </c>
      <c r="D269">
        <v>140800</v>
      </c>
      <c r="E269">
        <v>88536</v>
      </c>
      <c r="F269" s="5">
        <f t="shared" si="16"/>
        <v>62.880681818181813</v>
      </c>
      <c r="G269" t="s">
        <v>14</v>
      </c>
      <c r="H269">
        <v>2108</v>
      </c>
      <c r="I269">
        <f t="shared" si="17"/>
        <v>42</v>
      </c>
      <c r="J269" t="s">
        <v>86</v>
      </c>
      <c r="K269" t="s">
        <v>87</v>
      </c>
      <c r="L269">
        <v>1344920400</v>
      </c>
      <c r="M269" s="8">
        <f t="shared" si="19"/>
        <v>41135.208333333336</v>
      </c>
      <c r="N269">
        <v>1345006800</v>
      </c>
      <c r="O269" s="8">
        <f t="shared" si="18"/>
        <v>41136.208333333336</v>
      </c>
      <c r="P269" t="b">
        <v>0</v>
      </c>
      <c r="Q269" t="b">
        <v>0</v>
      </c>
      <c r="R269" t="s">
        <v>2014</v>
      </c>
      <c r="S269" t="s">
        <v>2015</v>
      </c>
    </row>
    <row r="270" spans="1:19" ht="17" x14ac:dyDescent="0.2">
      <c r="A270">
        <v>219</v>
      </c>
      <c r="B270" t="s">
        <v>468</v>
      </c>
      <c r="C270" s="3" t="s">
        <v>469</v>
      </c>
      <c r="D270">
        <v>41700</v>
      </c>
      <c r="E270">
        <v>138497</v>
      </c>
      <c r="F270" s="5">
        <f t="shared" si="16"/>
        <v>332.12709832134288</v>
      </c>
      <c r="G270" t="s">
        <v>19</v>
      </c>
      <c r="H270">
        <v>1539</v>
      </c>
      <c r="I270">
        <f t="shared" si="17"/>
        <v>89.991552956465242</v>
      </c>
      <c r="J270" t="s">
        <v>20</v>
      </c>
      <c r="K270" t="s">
        <v>21</v>
      </c>
      <c r="L270">
        <v>1345093200</v>
      </c>
      <c r="M270" s="8">
        <f t="shared" si="19"/>
        <v>41137.208333333336</v>
      </c>
      <c r="N270">
        <v>1346130000</v>
      </c>
      <c r="O270" s="8">
        <f t="shared" si="18"/>
        <v>41149.208333333336</v>
      </c>
      <c r="P270" t="b">
        <v>0</v>
      </c>
      <c r="Q270" t="b">
        <v>0</v>
      </c>
      <c r="R270" t="s">
        <v>2014</v>
      </c>
      <c r="S270" t="s">
        <v>2022</v>
      </c>
    </row>
    <row r="271" spans="1:19" ht="17" x14ac:dyDescent="0.2">
      <c r="A271">
        <v>813</v>
      </c>
      <c r="B271" t="s">
        <v>1636</v>
      </c>
      <c r="C271" s="3" t="s">
        <v>1637</v>
      </c>
      <c r="D271">
        <v>3200</v>
      </c>
      <c r="E271">
        <v>7661</v>
      </c>
      <c r="F271" s="5">
        <f t="shared" si="16"/>
        <v>239.40625</v>
      </c>
      <c r="G271" t="s">
        <v>19</v>
      </c>
      <c r="H271">
        <v>68</v>
      </c>
      <c r="I271">
        <f t="shared" si="17"/>
        <v>112.66176470588235</v>
      </c>
      <c r="J271" t="s">
        <v>20</v>
      </c>
      <c r="K271" t="s">
        <v>21</v>
      </c>
      <c r="L271">
        <v>1346043600</v>
      </c>
      <c r="M271" s="8">
        <f t="shared" si="19"/>
        <v>41148.208333333336</v>
      </c>
      <c r="N271">
        <v>1346907600</v>
      </c>
      <c r="O271" s="8">
        <f t="shared" si="18"/>
        <v>41158.208333333336</v>
      </c>
      <c r="P271" t="b">
        <v>0</v>
      </c>
      <c r="Q271" t="b">
        <v>0</v>
      </c>
      <c r="R271" t="s">
        <v>2023</v>
      </c>
      <c r="S271" t="s">
        <v>2024</v>
      </c>
    </row>
    <row r="272" spans="1:19" ht="17" x14ac:dyDescent="0.2">
      <c r="A272">
        <v>5</v>
      </c>
      <c r="B272" t="s">
        <v>30</v>
      </c>
      <c r="C272" s="3" t="s">
        <v>31</v>
      </c>
      <c r="D272">
        <v>7600</v>
      </c>
      <c r="E272">
        <v>13195</v>
      </c>
      <c r="F272" s="5">
        <f t="shared" si="16"/>
        <v>173.61842105263159</v>
      </c>
      <c r="G272" t="s">
        <v>19</v>
      </c>
      <c r="H272">
        <v>174</v>
      </c>
      <c r="I272">
        <f t="shared" si="17"/>
        <v>75.833333333333329</v>
      </c>
      <c r="J272" t="s">
        <v>32</v>
      </c>
      <c r="K272" t="s">
        <v>33</v>
      </c>
      <c r="L272">
        <v>1346130000</v>
      </c>
      <c r="M272" s="8">
        <f t="shared" si="19"/>
        <v>41149.208333333336</v>
      </c>
      <c r="N272">
        <v>1347080400</v>
      </c>
      <c r="O272" s="8">
        <f t="shared" si="18"/>
        <v>41160.208333333336</v>
      </c>
      <c r="P272" t="b">
        <v>0</v>
      </c>
      <c r="Q272" t="b">
        <v>0</v>
      </c>
      <c r="R272" t="s">
        <v>2012</v>
      </c>
      <c r="S272" t="s">
        <v>2013</v>
      </c>
    </row>
    <row r="273" spans="1:19" ht="17" x14ac:dyDescent="0.2">
      <c r="A273">
        <v>41</v>
      </c>
      <c r="B273" t="s">
        <v>112</v>
      </c>
      <c r="C273" s="3" t="s">
        <v>113</v>
      </c>
      <c r="D273">
        <v>5600</v>
      </c>
      <c r="E273">
        <v>11924</v>
      </c>
      <c r="F273" s="5">
        <f t="shared" si="16"/>
        <v>212.92857142857144</v>
      </c>
      <c r="G273" t="s">
        <v>19</v>
      </c>
      <c r="H273">
        <v>111</v>
      </c>
      <c r="I273">
        <f t="shared" si="17"/>
        <v>107.42342342342343</v>
      </c>
      <c r="J273" t="s">
        <v>94</v>
      </c>
      <c r="K273" t="s">
        <v>95</v>
      </c>
      <c r="L273">
        <v>1346734800</v>
      </c>
      <c r="M273" s="8">
        <f t="shared" si="19"/>
        <v>41156.208333333336</v>
      </c>
      <c r="N273">
        <v>1348981200</v>
      </c>
      <c r="O273" s="8">
        <f t="shared" si="18"/>
        <v>41182.208333333336</v>
      </c>
      <c r="P273" t="b">
        <v>0</v>
      </c>
      <c r="Q273" t="b">
        <v>1</v>
      </c>
      <c r="R273" t="s">
        <v>2008</v>
      </c>
      <c r="S273" t="s">
        <v>2009</v>
      </c>
    </row>
    <row r="274" spans="1:19" ht="17" x14ac:dyDescent="0.2">
      <c r="A274">
        <v>912</v>
      </c>
      <c r="B274" t="s">
        <v>1832</v>
      </c>
      <c r="C274" s="3" t="s">
        <v>1833</v>
      </c>
      <c r="D274">
        <v>1800</v>
      </c>
      <c r="E274">
        <v>14310</v>
      </c>
      <c r="F274" s="5">
        <f t="shared" si="16"/>
        <v>795</v>
      </c>
      <c r="G274" t="s">
        <v>19</v>
      </c>
      <c r="H274">
        <v>179</v>
      </c>
      <c r="I274">
        <f t="shared" si="17"/>
        <v>79.944134078212286</v>
      </c>
      <c r="J274" t="s">
        <v>20</v>
      </c>
      <c r="K274" t="s">
        <v>21</v>
      </c>
      <c r="L274">
        <v>1346821200</v>
      </c>
      <c r="M274" s="8">
        <f t="shared" si="19"/>
        <v>41157.208333333336</v>
      </c>
      <c r="N274">
        <v>1347944400</v>
      </c>
      <c r="O274" s="8">
        <f t="shared" si="18"/>
        <v>41170.208333333336</v>
      </c>
      <c r="P274" t="b">
        <v>1</v>
      </c>
      <c r="Q274" t="b">
        <v>0</v>
      </c>
      <c r="R274" t="s">
        <v>2014</v>
      </c>
      <c r="S274" t="s">
        <v>2017</v>
      </c>
    </row>
    <row r="275" spans="1:19" ht="17" x14ac:dyDescent="0.2">
      <c r="A275">
        <v>111</v>
      </c>
      <c r="B275" t="s">
        <v>252</v>
      </c>
      <c r="C275" s="3" t="s">
        <v>253</v>
      </c>
      <c r="D275">
        <v>61400</v>
      </c>
      <c r="E275">
        <v>73653</v>
      </c>
      <c r="F275" s="5">
        <f t="shared" si="16"/>
        <v>119.95602605863192</v>
      </c>
      <c r="G275" t="s">
        <v>19</v>
      </c>
      <c r="H275">
        <v>676</v>
      </c>
      <c r="I275">
        <f t="shared" si="17"/>
        <v>108.95414201183432</v>
      </c>
      <c r="J275" t="s">
        <v>20</v>
      </c>
      <c r="K275" t="s">
        <v>21</v>
      </c>
      <c r="L275">
        <v>1348290000</v>
      </c>
      <c r="M275" s="8">
        <f t="shared" si="19"/>
        <v>41174.208333333336</v>
      </c>
      <c r="N275">
        <v>1348808400</v>
      </c>
      <c r="O275" s="8">
        <f t="shared" si="18"/>
        <v>41180.208333333336</v>
      </c>
      <c r="P275" t="b">
        <v>0</v>
      </c>
      <c r="Q275" t="b">
        <v>0</v>
      </c>
      <c r="R275" t="s">
        <v>2020</v>
      </c>
      <c r="S275" t="s">
        <v>2029</v>
      </c>
    </row>
    <row r="276" spans="1:19" ht="17" x14ac:dyDescent="0.2">
      <c r="A276">
        <v>954</v>
      </c>
      <c r="B276" t="s">
        <v>1914</v>
      </c>
      <c r="C276" s="3" t="s">
        <v>1915</v>
      </c>
      <c r="D276">
        <v>42600</v>
      </c>
      <c r="E276">
        <v>156384</v>
      </c>
      <c r="F276" s="5">
        <f t="shared" si="16"/>
        <v>367.0985915492958</v>
      </c>
      <c r="G276" t="s">
        <v>19</v>
      </c>
      <c r="H276">
        <v>1548</v>
      </c>
      <c r="I276">
        <f t="shared" si="17"/>
        <v>101.02325581395348</v>
      </c>
      <c r="J276" t="s">
        <v>24</v>
      </c>
      <c r="K276" t="s">
        <v>25</v>
      </c>
      <c r="L276">
        <v>1348290000</v>
      </c>
      <c r="M276" s="8">
        <f t="shared" si="19"/>
        <v>41174.208333333336</v>
      </c>
      <c r="N276">
        <v>1350363600</v>
      </c>
      <c r="O276" s="8">
        <f t="shared" si="18"/>
        <v>41198.208333333336</v>
      </c>
      <c r="P276" t="b">
        <v>0</v>
      </c>
      <c r="Q276" t="b">
        <v>0</v>
      </c>
      <c r="R276" t="s">
        <v>2010</v>
      </c>
      <c r="S276" t="s">
        <v>2011</v>
      </c>
    </row>
    <row r="277" spans="1:19" ht="17" x14ac:dyDescent="0.2">
      <c r="A277">
        <v>676</v>
      </c>
      <c r="B277" t="s">
        <v>1368</v>
      </c>
      <c r="C277" s="3" t="s">
        <v>1369</v>
      </c>
      <c r="D277">
        <v>62300</v>
      </c>
      <c r="E277">
        <v>118214</v>
      </c>
      <c r="F277" s="5">
        <f t="shared" si="16"/>
        <v>189.74959871589084</v>
      </c>
      <c r="G277" t="s">
        <v>19</v>
      </c>
      <c r="H277">
        <v>1170</v>
      </c>
      <c r="I277">
        <f t="shared" si="17"/>
        <v>101.03760683760684</v>
      </c>
      <c r="J277" t="s">
        <v>20</v>
      </c>
      <c r="K277" t="s">
        <v>21</v>
      </c>
      <c r="L277">
        <v>1348635600</v>
      </c>
      <c r="M277" s="8">
        <f t="shared" si="19"/>
        <v>41178.208333333336</v>
      </c>
      <c r="N277">
        <v>1349413200</v>
      </c>
      <c r="O277" s="8">
        <f t="shared" si="18"/>
        <v>41187.208333333336</v>
      </c>
      <c r="P277" t="b">
        <v>0</v>
      </c>
      <c r="Q277" t="b">
        <v>0</v>
      </c>
      <c r="R277" t="s">
        <v>2027</v>
      </c>
      <c r="S277" t="s">
        <v>2028</v>
      </c>
    </row>
    <row r="278" spans="1:19" ht="34" x14ac:dyDescent="0.2">
      <c r="A278">
        <v>138</v>
      </c>
      <c r="B278" t="s">
        <v>306</v>
      </c>
      <c r="C278" s="3" t="s">
        <v>307</v>
      </c>
      <c r="D278">
        <v>9600</v>
      </c>
      <c r="E278">
        <v>9216</v>
      </c>
      <c r="F278" s="5">
        <f t="shared" si="16"/>
        <v>96</v>
      </c>
      <c r="G278" t="s">
        <v>14</v>
      </c>
      <c r="H278">
        <v>115</v>
      </c>
      <c r="I278">
        <f t="shared" si="17"/>
        <v>80.139130434782615</v>
      </c>
      <c r="J278" t="s">
        <v>20</v>
      </c>
      <c r="K278" t="s">
        <v>21</v>
      </c>
      <c r="L278">
        <v>1348808400</v>
      </c>
      <c r="M278" s="8">
        <f t="shared" si="19"/>
        <v>41180.208333333336</v>
      </c>
      <c r="N278">
        <v>1349326800</v>
      </c>
      <c r="O278" s="8">
        <f t="shared" si="18"/>
        <v>41186.208333333336</v>
      </c>
      <c r="P278" t="b">
        <v>0</v>
      </c>
      <c r="Q278" t="b">
        <v>0</v>
      </c>
      <c r="R278" t="s">
        <v>2023</v>
      </c>
      <c r="S278" t="s">
        <v>2034</v>
      </c>
    </row>
    <row r="279" spans="1:19" ht="17" x14ac:dyDescent="0.2">
      <c r="A279">
        <v>260</v>
      </c>
      <c r="B279" t="s">
        <v>549</v>
      </c>
      <c r="C279" s="3" t="s">
        <v>550</v>
      </c>
      <c r="D279">
        <v>6300</v>
      </c>
      <c r="E279">
        <v>9935</v>
      </c>
      <c r="F279" s="5">
        <f t="shared" si="16"/>
        <v>157.69841269841268</v>
      </c>
      <c r="G279" t="s">
        <v>19</v>
      </c>
      <c r="H279">
        <v>261</v>
      </c>
      <c r="I279">
        <f t="shared" si="17"/>
        <v>38.065134099616856</v>
      </c>
      <c r="J279" t="s">
        <v>20</v>
      </c>
      <c r="K279" t="s">
        <v>21</v>
      </c>
      <c r="L279">
        <v>1348808400</v>
      </c>
      <c r="M279" s="8">
        <f t="shared" si="19"/>
        <v>41180.208333333336</v>
      </c>
      <c r="N279">
        <v>1349845200</v>
      </c>
      <c r="O279" s="8">
        <f t="shared" si="18"/>
        <v>41192.208333333336</v>
      </c>
      <c r="P279" t="b">
        <v>0</v>
      </c>
      <c r="Q279" t="b">
        <v>0</v>
      </c>
      <c r="R279" t="s">
        <v>2008</v>
      </c>
      <c r="S279" t="s">
        <v>2009</v>
      </c>
    </row>
    <row r="280" spans="1:19" ht="17" x14ac:dyDescent="0.2">
      <c r="A280">
        <v>691</v>
      </c>
      <c r="B280" t="s">
        <v>1397</v>
      </c>
      <c r="C280" s="3" t="s">
        <v>1398</v>
      </c>
      <c r="D280">
        <v>5000</v>
      </c>
      <c r="E280">
        <v>7119</v>
      </c>
      <c r="F280" s="5">
        <f t="shared" si="16"/>
        <v>142.38</v>
      </c>
      <c r="G280" t="s">
        <v>19</v>
      </c>
      <c r="H280">
        <v>237</v>
      </c>
      <c r="I280">
        <f t="shared" si="17"/>
        <v>30.037974683544302</v>
      </c>
      <c r="J280" t="s">
        <v>20</v>
      </c>
      <c r="K280" t="s">
        <v>21</v>
      </c>
      <c r="L280">
        <v>1349240400</v>
      </c>
      <c r="M280" s="8">
        <f t="shared" si="19"/>
        <v>41185.208333333336</v>
      </c>
      <c r="N280">
        <v>1350709200</v>
      </c>
      <c r="O280" s="8">
        <f t="shared" si="18"/>
        <v>41202.208333333336</v>
      </c>
      <c r="P280" t="b">
        <v>1</v>
      </c>
      <c r="Q280" t="b">
        <v>1</v>
      </c>
      <c r="R280" t="s">
        <v>2014</v>
      </c>
      <c r="S280" t="s">
        <v>2015</v>
      </c>
    </row>
    <row r="281" spans="1:19" ht="17" x14ac:dyDescent="0.2">
      <c r="A281">
        <v>268</v>
      </c>
      <c r="B281" t="s">
        <v>565</v>
      </c>
      <c r="C281" s="3" t="s">
        <v>566</v>
      </c>
      <c r="D281">
        <v>1500</v>
      </c>
      <c r="E281">
        <v>2708</v>
      </c>
      <c r="F281" s="5">
        <f t="shared" si="16"/>
        <v>180.53333333333333</v>
      </c>
      <c r="G281" t="s">
        <v>19</v>
      </c>
      <c r="H281">
        <v>48</v>
      </c>
      <c r="I281">
        <f t="shared" si="17"/>
        <v>56.416666666666664</v>
      </c>
      <c r="J281" t="s">
        <v>20</v>
      </c>
      <c r="K281" t="s">
        <v>21</v>
      </c>
      <c r="L281">
        <v>1349326800</v>
      </c>
      <c r="M281" s="8">
        <f t="shared" si="19"/>
        <v>41186.208333333336</v>
      </c>
      <c r="N281">
        <v>1353304800</v>
      </c>
      <c r="O281" s="8">
        <f t="shared" si="18"/>
        <v>41232.25</v>
      </c>
      <c r="P281" t="b">
        <v>0</v>
      </c>
      <c r="Q281" t="b">
        <v>0</v>
      </c>
      <c r="R281" t="s">
        <v>2014</v>
      </c>
      <c r="S281" t="s">
        <v>2015</v>
      </c>
    </row>
    <row r="282" spans="1:19" ht="17" x14ac:dyDescent="0.2">
      <c r="A282">
        <v>904</v>
      </c>
      <c r="B282" t="s">
        <v>1816</v>
      </c>
      <c r="C282" s="3" t="s">
        <v>1817</v>
      </c>
      <c r="D282">
        <v>6500</v>
      </c>
      <c r="E282">
        <v>795</v>
      </c>
      <c r="F282" s="5">
        <f t="shared" si="16"/>
        <v>12.230769230769232</v>
      </c>
      <c r="G282" t="s">
        <v>14</v>
      </c>
      <c r="H282">
        <v>16</v>
      </c>
      <c r="I282">
        <f t="shared" si="17"/>
        <v>49.6875</v>
      </c>
      <c r="J282" t="s">
        <v>20</v>
      </c>
      <c r="K282" t="s">
        <v>21</v>
      </c>
      <c r="L282">
        <v>1349326800</v>
      </c>
      <c r="M282" s="8">
        <f t="shared" si="19"/>
        <v>41186.208333333336</v>
      </c>
      <c r="N282">
        <v>1349672400</v>
      </c>
      <c r="O282" s="8">
        <f t="shared" si="18"/>
        <v>41190.208333333336</v>
      </c>
      <c r="P282" t="b">
        <v>0</v>
      </c>
      <c r="Q282" t="b">
        <v>0</v>
      </c>
      <c r="R282" t="s">
        <v>2020</v>
      </c>
      <c r="S282" t="s">
        <v>2029</v>
      </c>
    </row>
    <row r="283" spans="1:19" ht="17" x14ac:dyDescent="0.2">
      <c r="A283">
        <v>153</v>
      </c>
      <c r="B283" t="s">
        <v>336</v>
      </c>
      <c r="C283" s="3" t="s">
        <v>337</v>
      </c>
      <c r="D283">
        <v>189400</v>
      </c>
      <c r="E283">
        <v>176112</v>
      </c>
      <c r="F283" s="5">
        <f t="shared" si="16"/>
        <v>92.984160506863773</v>
      </c>
      <c r="G283" t="s">
        <v>14</v>
      </c>
      <c r="H283">
        <v>5681</v>
      </c>
      <c r="I283">
        <f t="shared" si="17"/>
        <v>31.000176025347649</v>
      </c>
      <c r="J283" t="s">
        <v>20</v>
      </c>
      <c r="K283" t="s">
        <v>21</v>
      </c>
      <c r="L283">
        <v>1350622800</v>
      </c>
      <c r="M283" s="8">
        <f t="shared" si="19"/>
        <v>41201.208333333336</v>
      </c>
      <c r="N283">
        <v>1351141200</v>
      </c>
      <c r="O283" s="8">
        <f t="shared" si="18"/>
        <v>41207.208333333336</v>
      </c>
      <c r="P283" t="b">
        <v>0</v>
      </c>
      <c r="Q283" t="b">
        <v>0</v>
      </c>
      <c r="R283" t="s">
        <v>2012</v>
      </c>
      <c r="S283" t="s">
        <v>2013</v>
      </c>
    </row>
    <row r="284" spans="1:19" ht="17" x14ac:dyDescent="0.2">
      <c r="A284">
        <v>93</v>
      </c>
      <c r="B284" t="s">
        <v>216</v>
      </c>
      <c r="C284" s="3" t="s">
        <v>217</v>
      </c>
      <c r="D284">
        <v>108800</v>
      </c>
      <c r="E284">
        <v>65877</v>
      </c>
      <c r="F284" s="5">
        <f t="shared" si="16"/>
        <v>60.548713235294116</v>
      </c>
      <c r="G284" t="s">
        <v>63</v>
      </c>
      <c r="H284">
        <v>610</v>
      </c>
      <c r="I284">
        <f t="shared" si="17"/>
        <v>107.99508196721311</v>
      </c>
      <c r="J284" t="s">
        <v>20</v>
      </c>
      <c r="K284" t="s">
        <v>21</v>
      </c>
      <c r="L284">
        <v>1350709200</v>
      </c>
      <c r="M284" s="8">
        <f t="shared" si="19"/>
        <v>41202.208333333336</v>
      </c>
      <c r="N284">
        <v>1351054800</v>
      </c>
      <c r="O284" s="8">
        <f t="shared" si="18"/>
        <v>41206.208333333336</v>
      </c>
      <c r="P284" t="b">
        <v>0</v>
      </c>
      <c r="Q284" t="b">
        <v>1</v>
      </c>
      <c r="R284" t="s">
        <v>2012</v>
      </c>
      <c r="S284" t="s">
        <v>2013</v>
      </c>
    </row>
    <row r="285" spans="1:19" ht="17" x14ac:dyDescent="0.2">
      <c r="A285">
        <v>788</v>
      </c>
      <c r="B285" t="s">
        <v>1587</v>
      </c>
      <c r="C285" s="3" t="s">
        <v>1588</v>
      </c>
      <c r="D285">
        <v>3600</v>
      </c>
      <c r="E285">
        <v>3174</v>
      </c>
      <c r="F285" s="5">
        <f t="shared" si="16"/>
        <v>88.166666666666671</v>
      </c>
      <c r="G285" t="s">
        <v>42</v>
      </c>
      <c r="H285">
        <v>31</v>
      </c>
      <c r="I285">
        <f t="shared" si="17"/>
        <v>102.38709677419355</v>
      </c>
      <c r="J285" t="s">
        <v>20</v>
      </c>
      <c r="K285" t="s">
        <v>21</v>
      </c>
      <c r="L285">
        <v>1350709200</v>
      </c>
      <c r="M285" s="8">
        <f t="shared" si="19"/>
        <v>41202.208333333336</v>
      </c>
      <c r="N285">
        <v>1352527200</v>
      </c>
      <c r="O285" s="8">
        <f t="shared" si="18"/>
        <v>41223.25</v>
      </c>
      <c r="P285" t="b">
        <v>0</v>
      </c>
      <c r="Q285" t="b">
        <v>0</v>
      </c>
      <c r="R285" t="s">
        <v>2014</v>
      </c>
      <c r="S285" t="s">
        <v>2022</v>
      </c>
    </row>
    <row r="286" spans="1:19" ht="17" x14ac:dyDescent="0.2">
      <c r="A286">
        <v>267</v>
      </c>
      <c r="B286" t="s">
        <v>563</v>
      </c>
      <c r="C286" s="3" t="s">
        <v>564</v>
      </c>
      <c r="D286">
        <v>61600</v>
      </c>
      <c r="E286">
        <v>143910</v>
      </c>
      <c r="F286" s="5">
        <f t="shared" si="16"/>
        <v>233.62012987012989</v>
      </c>
      <c r="G286" t="s">
        <v>19</v>
      </c>
      <c r="H286">
        <v>2768</v>
      </c>
      <c r="I286">
        <f t="shared" si="17"/>
        <v>51.990606936416185</v>
      </c>
      <c r="J286" t="s">
        <v>24</v>
      </c>
      <c r="K286" t="s">
        <v>25</v>
      </c>
      <c r="L286">
        <v>1351054800</v>
      </c>
      <c r="M286" s="8">
        <f t="shared" si="19"/>
        <v>41206.208333333336</v>
      </c>
      <c r="N286">
        <v>1352440800</v>
      </c>
      <c r="O286" s="8">
        <f t="shared" si="18"/>
        <v>41222.25</v>
      </c>
      <c r="P286" t="b">
        <v>0</v>
      </c>
      <c r="Q286" t="b">
        <v>0</v>
      </c>
      <c r="R286" t="s">
        <v>2012</v>
      </c>
      <c r="S286" t="s">
        <v>2013</v>
      </c>
    </row>
    <row r="287" spans="1:19" ht="17" x14ac:dyDescent="0.2">
      <c r="A287">
        <v>754</v>
      </c>
      <c r="B287" t="s">
        <v>1520</v>
      </c>
      <c r="C287" s="3" t="s">
        <v>1521</v>
      </c>
      <c r="D287">
        <v>70400</v>
      </c>
      <c r="E287">
        <v>118603</v>
      </c>
      <c r="F287" s="5">
        <f t="shared" si="16"/>
        <v>168.47017045454547</v>
      </c>
      <c r="G287" t="s">
        <v>19</v>
      </c>
      <c r="H287">
        <v>3205</v>
      </c>
      <c r="I287">
        <f t="shared" si="17"/>
        <v>37.005616224648989</v>
      </c>
      <c r="J287" t="s">
        <v>20</v>
      </c>
      <c r="K287" t="s">
        <v>21</v>
      </c>
      <c r="L287">
        <v>1351400400</v>
      </c>
      <c r="M287" s="8">
        <f t="shared" si="19"/>
        <v>41210.208333333336</v>
      </c>
      <c r="N287">
        <v>1355983200</v>
      </c>
      <c r="O287" s="8">
        <f t="shared" si="18"/>
        <v>41263.25</v>
      </c>
      <c r="P287" t="b">
        <v>0</v>
      </c>
      <c r="Q287" t="b">
        <v>0</v>
      </c>
      <c r="R287" t="s">
        <v>2012</v>
      </c>
      <c r="S287" t="s">
        <v>2013</v>
      </c>
    </row>
    <row r="288" spans="1:19" ht="34" x14ac:dyDescent="0.2">
      <c r="A288">
        <v>819</v>
      </c>
      <c r="B288" t="s">
        <v>1647</v>
      </c>
      <c r="C288" s="3" t="s">
        <v>1648</v>
      </c>
      <c r="D288">
        <v>8900</v>
      </c>
      <c r="E288">
        <v>4509</v>
      </c>
      <c r="F288" s="5">
        <f t="shared" si="16"/>
        <v>50.662921348314605</v>
      </c>
      <c r="G288" t="s">
        <v>14</v>
      </c>
      <c r="H288">
        <v>47</v>
      </c>
      <c r="I288">
        <f t="shared" si="17"/>
        <v>95.936170212765958</v>
      </c>
      <c r="J288" t="s">
        <v>20</v>
      </c>
      <c r="K288" t="s">
        <v>21</v>
      </c>
      <c r="L288">
        <v>1353736800</v>
      </c>
      <c r="M288" s="8">
        <f t="shared" si="19"/>
        <v>41237.25</v>
      </c>
      <c r="N288">
        <v>1355032800</v>
      </c>
      <c r="O288" s="8">
        <f t="shared" si="18"/>
        <v>41252.25</v>
      </c>
      <c r="P288" t="b">
        <v>1</v>
      </c>
      <c r="Q288" t="b">
        <v>0</v>
      </c>
      <c r="R288" t="s">
        <v>2023</v>
      </c>
      <c r="S288" t="s">
        <v>2024</v>
      </c>
    </row>
    <row r="289" spans="1:19" ht="34" x14ac:dyDescent="0.2">
      <c r="A289">
        <v>955</v>
      </c>
      <c r="B289" t="s">
        <v>1916</v>
      </c>
      <c r="C289" s="3" t="s">
        <v>1917</v>
      </c>
      <c r="D289">
        <v>700</v>
      </c>
      <c r="E289">
        <v>7763</v>
      </c>
      <c r="F289" s="5">
        <f t="shared" si="16"/>
        <v>1109</v>
      </c>
      <c r="G289" t="s">
        <v>19</v>
      </c>
      <c r="H289">
        <v>80</v>
      </c>
      <c r="I289">
        <f t="shared" si="17"/>
        <v>97.037499999999994</v>
      </c>
      <c r="J289" t="s">
        <v>20</v>
      </c>
      <c r="K289" t="s">
        <v>21</v>
      </c>
      <c r="L289">
        <v>1353823200</v>
      </c>
      <c r="M289" s="8">
        <f t="shared" si="19"/>
        <v>41238.25</v>
      </c>
      <c r="N289">
        <v>1353996000</v>
      </c>
      <c r="O289" s="8">
        <f t="shared" si="18"/>
        <v>41240.25</v>
      </c>
      <c r="P289" t="b">
        <v>0</v>
      </c>
      <c r="Q289" t="b">
        <v>0</v>
      </c>
      <c r="R289" t="s">
        <v>2012</v>
      </c>
      <c r="S289" t="s">
        <v>2013</v>
      </c>
    </row>
    <row r="290" spans="1:19" ht="17" x14ac:dyDescent="0.2">
      <c r="A290">
        <v>278</v>
      </c>
      <c r="B290" t="s">
        <v>585</v>
      </c>
      <c r="C290" s="3" t="s">
        <v>586</v>
      </c>
      <c r="D290">
        <v>2700</v>
      </c>
      <c r="E290">
        <v>8799</v>
      </c>
      <c r="F290" s="5">
        <f t="shared" si="16"/>
        <v>325.88888888888891</v>
      </c>
      <c r="G290" t="s">
        <v>19</v>
      </c>
      <c r="H290">
        <v>91</v>
      </c>
      <c r="I290">
        <f t="shared" si="17"/>
        <v>96.692307692307693</v>
      </c>
      <c r="J290" t="s">
        <v>20</v>
      </c>
      <c r="K290" t="s">
        <v>21</v>
      </c>
      <c r="L290">
        <v>1353909600</v>
      </c>
      <c r="M290" s="8">
        <f t="shared" si="19"/>
        <v>41239.25</v>
      </c>
      <c r="N290">
        <v>1356069600</v>
      </c>
      <c r="O290" s="8">
        <f t="shared" si="18"/>
        <v>41264.25</v>
      </c>
      <c r="P290" t="b">
        <v>0</v>
      </c>
      <c r="Q290" t="b">
        <v>0</v>
      </c>
      <c r="R290" t="s">
        <v>2010</v>
      </c>
      <c r="S290" t="s">
        <v>2011</v>
      </c>
    </row>
    <row r="291" spans="1:19" ht="17" x14ac:dyDescent="0.2">
      <c r="A291">
        <v>762</v>
      </c>
      <c r="B291" t="s">
        <v>645</v>
      </c>
      <c r="C291" s="3" t="s">
        <v>1536</v>
      </c>
      <c r="D291">
        <v>3500</v>
      </c>
      <c r="E291">
        <v>6204</v>
      </c>
      <c r="F291" s="5">
        <f t="shared" si="16"/>
        <v>177.25714285714284</v>
      </c>
      <c r="G291" t="s">
        <v>19</v>
      </c>
      <c r="H291">
        <v>100</v>
      </c>
      <c r="I291">
        <f t="shared" si="17"/>
        <v>62.04</v>
      </c>
      <c r="J291" t="s">
        <v>24</v>
      </c>
      <c r="K291" t="s">
        <v>25</v>
      </c>
      <c r="L291">
        <v>1354082400</v>
      </c>
      <c r="M291" s="8">
        <f t="shared" si="19"/>
        <v>41241.25</v>
      </c>
      <c r="N291">
        <v>1355032800</v>
      </c>
      <c r="O291" s="8">
        <f t="shared" si="18"/>
        <v>41252.25</v>
      </c>
      <c r="P291" t="b">
        <v>0</v>
      </c>
      <c r="Q291" t="b">
        <v>0</v>
      </c>
      <c r="R291" t="s">
        <v>2008</v>
      </c>
      <c r="S291" t="s">
        <v>2031</v>
      </c>
    </row>
    <row r="292" spans="1:19" ht="17" x14ac:dyDescent="0.2">
      <c r="A292">
        <v>940</v>
      </c>
      <c r="B292" t="s">
        <v>1887</v>
      </c>
      <c r="C292" s="3" t="s">
        <v>1888</v>
      </c>
      <c r="D292">
        <v>9900</v>
      </c>
      <c r="E292">
        <v>6161</v>
      </c>
      <c r="F292" s="5">
        <f t="shared" si="16"/>
        <v>62.232323232323225</v>
      </c>
      <c r="G292" t="s">
        <v>42</v>
      </c>
      <c r="H292">
        <v>66</v>
      </c>
      <c r="I292">
        <f t="shared" si="17"/>
        <v>93.348484848484844</v>
      </c>
      <c r="J292" t="s">
        <v>15</v>
      </c>
      <c r="K292" t="s">
        <v>16</v>
      </c>
      <c r="L292">
        <v>1354341600</v>
      </c>
      <c r="M292" s="8">
        <f t="shared" si="19"/>
        <v>41244.25</v>
      </c>
      <c r="N292">
        <v>1356242400</v>
      </c>
      <c r="O292" s="8">
        <f t="shared" si="18"/>
        <v>41266.25</v>
      </c>
      <c r="P292" t="b">
        <v>0</v>
      </c>
      <c r="Q292" t="b">
        <v>0</v>
      </c>
      <c r="R292" t="s">
        <v>2010</v>
      </c>
      <c r="S292" t="s">
        <v>2011</v>
      </c>
    </row>
    <row r="293" spans="1:19" ht="34" x14ac:dyDescent="0.2">
      <c r="A293">
        <v>259</v>
      </c>
      <c r="B293" t="s">
        <v>547</v>
      </c>
      <c r="C293" s="3" t="s">
        <v>548</v>
      </c>
      <c r="D293">
        <v>1800</v>
      </c>
      <c r="E293">
        <v>10755</v>
      </c>
      <c r="F293" s="5">
        <f t="shared" si="16"/>
        <v>597.5</v>
      </c>
      <c r="G293" t="s">
        <v>19</v>
      </c>
      <c r="H293">
        <v>138</v>
      </c>
      <c r="I293">
        <f t="shared" si="17"/>
        <v>77.934782608695656</v>
      </c>
      <c r="J293" t="s">
        <v>20</v>
      </c>
      <c r="K293" t="s">
        <v>21</v>
      </c>
      <c r="L293">
        <v>1354946400</v>
      </c>
      <c r="M293" s="8">
        <f t="shared" si="19"/>
        <v>41251.25</v>
      </c>
      <c r="N293">
        <v>1356588000</v>
      </c>
      <c r="O293" s="8">
        <f t="shared" si="18"/>
        <v>41270.25</v>
      </c>
      <c r="P293" t="b">
        <v>1</v>
      </c>
      <c r="Q293" t="b">
        <v>0</v>
      </c>
      <c r="R293" t="s">
        <v>2027</v>
      </c>
      <c r="S293" t="s">
        <v>2028</v>
      </c>
    </row>
    <row r="294" spans="1:19" ht="17" x14ac:dyDescent="0.2">
      <c r="A294">
        <v>251</v>
      </c>
      <c r="B294" t="s">
        <v>531</v>
      </c>
      <c r="C294" s="3" t="s">
        <v>532</v>
      </c>
      <c r="D294">
        <v>7100</v>
      </c>
      <c r="E294">
        <v>3840</v>
      </c>
      <c r="F294" s="5">
        <f t="shared" si="16"/>
        <v>54.084507042253513</v>
      </c>
      <c r="G294" t="s">
        <v>14</v>
      </c>
      <c r="H294">
        <v>101</v>
      </c>
      <c r="I294">
        <f t="shared" si="17"/>
        <v>38.019801980198018</v>
      </c>
      <c r="J294" t="s">
        <v>20</v>
      </c>
      <c r="K294" t="s">
        <v>21</v>
      </c>
      <c r="L294">
        <v>1355032800</v>
      </c>
      <c r="M294" s="8">
        <f t="shared" si="19"/>
        <v>41252.25</v>
      </c>
      <c r="N294">
        <v>1355205600</v>
      </c>
      <c r="O294" s="8">
        <f t="shared" si="18"/>
        <v>41254.25</v>
      </c>
      <c r="P294" t="b">
        <v>0</v>
      </c>
      <c r="Q294" t="b">
        <v>0</v>
      </c>
      <c r="R294" t="s">
        <v>2012</v>
      </c>
      <c r="S294" t="s">
        <v>2013</v>
      </c>
    </row>
    <row r="295" spans="1:19" ht="34" x14ac:dyDescent="0.2">
      <c r="A295">
        <v>610</v>
      </c>
      <c r="B295" t="s">
        <v>1238</v>
      </c>
      <c r="C295" s="3" t="s">
        <v>1239</v>
      </c>
      <c r="D295">
        <v>42800</v>
      </c>
      <c r="E295">
        <v>179356</v>
      </c>
      <c r="F295" s="5">
        <f t="shared" si="16"/>
        <v>419.0560747663551</v>
      </c>
      <c r="G295" t="s">
        <v>19</v>
      </c>
      <c r="H295">
        <v>6406</v>
      </c>
      <c r="I295">
        <f t="shared" si="17"/>
        <v>27.998126756166094</v>
      </c>
      <c r="J295" t="s">
        <v>20</v>
      </c>
      <c r="K295" t="s">
        <v>21</v>
      </c>
      <c r="L295">
        <v>1355637600</v>
      </c>
      <c r="M295" s="8">
        <f t="shared" si="19"/>
        <v>41259.25</v>
      </c>
      <c r="N295">
        <v>1356847200</v>
      </c>
      <c r="O295" s="8">
        <f t="shared" si="18"/>
        <v>41273.25</v>
      </c>
      <c r="P295" t="b">
        <v>0</v>
      </c>
      <c r="Q295" t="b">
        <v>0</v>
      </c>
      <c r="R295" t="s">
        <v>2012</v>
      </c>
      <c r="S295" t="s">
        <v>2013</v>
      </c>
    </row>
    <row r="296" spans="1:19" ht="17" x14ac:dyDescent="0.2">
      <c r="A296">
        <v>446</v>
      </c>
      <c r="B296" t="s">
        <v>917</v>
      </c>
      <c r="C296" s="3" t="s">
        <v>918</v>
      </c>
      <c r="D296">
        <v>6800</v>
      </c>
      <c r="E296">
        <v>5579</v>
      </c>
      <c r="F296" s="5">
        <f t="shared" si="16"/>
        <v>82.044117647058826</v>
      </c>
      <c r="G296" t="s">
        <v>14</v>
      </c>
      <c r="H296">
        <v>186</v>
      </c>
      <c r="I296">
        <f t="shared" si="17"/>
        <v>29.99462365591398</v>
      </c>
      <c r="J296" t="s">
        <v>20</v>
      </c>
      <c r="K296" t="s">
        <v>21</v>
      </c>
      <c r="L296">
        <v>1355810400</v>
      </c>
      <c r="M296" s="8">
        <f t="shared" si="19"/>
        <v>41261.25</v>
      </c>
      <c r="N296">
        <v>1355983200</v>
      </c>
      <c r="O296" s="8">
        <f t="shared" si="18"/>
        <v>41263.25</v>
      </c>
      <c r="P296" t="b">
        <v>0</v>
      </c>
      <c r="Q296" t="b">
        <v>0</v>
      </c>
      <c r="R296" t="s">
        <v>2010</v>
      </c>
      <c r="S296" t="s">
        <v>2019</v>
      </c>
    </row>
    <row r="297" spans="1:19" ht="17" x14ac:dyDescent="0.2">
      <c r="A297">
        <v>149</v>
      </c>
      <c r="B297" t="s">
        <v>328</v>
      </c>
      <c r="C297" s="3" t="s">
        <v>329</v>
      </c>
      <c r="D297">
        <v>6200</v>
      </c>
      <c r="E297">
        <v>13632</v>
      </c>
      <c r="F297" s="5">
        <f t="shared" si="16"/>
        <v>219.87096774193549</v>
      </c>
      <c r="G297" t="s">
        <v>19</v>
      </c>
      <c r="H297">
        <v>195</v>
      </c>
      <c r="I297">
        <f t="shared" si="17"/>
        <v>69.907692307692301</v>
      </c>
      <c r="J297" t="s">
        <v>20</v>
      </c>
      <c r="K297" t="s">
        <v>21</v>
      </c>
      <c r="L297">
        <v>1357020000</v>
      </c>
      <c r="M297" s="8">
        <f t="shared" si="19"/>
        <v>41275.25</v>
      </c>
      <c r="N297">
        <v>1361512800</v>
      </c>
      <c r="O297" s="8">
        <f t="shared" si="18"/>
        <v>41327.25</v>
      </c>
      <c r="P297" t="b">
        <v>0</v>
      </c>
      <c r="Q297" t="b">
        <v>0</v>
      </c>
      <c r="R297" t="s">
        <v>2008</v>
      </c>
      <c r="S297" t="s">
        <v>2018</v>
      </c>
    </row>
    <row r="298" spans="1:19" ht="34" x14ac:dyDescent="0.2">
      <c r="A298">
        <v>996</v>
      </c>
      <c r="B298" t="s">
        <v>1995</v>
      </c>
      <c r="C298" s="3" t="s">
        <v>1996</v>
      </c>
      <c r="D298">
        <v>6600</v>
      </c>
      <c r="E298">
        <v>4814</v>
      </c>
      <c r="F298" s="5">
        <f t="shared" si="16"/>
        <v>72.939393939393938</v>
      </c>
      <c r="G298" t="s">
        <v>14</v>
      </c>
      <c r="H298">
        <v>112</v>
      </c>
      <c r="I298">
        <f t="shared" si="17"/>
        <v>42.982142857142854</v>
      </c>
      <c r="J298" t="s">
        <v>20</v>
      </c>
      <c r="K298" t="s">
        <v>21</v>
      </c>
      <c r="L298">
        <v>1357106400</v>
      </c>
      <c r="M298" s="8">
        <f t="shared" si="19"/>
        <v>41276.25</v>
      </c>
      <c r="N298">
        <v>1359698400</v>
      </c>
      <c r="O298" s="8">
        <f t="shared" si="18"/>
        <v>41306.25</v>
      </c>
      <c r="P298" t="b">
        <v>0</v>
      </c>
      <c r="Q298" t="b">
        <v>0</v>
      </c>
      <c r="R298" t="s">
        <v>2012</v>
      </c>
      <c r="S298" t="s">
        <v>2013</v>
      </c>
    </row>
    <row r="299" spans="1:19" ht="17" x14ac:dyDescent="0.2">
      <c r="A299">
        <v>406</v>
      </c>
      <c r="B299" t="s">
        <v>840</v>
      </c>
      <c r="C299" s="3" t="s">
        <v>841</v>
      </c>
      <c r="D299">
        <v>39300</v>
      </c>
      <c r="E299">
        <v>71583</v>
      </c>
      <c r="F299" s="5">
        <f t="shared" si="16"/>
        <v>182.14503816793894</v>
      </c>
      <c r="G299" t="s">
        <v>19</v>
      </c>
      <c r="H299">
        <v>645</v>
      </c>
      <c r="I299">
        <f t="shared" si="17"/>
        <v>110.98139534883721</v>
      </c>
      <c r="J299" t="s">
        <v>20</v>
      </c>
      <c r="K299" t="s">
        <v>21</v>
      </c>
      <c r="L299">
        <v>1359525600</v>
      </c>
      <c r="M299" s="8">
        <f t="shared" si="19"/>
        <v>41304.25</v>
      </c>
      <c r="N299">
        <v>1360562400</v>
      </c>
      <c r="O299" s="8">
        <f t="shared" si="18"/>
        <v>41316.25</v>
      </c>
      <c r="P299" t="b">
        <v>1</v>
      </c>
      <c r="Q299" t="b">
        <v>0</v>
      </c>
      <c r="R299" t="s">
        <v>2014</v>
      </c>
      <c r="S299" t="s">
        <v>2015</v>
      </c>
    </row>
    <row r="300" spans="1:19" ht="17" x14ac:dyDescent="0.2">
      <c r="A300">
        <v>462</v>
      </c>
      <c r="B300" t="s">
        <v>949</v>
      </c>
      <c r="C300" s="3" t="s">
        <v>950</v>
      </c>
      <c r="D300">
        <v>188800</v>
      </c>
      <c r="E300">
        <v>57734</v>
      </c>
      <c r="F300" s="5">
        <f t="shared" si="16"/>
        <v>30.57944915254237</v>
      </c>
      <c r="G300" t="s">
        <v>14</v>
      </c>
      <c r="H300">
        <v>535</v>
      </c>
      <c r="I300">
        <f t="shared" si="17"/>
        <v>107.91401869158878</v>
      </c>
      <c r="J300" t="s">
        <v>20</v>
      </c>
      <c r="K300" t="s">
        <v>21</v>
      </c>
      <c r="L300">
        <v>1359525600</v>
      </c>
      <c r="M300" s="8">
        <f t="shared" si="19"/>
        <v>41304.25</v>
      </c>
      <c r="N300">
        <v>1362808800</v>
      </c>
      <c r="O300" s="8">
        <f t="shared" si="18"/>
        <v>41342.25</v>
      </c>
      <c r="P300" t="b">
        <v>0</v>
      </c>
      <c r="Q300" t="b">
        <v>0</v>
      </c>
      <c r="R300" t="s">
        <v>2023</v>
      </c>
      <c r="S300" t="s">
        <v>2034</v>
      </c>
    </row>
    <row r="301" spans="1:19" ht="17" x14ac:dyDescent="0.2">
      <c r="A301">
        <v>369</v>
      </c>
      <c r="B301" t="s">
        <v>767</v>
      </c>
      <c r="C301" s="3" t="s">
        <v>768</v>
      </c>
      <c r="D301">
        <v>5400</v>
      </c>
      <c r="E301">
        <v>14743</v>
      </c>
      <c r="F301" s="5">
        <f t="shared" si="16"/>
        <v>273.01851851851848</v>
      </c>
      <c r="G301" t="s">
        <v>19</v>
      </c>
      <c r="H301">
        <v>154</v>
      </c>
      <c r="I301">
        <f t="shared" si="17"/>
        <v>95.733766233766232</v>
      </c>
      <c r="J301" t="s">
        <v>20</v>
      </c>
      <c r="K301" t="s">
        <v>21</v>
      </c>
      <c r="L301">
        <v>1359871200</v>
      </c>
      <c r="M301" s="8">
        <f t="shared" si="19"/>
        <v>41308.25</v>
      </c>
      <c r="N301">
        <v>1363237200</v>
      </c>
      <c r="O301" s="8">
        <f t="shared" si="18"/>
        <v>41347.208333333336</v>
      </c>
      <c r="P301" t="b">
        <v>0</v>
      </c>
      <c r="Q301" t="b">
        <v>1</v>
      </c>
      <c r="R301" t="s">
        <v>2014</v>
      </c>
      <c r="S301" t="s">
        <v>2033</v>
      </c>
    </row>
    <row r="302" spans="1:19" ht="34" x14ac:dyDescent="0.2">
      <c r="A302">
        <v>729</v>
      </c>
      <c r="B302" t="s">
        <v>1472</v>
      </c>
      <c r="C302" s="3" t="s">
        <v>1473</v>
      </c>
      <c r="D302">
        <v>5600</v>
      </c>
      <c r="E302">
        <v>10397</v>
      </c>
      <c r="F302" s="5">
        <f t="shared" si="16"/>
        <v>185.66071428571428</v>
      </c>
      <c r="G302" t="s">
        <v>19</v>
      </c>
      <c r="H302">
        <v>122</v>
      </c>
      <c r="I302">
        <f t="shared" si="17"/>
        <v>85.221311475409834</v>
      </c>
      <c r="J302" t="s">
        <v>20</v>
      </c>
      <c r="K302" t="s">
        <v>21</v>
      </c>
      <c r="L302">
        <v>1359957600</v>
      </c>
      <c r="M302" s="8">
        <f t="shared" si="19"/>
        <v>41309.25</v>
      </c>
      <c r="N302">
        <v>1360130400</v>
      </c>
      <c r="O302" s="8">
        <f t="shared" si="18"/>
        <v>41311.25</v>
      </c>
      <c r="P302" t="b">
        <v>0</v>
      </c>
      <c r="Q302" t="b">
        <v>0</v>
      </c>
      <c r="R302" t="s">
        <v>2014</v>
      </c>
      <c r="S302" t="s">
        <v>2017</v>
      </c>
    </row>
    <row r="303" spans="1:19" ht="17" x14ac:dyDescent="0.2">
      <c r="A303">
        <v>635</v>
      </c>
      <c r="B303" t="s">
        <v>1288</v>
      </c>
      <c r="C303" s="3" t="s">
        <v>1289</v>
      </c>
      <c r="D303">
        <v>139000</v>
      </c>
      <c r="E303">
        <v>158590</v>
      </c>
      <c r="F303" s="5">
        <f t="shared" si="16"/>
        <v>114.09352517985612</v>
      </c>
      <c r="G303" t="s">
        <v>19</v>
      </c>
      <c r="H303">
        <v>2266</v>
      </c>
      <c r="I303">
        <f t="shared" si="17"/>
        <v>69.986760812003524</v>
      </c>
      <c r="J303" t="s">
        <v>20</v>
      </c>
      <c r="K303" t="s">
        <v>21</v>
      </c>
      <c r="L303">
        <v>1360389600</v>
      </c>
      <c r="M303" s="8">
        <f t="shared" si="19"/>
        <v>41314.25</v>
      </c>
      <c r="N303">
        <v>1363150800</v>
      </c>
      <c r="O303" s="8">
        <f t="shared" si="18"/>
        <v>41346.208333333336</v>
      </c>
      <c r="P303" t="b">
        <v>0</v>
      </c>
      <c r="Q303" t="b">
        <v>0</v>
      </c>
      <c r="R303" t="s">
        <v>2014</v>
      </c>
      <c r="S303" t="s">
        <v>2033</v>
      </c>
    </row>
    <row r="304" spans="1:19" ht="17" x14ac:dyDescent="0.2">
      <c r="A304">
        <v>264</v>
      </c>
      <c r="B304" t="s">
        <v>557</v>
      </c>
      <c r="C304" s="3" t="s">
        <v>558</v>
      </c>
      <c r="D304">
        <v>45600</v>
      </c>
      <c r="E304">
        <v>165375</v>
      </c>
      <c r="F304" s="5">
        <f t="shared" si="16"/>
        <v>362.66447368421052</v>
      </c>
      <c r="G304" t="s">
        <v>19</v>
      </c>
      <c r="H304">
        <v>5512</v>
      </c>
      <c r="I304">
        <f t="shared" si="17"/>
        <v>30.002721335268504</v>
      </c>
      <c r="J304" t="s">
        <v>20</v>
      </c>
      <c r="K304" t="s">
        <v>21</v>
      </c>
      <c r="L304">
        <v>1360648800</v>
      </c>
      <c r="M304" s="8">
        <f t="shared" si="19"/>
        <v>41317.25</v>
      </c>
      <c r="N304">
        <v>1362031200</v>
      </c>
      <c r="O304" s="8">
        <f t="shared" si="18"/>
        <v>41333.25</v>
      </c>
      <c r="P304" t="b">
        <v>0</v>
      </c>
      <c r="Q304" t="b">
        <v>0</v>
      </c>
      <c r="R304" t="s">
        <v>2012</v>
      </c>
      <c r="S304" t="s">
        <v>2013</v>
      </c>
    </row>
    <row r="305" spans="1:19" ht="17" x14ac:dyDescent="0.2">
      <c r="A305">
        <v>187</v>
      </c>
      <c r="B305" t="s">
        <v>404</v>
      </c>
      <c r="C305" s="3" t="s">
        <v>405</v>
      </c>
      <c r="D305">
        <v>60200</v>
      </c>
      <c r="E305">
        <v>138384</v>
      </c>
      <c r="F305" s="5">
        <f t="shared" si="16"/>
        <v>229.87375415282392</v>
      </c>
      <c r="G305" t="s">
        <v>19</v>
      </c>
      <c r="H305">
        <v>1442</v>
      </c>
      <c r="I305">
        <f t="shared" si="17"/>
        <v>95.966712898751737</v>
      </c>
      <c r="J305" t="s">
        <v>15</v>
      </c>
      <c r="K305" t="s">
        <v>16</v>
      </c>
      <c r="L305">
        <v>1361599200</v>
      </c>
      <c r="M305" s="8">
        <f t="shared" si="19"/>
        <v>41328.25</v>
      </c>
      <c r="N305">
        <v>1364014800</v>
      </c>
      <c r="O305" s="8">
        <f t="shared" si="18"/>
        <v>41356.208333333336</v>
      </c>
      <c r="P305" t="b">
        <v>0</v>
      </c>
      <c r="Q305" t="b">
        <v>1</v>
      </c>
      <c r="R305" t="s">
        <v>2014</v>
      </c>
      <c r="S305" t="s">
        <v>2025</v>
      </c>
    </row>
    <row r="306" spans="1:19" ht="17" x14ac:dyDescent="0.2">
      <c r="A306">
        <v>39</v>
      </c>
      <c r="B306" t="s">
        <v>108</v>
      </c>
      <c r="C306" s="3" t="s">
        <v>109</v>
      </c>
      <c r="D306">
        <v>9900</v>
      </c>
      <c r="E306">
        <v>5027</v>
      </c>
      <c r="F306" s="5">
        <f t="shared" si="16"/>
        <v>50.777777777777779</v>
      </c>
      <c r="G306" t="s">
        <v>14</v>
      </c>
      <c r="H306">
        <v>88</v>
      </c>
      <c r="I306">
        <f t="shared" si="17"/>
        <v>57.125</v>
      </c>
      <c r="J306" t="s">
        <v>32</v>
      </c>
      <c r="K306" t="s">
        <v>33</v>
      </c>
      <c r="L306">
        <v>1361772000</v>
      </c>
      <c r="M306" s="8">
        <f t="shared" si="19"/>
        <v>41330.25</v>
      </c>
      <c r="N306">
        <v>1362978000</v>
      </c>
      <c r="O306" s="8">
        <f t="shared" si="18"/>
        <v>41344.208333333336</v>
      </c>
      <c r="P306" t="b">
        <v>0</v>
      </c>
      <c r="Q306" t="b">
        <v>0</v>
      </c>
      <c r="R306" t="s">
        <v>2012</v>
      </c>
      <c r="S306" t="s">
        <v>2013</v>
      </c>
    </row>
    <row r="307" spans="1:19" ht="17" x14ac:dyDescent="0.2">
      <c r="A307">
        <v>426</v>
      </c>
      <c r="B307" t="s">
        <v>878</v>
      </c>
      <c r="C307" s="3" t="s">
        <v>879</v>
      </c>
      <c r="D307">
        <v>1800</v>
      </c>
      <c r="E307">
        <v>10313</v>
      </c>
      <c r="F307" s="5">
        <f t="shared" si="16"/>
        <v>572.94444444444446</v>
      </c>
      <c r="G307" t="s">
        <v>19</v>
      </c>
      <c r="H307">
        <v>219</v>
      </c>
      <c r="I307">
        <f t="shared" si="17"/>
        <v>47.091324200913242</v>
      </c>
      <c r="J307" t="s">
        <v>20</v>
      </c>
      <c r="K307" t="s">
        <v>21</v>
      </c>
      <c r="L307">
        <v>1361944800</v>
      </c>
      <c r="M307" s="8">
        <f t="shared" si="19"/>
        <v>41332.25</v>
      </c>
      <c r="N307">
        <v>1362549600</v>
      </c>
      <c r="O307" s="8">
        <f t="shared" si="18"/>
        <v>41339.25</v>
      </c>
      <c r="P307" t="b">
        <v>0</v>
      </c>
      <c r="Q307" t="b">
        <v>0</v>
      </c>
      <c r="R307" t="s">
        <v>2012</v>
      </c>
      <c r="S307" t="s">
        <v>2013</v>
      </c>
    </row>
    <row r="308" spans="1:19" ht="34" x14ac:dyDescent="0.2">
      <c r="A308">
        <v>859</v>
      </c>
      <c r="B308" t="s">
        <v>1726</v>
      </c>
      <c r="C308" s="3" t="s">
        <v>1727</v>
      </c>
      <c r="D308">
        <v>7300</v>
      </c>
      <c r="E308">
        <v>2594</v>
      </c>
      <c r="F308" s="5">
        <f t="shared" si="16"/>
        <v>35.534246575342465</v>
      </c>
      <c r="G308" t="s">
        <v>14</v>
      </c>
      <c r="H308">
        <v>63</v>
      </c>
      <c r="I308">
        <f t="shared" si="17"/>
        <v>41.174603174603178</v>
      </c>
      <c r="J308" t="s">
        <v>20</v>
      </c>
      <c r="K308" t="s">
        <v>21</v>
      </c>
      <c r="L308">
        <v>1362117600</v>
      </c>
      <c r="M308" s="8">
        <f t="shared" si="19"/>
        <v>41334.25</v>
      </c>
      <c r="N308">
        <v>1363669200</v>
      </c>
      <c r="O308" s="8">
        <f t="shared" si="18"/>
        <v>41352.208333333336</v>
      </c>
      <c r="P308" t="b">
        <v>0</v>
      </c>
      <c r="Q308" t="b">
        <v>1</v>
      </c>
      <c r="R308" t="s">
        <v>2012</v>
      </c>
      <c r="S308" t="s">
        <v>2013</v>
      </c>
    </row>
    <row r="309" spans="1:19" ht="34" x14ac:dyDescent="0.2">
      <c r="A309">
        <v>438</v>
      </c>
      <c r="B309" t="s">
        <v>902</v>
      </c>
      <c r="C309" s="3" t="s">
        <v>903</v>
      </c>
      <c r="D309">
        <v>8300</v>
      </c>
      <c r="E309">
        <v>14827</v>
      </c>
      <c r="F309" s="5">
        <f t="shared" si="16"/>
        <v>178.63855421686748</v>
      </c>
      <c r="G309" t="s">
        <v>19</v>
      </c>
      <c r="H309">
        <v>247</v>
      </c>
      <c r="I309">
        <f t="shared" si="17"/>
        <v>60.02834008097166</v>
      </c>
      <c r="J309" t="s">
        <v>20</v>
      </c>
      <c r="K309" t="s">
        <v>21</v>
      </c>
      <c r="L309">
        <v>1362376800</v>
      </c>
      <c r="M309" s="8">
        <f t="shared" si="19"/>
        <v>41337.25</v>
      </c>
      <c r="N309">
        <v>1364965200</v>
      </c>
      <c r="O309" s="8">
        <f t="shared" si="18"/>
        <v>41367.208333333336</v>
      </c>
      <c r="P309" t="b">
        <v>0</v>
      </c>
      <c r="Q309" t="b">
        <v>0</v>
      </c>
      <c r="R309" t="s">
        <v>2012</v>
      </c>
      <c r="S309" t="s">
        <v>2013</v>
      </c>
    </row>
    <row r="310" spans="1:19" ht="17" x14ac:dyDescent="0.2">
      <c r="A310">
        <v>257</v>
      </c>
      <c r="B310" t="s">
        <v>543</v>
      </c>
      <c r="C310" s="3" t="s">
        <v>544</v>
      </c>
      <c r="D310">
        <v>5700</v>
      </c>
      <c r="E310">
        <v>8322</v>
      </c>
      <c r="F310" s="5">
        <f t="shared" si="16"/>
        <v>146</v>
      </c>
      <c r="G310" t="s">
        <v>19</v>
      </c>
      <c r="H310">
        <v>92</v>
      </c>
      <c r="I310">
        <f t="shared" si="17"/>
        <v>90.456521739130437</v>
      </c>
      <c r="J310" t="s">
        <v>20</v>
      </c>
      <c r="K310" t="s">
        <v>21</v>
      </c>
      <c r="L310">
        <v>1362463200</v>
      </c>
      <c r="M310" s="8">
        <f t="shared" si="19"/>
        <v>41338.25</v>
      </c>
      <c r="N310">
        <v>1363669200</v>
      </c>
      <c r="O310" s="8">
        <f t="shared" si="18"/>
        <v>41352.208333333336</v>
      </c>
      <c r="P310" t="b">
        <v>0</v>
      </c>
      <c r="Q310" t="b">
        <v>0</v>
      </c>
      <c r="R310" t="s">
        <v>2012</v>
      </c>
      <c r="S310" t="s">
        <v>2013</v>
      </c>
    </row>
    <row r="311" spans="1:19" ht="17" x14ac:dyDescent="0.2">
      <c r="A311">
        <v>135</v>
      </c>
      <c r="B311" t="s">
        <v>300</v>
      </c>
      <c r="C311" s="3" t="s">
        <v>301</v>
      </c>
      <c r="D311">
        <v>7700</v>
      </c>
      <c r="E311">
        <v>5488</v>
      </c>
      <c r="F311" s="5">
        <f t="shared" si="16"/>
        <v>71.27272727272728</v>
      </c>
      <c r="G311" t="s">
        <v>14</v>
      </c>
      <c r="H311">
        <v>117</v>
      </c>
      <c r="I311">
        <f t="shared" si="17"/>
        <v>46.905982905982903</v>
      </c>
      <c r="J311" t="s">
        <v>20</v>
      </c>
      <c r="K311" t="s">
        <v>21</v>
      </c>
      <c r="L311">
        <v>1362636000</v>
      </c>
      <c r="M311" s="8">
        <f t="shared" si="19"/>
        <v>41340.25</v>
      </c>
      <c r="N311">
        <v>1363064400</v>
      </c>
      <c r="O311" s="8">
        <f t="shared" si="18"/>
        <v>41345.208333333336</v>
      </c>
      <c r="P311" t="b">
        <v>0</v>
      </c>
      <c r="Q311" t="b">
        <v>1</v>
      </c>
      <c r="R311" t="s">
        <v>2012</v>
      </c>
      <c r="S311" t="s">
        <v>2013</v>
      </c>
    </row>
    <row r="312" spans="1:19" ht="17" x14ac:dyDescent="0.2">
      <c r="A312">
        <v>505</v>
      </c>
      <c r="B312" t="s">
        <v>1033</v>
      </c>
      <c r="C312" s="3" t="s">
        <v>1034</v>
      </c>
      <c r="D312">
        <v>89900</v>
      </c>
      <c r="E312">
        <v>12497</v>
      </c>
      <c r="F312" s="5">
        <f t="shared" si="16"/>
        <v>13.901001112347053</v>
      </c>
      <c r="G312" t="s">
        <v>14</v>
      </c>
      <c r="H312">
        <v>347</v>
      </c>
      <c r="I312">
        <f t="shared" si="17"/>
        <v>36.014409221902014</v>
      </c>
      <c r="J312" t="s">
        <v>20</v>
      </c>
      <c r="K312" t="s">
        <v>21</v>
      </c>
      <c r="L312">
        <v>1362722400</v>
      </c>
      <c r="M312" s="8">
        <f t="shared" si="19"/>
        <v>41341.25</v>
      </c>
      <c r="N312">
        <v>1366347600</v>
      </c>
      <c r="O312" s="8">
        <f t="shared" si="18"/>
        <v>41383.208333333336</v>
      </c>
      <c r="P312" t="b">
        <v>0</v>
      </c>
      <c r="Q312" t="b">
        <v>1</v>
      </c>
      <c r="R312" t="s">
        <v>2020</v>
      </c>
      <c r="S312" t="s">
        <v>2029</v>
      </c>
    </row>
    <row r="313" spans="1:19" ht="17" x14ac:dyDescent="0.2">
      <c r="A313">
        <v>501</v>
      </c>
      <c r="B313" t="s">
        <v>1026</v>
      </c>
      <c r="C313" s="3" t="s">
        <v>1027</v>
      </c>
      <c r="D313">
        <v>153600</v>
      </c>
      <c r="E313">
        <v>107743</v>
      </c>
      <c r="F313" s="5">
        <f t="shared" si="16"/>
        <v>70.145182291666657</v>
      </c>
      <c r="G313" t="s">
        <v>14</v>
      </c>
      <c r="H313">
        <v>1796</v>
      </c>
      <c r="I313">
        <f t="shared" si="17"/>
        <v>59.990534521158132</v>
      </c>
      <c r="J313" t="s">
        <v>20</v>
      </c>
      <c r="K313" t="s">
        <v>21</v>
      </c>
      <c r="L313">
        <v>1363064400</v>
      </c>
      <c r="M313" s="8">
        <f t="shared" si="19"/>
        <v>41345.208333333336</v>
      </c>
      <c r="N313">
        <v>1363237200</v>
      </c>
      <c r="O313" s="8">
        <f t="shared" si="18"/>
        <v>41347.208333333336</v>
      </c>
      <c r="P313" t="b">
        <v>0</v>
      </c>
      <c r="Q313" t="b">
        <v>0</v>
      </c>
      <c r="R313" t="s">
        <v>2014</v>
      </c>
      <c r="S313" t="s">
        <v>2015</v>
      </c>
    </row>
    <row r="314" spans="1:19" ht="17" x14ac:dyDescent="0.2">
      <c r="A314">
        <v>646</v>
      </c>
      <c r="B314" t="s">
        <v>1310</v>
      </c>
      <c r="C314" s="3" t="s">
        <v>1311</v>
      </c>
      <c r="D314">
        <v>98700</v>
      </c>
      <c r="E314">
        <v>87448</v>
      </c>
      <c r="F314" s="5">
        <f t="shared" si="16"/>
        <v>88.599797365754824</v>
      </c>
      <c r="G314" t="s">
        <v>14</v>
      </c>
      <c r="H314">
        <v>2915</v>
      </c>
      <c r="I314">
        <f t="shared" si="17"/>
        <v>29.999313893653515</v>
      </c>
      <c r="J314" t="s">
        <v>20</v>
      </c>
      <c r="K314" t="s">
        <v>21</v>
      </c>
      <c r="L314">
        <v>1363150800</v>
      </c>
      <c r="M314" s="8">
        <f t="shared" si="19"/>
        <v>41346.208333333336</v>
      </c>
      <c r="N314">
        <v>1364101200</v>
      </c>
      <c r="O314" s="8">
        <f t="shared" si="18"/>
        <v>41357.208333333336</v>
      </c>
      <c r="P314" t="b">
        <v>0</v>
      </c>
      <c r="Q314" t="b">
        <v>0</v>
      </c>
      <c r="R314" t="s">
        <v>2023</v>
      </c>
      <c r="S314" t="s">
        <v>2024</v>
      </c>
    </row>
    <row r="315" spans="1:19" ht="34" x14ac:dyDescent="0.2">
      <c r="A315">
        <v>179</v>
      </c>
      <c r="B315" t="s">
        <v>388</v>
      </c>
      <c r="C315" s="3" t="s">
        <v>389</v>
      </c>
      <c r="D315">
        <v>44500</v>
      </c>
      <c r="E315">
        <v>159185</v>
      </c>
      <c r="F315" s="5">
        <f t="shared" si="16"/>
        <v>357.71910112359546</v>
      </c>
      <c r="G315" t="s">
        <v>19</v>
      </c>
      <c r="H315">
        <v>3537</v>
      </c>
      <c r="I315">
        <f t="shared" si="17"/>
        <v>45.005654509471306</v>
      </c>
      <c r="J315" t="s">
        <v>15</v>
      </c>
      <c r="K315" t="s">
        <v>16</v>
      </c>
      <c r="L315">
        <v>1363496400</v>
      </c>
      <c r="M315" s="8">
        <f t="shared" si="19"/>
        <v>41350.208333333336</v>
      </c>
      <c r="N315">
        <v>1363582800</v>
      </c>
      <c r="O315" s="8">
        <f t="shared" si="18"/>
        <v>41351.208333333336</v>
      </c>
      <c r="P315" t="b">
        <v>0</v>
      </c>
      <c r="Q315" t="b">
        <v>1</v>
      </c>
      <c r="R315" t="s">
        <v>2012</v>
      </c>
      <c r="S315" t="s">
        <v>2013</v>
      </c>
    </row>
    <row r="316" spans="1:19" ht="34" x14ac:dyDescent="0.2">
      <c r="A316">
        <v>332</v>
      </c>
      <c r="B316" t="s">
        <v>693</v>
      </c>
      <c r="C316" s="3" t="s">
        <v>694</v>
      </c>
      <c r="D316">
        <v>20700</v>
      </c>
      <c r="E316">
        <v>41396</v>
      </c>
      <c r="F316" s="5">
        <f t="shared" si="16"/>
        <v>199.9806763285024</v>
      </c>
      <c r="G316" t="s">
        <v>19</v>
      </c>
      <c r="H316">
        <v>470</v>
      </c>
      <c r="I316">
        <f t="shared" si="17"/>
        <v>88.076595744680844</v>
      </c>
      <c r="J316" t="s">
        <v>20</v>
      </c>
      <c r="K316" t="s">
        <v>21</v>
      </c>
      <c r="L316">
        <v>1364446800</v>
      </c>
      <c r="M316" s="8">
        <f t="shared" si="19"/>
        <v>41361.208333333336</v>
      </c>
      <c r="N316">
        <v>1364533200</v>
      </c>
      <c r="O316" s="8">
        <f t="shared" si="18"/>
        <v>41362.208333333336</v>
      </c>
      <c r="P316" t="b">
        <v>0</v>
      </c>
      <c r="Q316" t="b">
        <v>0</v>
      </c>
      <c r="R316" t="s">
        <v>2010</v>
      </c>
      <c r="S316" t="s">
        <v>2019</v>
      </c>
    </row>
    <row r="317" spans="1:19" ht="17" x14ac:dyDescent="0.2">
      <c r="A317">
        <v>105</v>
      </c>
      <c r="B317" t="s">
        <v>240</v>
      </c>
      <c r="C317" s="3" t="s">
        <v>241</v>
      </c>
      <c r="D317">
        <v>6800</v>
      </c>
      <c r="E317">
        <v>9829</v>
      </c>
      <c r="F317" s="5">
        <f t="shared" si="16"/>
        <v>144.54411764705884</v>
      </c>
      <c r="G317" t="s">
        <v>19</v>
      </c>
      <c r="H317">
        <v>95</v>
      </c>
      <c r="I317">
        <f t="shared" si="17"/>
        <v>103.46315789473684</v>
      </c>
      <c r="J317" t="s">
        <v>20</v>
      </c>
      <c r="K317" t="s">
        <v>21</v>
      </c>
      <c r="L317">
        <v>1364878800</v>
      </c>
      <c r="M317" s="8">
        <f t="shared" si="19"/>
        <v>41366.208333333336</v>
      </c>
      <c r="N317">
        <v>1366434000</v>
      </c>
      <c r="O317" s="8">
        <f t="shared" si="18"/>
        <v>41384.208333333336</v>
      </c>
      <c r="P317" t="b">
        <v>0</v>
      </c>
      <c r="Q317" t="b">
        <v>0</v>
      </c>
      <c r="R317" t="s">
        <v>2010</v>
      </c>
      <c r="S317" t="s">
        <v>2011</v>
      </c>
    </row>
    <row r="318" spans="1:19" ht="17" x14ac:dyDescent="0.2">
      <c r="A318">
        <v>933</v>
      </c>
      <c r="B318" t="s">
        <v>1874</v>
      </c>
      <c r="C318" s="3" t="s">
        <v>1875</v>
      </c>
      <c r="D318">
        <v>73000</v>
      </c>
      <c r="E318">
        <v>175015</v>
      </c>
      <c r="F318" s="5">
        <f t="shared" si="16"/>
        <v>239.74657534246577</v>
      </c>
      <c r="G318" t="s">
        <v>19</v>
      </c>
      <c r="H318">
        <v>1902</v>
      </c>
      <c r="I318">
        <f t="shared" si="17"/>
        <v>92.016298633017882</v>
      </c>
      <c r="J318" t="s">
        <v>20</v>
      </c>
      <c r="K318" t="s">
        <v>21</v>
      </c>
      <c r="L318">
        <v>1365397200</v>
      </c>
      <c r="M318" s="8">
        <f t="shared" si="19"/>
        <v>41372.208333333336</v>
      </c>
      <c r="N318">
        <v>1366520400</v>
      </c>
      <c r="O318" s="8">
        <f t="shared" si="18"/>
        <v>41385.208333333336</v>
      </c>
      <c r="P318" t="b">
        <v>0</v>
      </c>
      <c r="Q318" t="b">
        <v>0</v>
      </c>
      <c r="R318" t="s">
        <v>2012</v>
      </c>
      <c r="S318" t="s">
        <v>2013</v>
      </c>
    </row>
    <row r="319" spans="1:19" ht="34" x14ac:dyDescent="0.2">
      <c r="A319">
        <v>507</v>
      </c>
      <c r="B319" t="s">
        <v>1037</v>
      </c>
      <c r="C319" s="3" t="s">
        <v>1038</v>
      </c>
      <c r="D319">
        <v>2100</v>
      </c>
      <c r="E319">
        <v>837</v>
      </c>
      <c r="F319" s="5">
        <f t="shared" si="16"/>
        <v>39.857142857142861</v>
      </c>
      <c r="G319" t="s">
        <v>14</v>
      </c>
      <c r="H319">
        <v>19</v>
      </c>
      <c r="I319">
        <f t="shared" si="17"/>
        <v>44.05263157894737</v>
      </c>
      <c r="J319" t="s">
        <v>20</v>
      </c>
      <c r="K319" t="s">
        <v>21</v>
      </c>
      <c r="L319">
        <v>1365483600</v>
      </c>
      <c r="M319" s="8">
        <f t="shared" si="19"/>
        <v>41373.208333333336</v>
      </c>
      <c r="N319">
        <v>1369717200</v>
      </c>
      <c r="O319" s="8">
        <f t="shared" si="18"/>
        <v>41422.208333333336</v>
      </c>
      <c r="P319" t="b">
        <v>0</v>
      </c>
      <c r="Q319" t="b">
        <v>1</v>
      </c>
      <c r="R319" t="s">
        <v>2010</v>
      </c>
      <c r="S319" t="s">
        <v>2011</v>
      </c>
    </row>
    <row r="320" spans="1:19" ht="17" x14ac:dyDescent="0.2">
      <c r="A320">
        <v>448</v>
      </c>
      <c r="B320" t="s">
        <v>921</v>
      </c>
      <c r="C320" s="3" t="s">
        <v>922</v>
      </c>
      <c r="D320">
        <v>89900</v>
      </c>
      <c r="E320">
        <v>45384</v>
      </c>
      <c r="F320" s="5">
        <f t="shared" si="16"/>
        <v>50.482758620689658</v>
      </c>
      <c r="G320" t="s">
        <v>14</v>
      </c>
      <c r="H320">
        <v>605</v>
      </c>
      <c r="I320">
        <f t="shared" si="17"/>
        <v>75.014876033057845</v>
      </c>
      <c r="J320" t="s">
        <v>20</v>
      </c>
      <c r="K320" t="s">
        <v>21</v>
      </c>
      <c r="L320">
        <v>1365915600</v>
      </c>
      <c r="M320" s="8">
        <f t="shared" si="19"/>
        <v>41378.208333333336</v>
      </c>
      <c r="N320">
        <v>1366088400</v>
      </c>
      <c r="O320" s="8">
        <f t="shared" si="18"/>
        <v>41380.208333333336</v>
      </c>
      <c r="P320" t="b">
        <v>0</v>
      </c>
      <c r="Q320" t="b">
        <v>1</v>
      </c>
      <c r="R320" t="s">
        <v>2023</v>
      </c>
      <c r="S320" t="s">
        <v>2024</v>
      </c>
    </row>
    <row r="321" spans="1:19" ht="17" x14ac:dyDescent="0.2">
      <c r="A321">
        <v>500</v>
      </c>
      <c r="B321" t="s">
        <v>1024</v>
      </c>
      <c r="C321" s="3" t="s">
        <v>1025</v>
      </c>
      <c r="D321">
        <v>100</v>
      </c>
      <c r="E321">
        <v>0</v>
      </c>
      <c r="F321" s="5">
        <f t="shared" si="16"/>
        <v>0</v>
      </c>
      <c r="G321" t="s">
        <v>14</v>
      </c>
      <c r="H321">
        <v>0</v>
      </c>
      <c r="I321" t="e">
        <f t="shared" si="17"/>
        <v>#DIV/0!</v>
      </c>
      <c r="J321" t="s">
        <v>20</v>
      </c>
      <c r="K321" t="s">
        <v>21</v>
      </c>
      <c r="L321">
        <v>1367384400</v>
      </c>
      <c r="M321" s="8">
        <f t="shared" si="19"/>
        <v>41395.208333333336</v>
      </c>
      <c r="N321">
        <v>1369803600</v>
      </c>
      <c r="O321" s="8">
        <f t="shared" si="18"/>
        <v>41423.208333333336</v>
      </c>
      <c r="P321" t="b">
        <v>0</v>
      </c>
      <c r="Q321" t="b">
        <v>1</v>
      </c>
      <c r="R321" t="s">
        <v>2012</v>
      </c>
      <c r="S321" t="s">
        <v>2013</v>
      </c>
    </row>
    <row r="322" spans="1:19" ht="17" x14ac:dyDescent="0.2">
      <c r="A322">
        <v>618</v>
      </c>
      <c r="B322" t="s">
        <v>1254</v>
      </c>
      <c r="C322" s="3" t="s">
        <v>1255</v>
      </c>
      <c r="D322">
        <v>198600</v>
      </c>
      <c r="E322">
        <v>97037</v>
      </c>
      <c r="F322" s="5">
        <f t="shared" ref="F322:F385" si="20">(E322/D322) * 100</f>
        <v>48.860523665659613</v>
      </c>
      <c r="G322" t="s">
        <v>14</v>
      </c>
      <c r="H322">
        <v>1198</v>
      </c>
      <c r="I322">
        <f t="shared" ref="I322:I385" si="21">E322/H322</f>
        <v>80.999165275459092</v>
      </c>
      <c r="J322" t="s">
        <v>20</v>
      </c>
      <c r="K322" t="s">
        <v>21</v>
      </c>
      <c r="L322">
        <v>1367470800</v>
      </c>
      <c r="M322" s="8">
        <f t="shared" si="19"/>
        <v>41396.208333333336</v>
      </c>
      <c r="N322">
        <v>1369285200</v>
      </c>
      <c r="O322" s="8">
        <f t="shared" ref="O322:O385" si="22">(((N322/60)/60)/24)+DATE(1970,1,1)</f>
        <v>41417.208333333336</v>
      </c>
      <c r="P322" t="b">
        <v>0</v>
      </c>
      <c r="Q322" t="b">
        <v>0</v>
      </c>
      <c r="R322" t="s">
        <v>2020</v>
      </c>
      <c r="S322" t="s">
        <v>2021</v>
      </c>
    </row>
    <row r="323" spans="1:19" ht="17" x14ac:dyDescent="0.2">
      <c r="A323">
        <v>290</v>
      </c>
      <c r="B323" t="s">
        <v>609</v>
      </c>
      <c r="C323" s="3" t="s">
        <v>610</v>
      </c>
      <c r="D323">
        <v>168600</v>
      </c>
      <c r="E323">
        <v>91722</v>
      </c>
      <c r="F323" s="5">
        <f t="shared" si="20"/>
        <v>54.402135231316727</v>
      </c>
      <c r="G323" t="s">
        <v>14</v>
      </c>
      <c r="H323">
        <v>908</v>
      </c>
      <c r="I323">
        <f t="shared" si="21"/>
        <v>101.01541850220265</v>
      </c>
      <c r="J323" t="s">
        <v>20</v>
      </c>
      <c r="K323" t="s">
        <v>21</v>
      </c>
      <c r="L323">
        <v>1368162000</v>
      </c>
      <c r="M323" s="8">
        <f t="shared" ref="M323:M386" si="23">(((L323/60)/60)/24)+DATE(1970,1,1)</f>
        <v>41404.208333333336</v>
      </c>
      <c r="N323">
        <v>1370926800</v>
      </c>
      <c r="O323" s="8">
        <f t="shared" si="22"/>
        <v>41436.208333333336</v>
      </c>
      <c r="P323" t="b">
        <v>0</v>
      </c>
      <c r="Q323" t="b">
        <v>1</v>
      </c>
      <c r="R323" t="s">
        <v>2014</v>
      </c>
      <c r="S323" t="s">
        <v>2015</v>
      </c>
    </row>
    <row r="324" spans="1:19" ht="17" x14ac:dyDescent="0.2">
      <c r="A324">
        <v>466</v>
      </c>
      <c r="B324" t="s">
        <v>957</v>
      </c>
      <c r="C324" s="3" t="s">
        <v>958</v>
      </c>
      <c r="D324">
        <v>1200</v>
      </c>
      <c r="E324">
        <v>3984</v>
      </c>
      <c r="F324" s="5">
        <f t="shared" si="20"/>
        <v>332</v>
      </c>
      <c r="G324" t="s">
        <v>19</v>
      </c>
      <c r="H324">
        <v>42</v>
      </c>
      <c r="I324">
        <f t="shared" si="21"/>
        <v>94.857142857142861</v>
      </c>
      <c r="J324" t="s">
        <v>20</v>
      </c>
      <c r="K324" t="s">
        <v>21</v>
      </c>
      <c r="L324">
        <v>1368594000</v>
      </c>
      <c r="M324" s="8">
        <f t="shared" si="23"/>
        <v>41409.208333333336</v>
      </c>
      <c r="N324">
        <v>1370581200</v>
      </c>
      <c r="O324" s="8">
        <f t="shared" si="22"/>
        <v>41432.208333333336</v>
      </c>
      <c r="P324" t="b">
        <v>0</v>
      </c>
      <c r="Q324" t="b">
        <v>1</v>
      </c>
      <c r="R324" t="s">
        <v>2010</v>
      </c>
      <c r="S324" t="s">
        <v>2019</v>
      </c>
    </row>
    <row r="325" spans="1:19" ht="34" x14ac:dyDescent="0.2">
      <c r="A325">
        <v>173</v>
      </c>
      <c r="B325" t="s">
        <v>376</v>
      </c>
      <c r="C325" s="3" t="s">
        <v>377</v>
      </c>
      <c r="D325">
        <v>96700</v>
      </c>
      <c r="E325">
        <v>157635</v>
      </c>
      <c r="F325" s="5">
        <f t="shared" si="20"/>
        <v>163.01447776628748</v>
      </c>
      <c r="G325" t="s">
        <v>19</v>
      </c>
      <c r="H325">
        <v>1561</v>
      </c>
      <c r="I325">
        <f t="shared" si="21"/>
        <v>100.98334401024984</v>
      </c>
      <c r="J325" t="s">
        <v>20</v>
      </c>
      <c r="K325" t="s">
        <v>21</v>
      </c>
      <c r="L325">
        <v>1368853200</v>
      </c>
      <c r="M325" s="8">
        <f t="shared" si="23"/>
        <v>41412.208333333336</v>
      </c>
      <c r="N325">
        <v>1369371600</v>
      </c>
      <c r="O325" s="8">
        <f t="shared" si="22"/>
        <v>41418.208333333336</v>
      </c>
      <c r="P325" t="b">
        <v>0</v>
      </c>
      <c r="Q325" t="b">
        <v>0</v>
      </c>
      <c r="R325" t="s">
        <v>2012</v>
      </c>
      <c r="S325" t="s">
        <v>2013</v>
      </c>
    </row>
    <row r="326" spans="1:19" ht="17" x14ac:dyDescent="0.2">
      <c r="A326">
        <v>974</v>
      </c>
      <c r="B326" t="s">
        <v>1953</v>
      </c>
      <c r="C326" s="3" t="s">
        <v>1954</v>
      </c>
      <c r="D326">
        <v>800</v>
      </c>
      <c r="E326">
        <v>2991</v>
      </c>
      <c r="F326" s="5">
        <f t="shared" si="20"/>
        <v>373.875</v>
      </c>
      <c r="G326" t="s">
        <v>19</v>
      </c>
      <c r="H326">
        <v>32</v>
      </c>
      <c r="I326">
        <f t="shared" si="21"/>
        <v>93.46875</v>
      </c>
      <c r="J326" t="s">
        <v>20</v>
      </c>
      <c r="K326" t="s">
        <v>21</v>
      </c>
      <c r="L326">
        <v>1368853200</v>
      </c>
      <c r="M326" s="8">
        <f t="shared" si="23"/>
        <v>41412.208333333336</v>
      </c>
      <c r="N326">
        <v>1368939600</v>
      </c>
      <c r="O326" s="8">
        <f t="shared" si="22"/>
        <v>41413.208333333336</v>
      </c>
      <c r="P326" t="b">
        <v>0</v>
      </c>
      <c r="Q326" t="b">
        <v>0</v>
      </c>
      <c r="R326" t="s">
        <v>2008</v>
      </c>
      <c r="S326" t="s">
        <v>2018</v>
      </c>
    </row>
    <row r="327" spans="1:19" ht="17" x14ac:dyDescent="0.2">
      <c r="A327">
        <v>231</v>
      </c>
      <c r="B327" t="s">
        <v>491</v>
      </c>
      <c r="C327" s="3" t="s">
        <v>492</v>
      </c>
      <c r="D327">
        <v>7200</v>
      </c>
      <c r="E327">
        <v>5523</v>
      </c>
      <c r="F327" s="5">
        <f t="shared" si="20"/>
        <v>76.708333333333329</v>
      </c>
      <c r="G327" t="s">
        <v>63</v>
      </c>
      <c r="H327">
        <v>67</v>
      </c>
      <c r="I327">
        <f t="shared" si="21"/>
        <v>82.432835820895519</v>
      </c>
      <c r="J327" t="s">
        <v>20</v>
      </c>
      <c r="K327" t="s">
        <v>21</v>
      </c>
      <c r="L327">
        <v>1369112400</v>
      </c>
      <c r="M327" s="8">
        <f t="shared" si="23"/>
        <v>41415.208333333336</v>
      </c>
      <c r="N327">
        <v>1374123600</v>
      </c>
      <c r="O327" s="8">
        <f t="shared" si="22"/>
        <v>41473.208333333336</v>
      </c>
      <c r="P327" t="b">
        <v>0</v>
      </c>
      <c r="Q327" t="b">
        <v>0</v>
      </c>
      <c r="R327" t="s">
        <v>2012</v>
      </c>
      <c r="S327" t="s">
        <v>2013</v>
      </c>
    </row>
    <row r="328" spans="1:19" ht="17" x14ac:dyDescent="0.2">
      <c r="A328">
        <v>397</v>
      </c>
      <c r="B328" t="s">
        <v>822</v>
      </c>
      <c r="C328" s="3" t="s">
        <v>823</v>
      </c>
      <c r="D328">
        <v>8100</v>
      </c>
      <c r="E328">
        <v>14083</v>
      </c>
      <c r="F328" s="5">
        <f t="shared" si="20"/>
        <v>173.8641975308642</v>
      </c>
      <c r="G328" t="s">
        <v>19</v>
      </c>
      <c r="H328">
        <v>454</v>
      </c>
      <c r="I328">
        <f t="shared" si="21"/>
        <v>31.019823788546255</v>
      </c>
      <c r="J328" t="s">
        <v>20</v>
      </c>
      <c r="K328" t="s">
        <v>21</v>
      </c>
      <c r="L328">
        <v>1369285200</v>
      </c>
      <c r="M328" s="8">
        <f t="shared" si="23"/>
        <v>41417.208333333336</v>
      </c>
      <c r="N328">
        <v>1369803600</v>
      </c>
      <c r="O328" s="8">
        <f t="shared" si="22"/>
        <v>41423.208333333336</v>
      </c>
      <c r="P328" t="b">
        <v>0</v>
      </c>
      <c r="Q328" t="b">
        <v>0</v>
      </c>
      <c r="R328" t="s">
        <v>2008</v>
      </c>
      <c r="S328" t="s">
        <v>2009</v>
      </c>
    </row>
    <row r="329" spans="1:19" ht="34" x14ac:dyDescent="0.2">
      <c r="A329">
        <v>549</v>
      </c>
      <c r="B329" t="s">
        <v>1119</v>
      </c>
      <c r="C329" s="3" t="s">
        <v>1120</v>
      </c>
      <c r="D329">
        <v>29500</v>
      </c>
      <c r="E329">
        <v>83843</v>
      </c>
      <c r="F329" s="5">
        <f t="shared" si="20"/>
        <v>284.21355932203392</v>
      </c>
      <c r="G329" t="s">
        <v>19</v>
      </c>
      <c r="H329">
        <v>762</v>
      </c>
      <c r="I329">
        <f t="shared" si="21"/>
        <v>110.03018372703411</v>
      </c>
      <c r="J329" t="s">
        <v>20</v>
      </c>
      <c r="K329" t="s">
        <v>21</v>
      </c>
      <c r="L329">
        <v>1369717200</v>
      </c>
      <c r="M329" s="8">
        <f t="shared" si="23"/>
        <v>41422.208333333336</v>
      </c>
      <c r="N329">
        <v>1370494800</v>
      </c>
      <c r="O329" s="8">
        <f t="shared" si="22"/>
        <v>41431.208333333336</v>
      </c>
      <c r="P329" t="b">
        <v>0</v>
      </c>
      <c r="Q329" t="b">
        <v>0</v>
      </c>
      <c r="R329" t="s">
        <v>2010</v>
      </c>
      <c r="S329" t="s">
        <v>2019</v>
      </c>
    </row>
    <row r="330" spans="1:19" ht="17" x14ac:dyDescent="0.2">
      <c r="A330">
        <v>190</v>
      </c>
      <c r="B330" t="s">
        <v>410</v>
      </c>
      <c r="C330" s="3" t="s">
        <v>411</v>
      </c>
      <c r="D330">
        <v>3700</v>
      </c>
      <c r="E330">
        <v>2538</v>
      </c>
      <c r="F330" s="5">
        <f t="shared" si="20"/>
        <v>68.594594594594597</v>
      </c>
      <c r="G330" t="s">
        <v>14</v>
      </c>
      <c r="H330">
        <v>24</v>
      </c>
      <c r="I330">
        <f t="shared" si="21"/>
        <v>105.75</v>
      </c>
      <c r="J330" t="s">
        <v>20</v>
      </c>
      <c r="K330" t="s">
        <v>21</v>
      </c>
      <c r="L330">
        <v>1370322000</v>
      </c>
      <c r="M330" s="8">
        <f t="shared" si="23"/>
        <v>41429.208333333336</v>
      </c>
      <c r="N330">
        <v>1370408400</v>
      </c>
      <c r="O330" s="8">
        <f t="shared" si="22"/>
        <v>41430.208333333336</v>
      </c>
      <c r="P330" t="b">
        <v>0</v>
      </c>
      <c r="Q330" t="b">
        <v>1</v>
      </c>
      <c r="R330" t="s">
        <v>2012</v>
      </c>
      <c r="S330" t="s">
        <v>2013</v>
      </c>
    </row>
    <row r="331" spans="1:19" ht="17" x14ac:dyDescent="0.2">
      <c r="A331">
        <v>167</v>
      </c>
      <c r="B331" t="s">
        <v>364</v>
      </c>
      <c r="C331" s="3" t="s">
        <v>365</v>
      </c>
      <c r="D331">
        <v>2600</v>
      </c>
      <c r="E331">
        <v>10804</v>
      </c>
      <c r="F331" s="5">
        <f t="shared" si="20"/>
        <v>415.53846153846149</v>
      </c>
      <c r="G331" t="s">
        <v>19</v>
      </c>
      <c r="H331">
        <v>146</v>
      </c>
      <c r="I331">
        <f t="shared" si="21"/>
        <v>74</v>
      </c>
      <c r="J331" t="s">
        <v>24</v>
      </c>
      <c r="K331" t="s">
        <v>25</v>
      </c>
      <c r="L331">
        <v>1370840400</v>
      </c>
      <c r="M331" s="8">
        <f t="shared" si="23"/>
        <v>41435.208333333336</v>
      </c>
      <c r="N331">
        <v>1371704400</v>
      </c>
      <c r="O331" s="8">
        <f t="shared" si="22"/>
        <v>41445.208333333336</v>
      </c>
      <c r="P331" t="b">
        <v>0</v>
      </c>
      <c r="Q331" t="b">
        <v>0</v>
      </c>
      <c r="R331" t="s">
        <v>2012</v>
      </c>
      <c r="S331" t="s">
        <v>2013</v>
      </c>
    </row>
    <row r="332" spans="1:19" ht="17" x14ac:dyDescent="0.2">
      <c r="A332">
        <v>718</v>
      </c>
      <c r="B332" t="s">
        <v>1450</v>
      </c>
      <c r="C332" s="3" t="s">
        <v>1451</v>
      </c>
      <c r="D332">
        <v>8300</v>
      </c>
      <c r="E332">
        <v>8317</v>
      </c>
      <c r="F332" s="5">
        <f t="shared" si="20"/>
        <v>100.20481927710843</v>
      </c>
      <c r="G332" t="s">
        <v>19</v>
      </c>
      <c r="H332">
        <v>297</v>
      </c>
      <c r="I332">
        <f t="shared" si="21"/>
        <v>28.003367003367003</v>
      </c>
      <c r="J332" t="s">
        <v>20</v>
      </c>
      <c r="K332" t="s">
        <v>21</v>
      </c>
      <c r="L332">
        <v>1371445200</v>
      </c>
      <c r="M332" s="8">
        <f t="shared" si="23"/>
        <v>41442.208333333336</v>
      </c>
      <c r="N332">
        <v>1373691600</v>
      </c>
      <c r="O332" s="8">
        <f t="shared" si="22"/>
        <v>41468.208333333336</v>
      </c>
      <c r="P332" t="b">
        <v>0</v>
      </c>
      <c r="Q332" t="b">
        <v>0</v>
      </c>
      <c r="R332" t="s">
        <v>2010</v>
      </c>
      <c r="S332" t="s">
        <v>2019</v>
      </c>
    </row>
    <row r="333" spans="1:19" ht="34" x14ac:dyDescent="0.2">
      <c r="A333">
        <v>380</v>
      </c>
      <c r="B333" t="s">
        <v>789</v>
      </c>
      <c r="C333" s="3" t="s">
        <v>790</v>
      </c>
      <c r="D333">
        <v>2500</v>
      </c>
      <c r="E333">
        <v>4008</v>
      </c>
      <c r="F333" s="5">
        <f t="shared" si="20"/>
        <v>160.32</v>
      </c>
      <c r="G333" t="s">
        <v>19</v>
      </c>
      <c r="H333">
        <v>84</v>
      </c>
      <c r="I333">
        <f t="shared" si="21"/>
        <v>47.714285714285715</v>
      </c>
      <c r="J333" t="s">
        <v>20</v>
      </c>
      <c r="K333" t="s">
        <v>21</v>
      </c>
      <c r="L333">
        <v>1371963600</v>
      </c>
      <c r="M333" s="8">
        <f t="shared" si="23"/>
        <v>41448.208333333336</v>
      </c>
      <c r="N333">
        <v>1372395600</v>
      </c>
      <c r="O333" s="8">
        <f t="shared" si="22"/>
        <v>41453.208333333336</v>
      </c>
      <c r="P333" t="b">
        <v>0</v>
      </c>
      <c r="Q333" t="b">
        <v>0</v>
      </c>
      <c r="R333" t="s">
        <v>2012</v>
      </c>
      <c r="S333" t="s">
        <v>2013</v>
      </c>
    </row>
    <row r="334" spans="1:19" ht="17" x14ac:dyDescent="0.2">
      <c r="A334">
        <v>834</v>
      </c>
      <c r="B334" t="s">
        <v>1677</v>
      </c>
      <c r="C334" s="3" t="s">
        <v>1678</v>
      </c>
      <c r="D334">
        <v>7300</v>
      </c>
      <c r="E334">
        <v>11228</v>
      </c>
      <c r="F334" s="5">
        <f t="shared" si="20"/>
        <v>153.8082191780822</v>
      </c>
      <c r="G334" t="s">
        <v>19</v>
      </c>
      <c r="H334">
        <v>119</v>
      </c>
      <c r="I334">
        <f t="shared" si="21"/>
        <v>94.352941176470594</v>
      </c>
      <c r="J334" t="s">
        <v>20</v>
      </c>
      <c r="K334" t="s">
        <v>21</v>
      </c>
      <c r="L334">
        <v>1371963600</v>
      </c>
      <c r="M334" s="8">
        <f t="shared" si="23"/>
        <v>41448.208333333336</v>
      </c>
      <c r="N334">
        <v>1372482000</v>
      </c>
      <c r="O334" s="8">
        <f t="shared" si="22"/>
        <v>41454.208333333336</v>
      </c>
      <c r="P334" t="b">
        <v>0</v>
      </c>
      <c r="Q334" t="b">
        <v>0</v>
      </c>
      <c r="R334" t="s">
        <v>2012</v>
      </c>
      <c r="S334" t="s">
        <v>2013</v>
      </c>
    </row>
    <row r="335" spans="1:19" ht="34" x14ac:dyDescent="0.2">
      <c r="A335">
        <v>475</v>
      </c>
      <c r="B335" t="s">
        <v>974</v>
      </c>
      <c r="C335" s="3" t="s">
        <v>975</v>
      </c>
      <c r="D335">
        <v>7400</v>
      </c>
      <c r="E335">
        <v>8432</v>
      </c>
      <c r="F335" s="5">
        <f t="shared" si="20"/>
        <v>113.94594594594594</v>
      </c>
      <c r="G335" t="s">
        <v>19</v>
      </c>
      <c r="H335">
        <v>211</v>
      </c>
      <c r="I335">
        <f t="shared" si="21"/>
        <v>39.962085308056871</v>
      </c>
      <c r="J335" t="s">
        <v>20</v>
      </c>
      <c r="K335" t="s">
        <v>21</v>
      </c>
      <c r="L335">
        <v>1372136400</v>
      </c>
      <c r="M335" s="8">
        <f t="shared" si="23"/>
        <v>41450.208333333336</v>
      </c>
      <c r="N335">
        <v>1372482000</v>
      </c>
      <c r="O335" s="8">
        <f t="shared" si="22"/>
        <v>41454.208333333336</v>
      </c>
      <c r="P335" t="b">
        <v>0</v>
      </c>
      <c r="Q335" t="b">
        <v>1</v>
      </c>
      <c r="R335" t="s">
        <v>2020</v>
      </c>
      <c r="S335" t="s">
        <v>2032</v>
      </c>
    </row>
    <row r="336" spans="1:19" ht="17" x14ac:dyDescent="0.2">
      <c r="A336">
        <v>793</v>
      </c>
      <c r="B336" t="s">
        <v>1597</v>
      </c>
      <c r="C336" s="3" t="s">
        <v>1598</v>
      </c>
      <c r="D336">
        <v>1100</v>
      </c>
      <c r="E336">
        <v>13045</v>
      </c>
      <c r="F336" s="5">
        <f t="shared" si="20"/>
        <v>1185.909090909091</v>
      </c>
      <c r="G336" t="s">
        <v>19</v>
      </c>
      <c r="H336">
        <v>181</v>
      </c>
      <c r="I336">
        <f t="shared" si="21"/>
        <v>72.071823204419886</v>
      </c>
      <c r="J336" t="s">
        <v>86</v>
      </c>
      <c r="K336" t="s">
        <v>87</v>
      </c>
      <c r="L336">
        <v>1372136400</v>
      </c>
      <c r="M336" s="8">
        <f t="shared" si="23"/>
        <v>41450.208333333336</v>
      </c>
      <c r="N336">
        <v>1372482000</v>
      </c>
      <c r="O336" s="8">
        <f t="shared" si="22"/>
        <v>41454.208333333336</v>
      </c>
      <c r="P336" t="b">
        <v>0</v>
      </c>
      <c r="Q336" t="b">
        <v>0</v>
      </c>
      <c r="R336" t="s">
        <v>2020</v>
      </c>
      <c r="S336" t="s">
        <v>2021</v>
      </c>
    </row>
    <row r="337" spans="1:19" ht="17" x14ac:dyDescent="0.2">
      <c r="A337">
        <v>792</v>
      </c>
      <c r="B337" t="s">
        <v>1595</v>
      </c>
      <c r="C337" s="3" t="s">
        <v>1596</v>
      </c>
      <c r="D337">
        <v>2000</v>
      </c>
      <c r="E337">
        <v>680</v>
      </c>
      <c r="F337" s="5">
        <f t="shared" si="20"/>
        <v>34</v>
      </c>
      <c r="G337" t="s">
        <v>14</v>
      </c>
      <c r="H337">
        <v>7</v>
      </c>
      <c r="I337">
        <f t="shared" si="21"/>
        <v>97.142857142857139</v>
      </c>
      <c r="J337" t="s">
        <v>20</v>
      </c>
      <c r="K337" t="s">
        <v>21</v>
      </c>
      <c r="L337">
        <v>1372222800</v>
      </c>
      <c r="M337" s="8">
        <f t="shared" si="23"/>
        <v>41451.208333333336</v>
      </c>
      <c r="N337">
        <v>1374642000</v>
      </c>
      <c r="O337" s="8">
        <f t="shared" si="22"/>
        <v>41479.208333333336</v>
      </c>
      <c r="P337" t="b">
        <v>0</v>
      </c>
      <c r="Q337" t="b">
        <v>1</v>
      </c>
      <c r="R337" t="s">
        <v>2012</v>
      </c>
      <c r="S337" t="s">
        <v>2013</v>
      </c>
    </row>
    <row r="338" spans="1:19" ht="34" x14ac:dyDescent="0.2">
      <c r="A338">
        <v>491</v>
      </c>
      <c r="B338" t="s">
        <v>1006</v>
      </c>
      <c r="C338" s="3" t="s">
        <v>1007</v>
      </c>
      <c r="D338">
        <v>56800</v>
      </c>
      <c r="E338">
        <v>173437</v>
      </c>
      <c r="F338" s="5">
        <f t="shared" si="20"/>
        <v>305.34683098591546</v>
      </c>
      <c r="G338" t="s">
        <v>19</v>
      </c>
      <c r="H338">
        <v>2443</v>
      </c>
      <c r="I338">
        <f t="shared" si="21"/>
        <v>70.993450675399103</v>
      </c>
      <c r="J338" t="s">
        <v>20</v>
      </c>
      <c r="K338" t="s">
        <v>21</v>
      </c>
      <c r="L338">
        <v>1372654800</v>
      </c>
      <c r="M338" s="8">
        <f t="shared" si="23"/>
        <v>41456.208333333336</v>
      </c>
      <c r="N338">
        <v>1374901200</v>
      </c>
      <c r="O338" s="8">
        <f t="shared" si="22"/>
        <v>41482.208333333336</v>
      </c>
      <c r="P338" t="b">
        <v>0</v>
      </c>
      <c r="Q338" t="b">
        <v>1</v>
      </c>
      <c r="R338" t="s">
        <v>2006</v>
      </c>
      <c r="S338" t="s">
        <v>2007</v>
      </c>
    </row>
    <row r="339" spans="1:19" ht="17" x14ac:dyDescent="0.2">
      <c r="A339">
        <v>716</v>
      </c>
      <c r="B339" t="s">
        <v>1446</v>
      </c>
      <c r="C339" s="3" t="s">
        <v>1447</v>
      </c>
      <c r="D339">
        <v>2000</v>
      </c>
      <c r="E339">
        <v>10353</v>
      </c>
      <c r="F339" s="5">
        <f t="shared" si="20"/>
        <v>517.65</v>
      </c>
      <c r="G339" t="s">
        <v>19</v>
      </c>
      <c r="H339">
        <v>157</v>
      </c>
      <c r="I339">
        <f t="shared" si="21"/>
        <v>65.942675159235662</v>
      </c>
      <c r="J339" t="s">
        <v>20</v>
      </c>
      <c r="K339" t="s">
        <v>21</v>
      </c>
      <c r="L339">
        <v>1373432400</v>
      </c>
      <c r="M339" s="8">
        <f t="shared" si="23"/>
        <v>41465.208333333336</v>
      </c>
      <c r="N339">
        <v>1375851600</v>
      </c>
      <c r="O339" s="8">
        <f t="shared" si="22"/>
        <v>41493.208333333336</v>
      </c>
      <c r="P339" t="b">
        <v>0</v>
      </c>
      <c r="Q339" t="b">
        <v>1</v>
      </c>
      <c r="R339" t="s">
        <v>2012</v>
      </c>
      <c r="S339" t="s">
        <v>2013</v>
      </c>
    </row>
    <row r="340" spans="1:19" ht="17" x14ac:dyDescent="0.2">
      <c r="A340">
        <v>894</v>
      </c>
      <c r="B340" t="s">
        <v>1796</v>
      </c>
      <c r="C340" s="3" t="s">
        <v>1797</v>
      </c>
      <c r="D340">
        <v>1700</v>
      </c>
      <c r="E340">
        <v>3208</v>
      </c>
      <c r="F340" s="5">
        <f t="shared" si="20"/>
        <v>188.70588235294116</v>
      </c>
      <c r="G340" t="s">
        <v>19</v>
      </c>
      <c r="H340">
        <v>56</v>
      </c>
      <c r="I340">
        <f t="shared" si="21"/>
        <v>57.285714285714285</v>
      </c>
      <c r="J340" t="s">
        <v>36</v>
      </c>
      <c r="K340" t="s">
        <v>37</v>
      </c>
      <c r="L340">
        <v>1373518800</v>
      </c>
      <c r="M340" s="8">
        <f t="shared" si="23"/>
        <v>41466.208333333336</v>
      </c>
      <c r="N340">
        <v>1376110800</v>
      </c>
      <c r="O340" s="8">
        <f t="shared" si="22"/>
        <v>41496.208333333336</v>
      </c>
      <c r="P340" t="b">
        <v>0</v>
      </c>
      <c r="Q340" t="b">
        <v>1</v>
      </c>
      <c r="R340" t="s">
        <v>2014</v>
      </c>
      <c r="S340" t="s">
        <v>2033</v>
      </c>
    </row>
    <row r="341" spans="1:19" ht="17" x14ac:dyDescent="0.2">
      <c r="A341">
        <v>342</v>
      </c>
      <c r="B341" t="s">
        <v>713</v>
      </c>
      <c r="C341" s="3" t="s">
        <v>714</v>
      </c>
      <c r="D341">
        <v>47900</v>
      </c>
      <c r="E341">
        <v>31864</v>
      </c>
      <c r="F341" s="5">
        <f t="shared" si="20"/>
        <v>66.521920668058456</v>
      </c>
      <c r="G341" t="s">
        <v>14</v>
      </c>
      <c r="H341">
        <v>328</v>
      </c>
      <c r="I341">
        <f t="shared" si="21"/>
        <v>97.146341463414629</v>
      </c>
      <c r="J341" t="s">
        <v>20</v>
      </c>
      <c r="K341" t="s">
        <v>21</v>
      </c>
      <c r="L341">
        <v>1374296400</v>
      </c>
      <c r="M341" s="8">
        <f t="shared" si="23"/>
        <v>41475.208333333336</v>
      </c>
      <c r="N341">
        <v>1375333200</v>
      </c>
      <c r="O341" s="8">
        <f t="shared" si="22"/>
        <v>41487.208333333336</v>
      </c>
      <c r="P341" t="b">
        <v>0</v>
      </c>
      <c r="Q341" t="b">
        <v>0</v>
      </c>
      <c r="R341" t="s">
        <v>2012</v>
      </c>
      <c r="S341" t="s">
        <v>2013</v>
      </c>
    </row>
    <row r="342" spans="1:19" ht="34" x14ac:dyDescent="0.2">
      <c r="A342">
        <v>702</v>
      </c>
      <c r="B342" t="s">
        <v>1418</v>
      </c>
      <c r="C342" s="3" t="s">
        <v>1419</v>
      </c>
      <c r="D342">
        <v>8700</v>
      </c>
      <c r="E342">
        <v>4710</v>
      </c>
      <c r="F342" s="5">
        <f t="shared" si="20"/>
        <v>54.137931034482754</v>
      </c>
      <c r="G342" t="s">
        <v>14</v>
      </c>
      <c r="H342">
        <v>83</v>
      </c>
      <c r="I342">
        <f t="shared" si="21"/>
        <v>56.746987951807228</v>
      </c>
      <c r="J342" t="s">
        <v>20</v>
      </c>
      <c r="K342" t="s">
        <v>21</v>
      </c>
      <c r="L342">
        <v>1374469200</v>
      </c>
      <c r="M342" s="8">
        <f t="shared" si="23"/>
        <v>41477.208333333336</v>
      </c>
      <c r="N342">
        <v>1374901200</v>
      </c>
      <c r="O342" s="8">
        <f t="shared" si="22"/>
        <v>41482.208333333336</v>
      </c>
      <c r="P342" t="b">
        <v>0</v>
      </c>
      <c r="Q342" t="b">
        <v>0</v>
      </c>
      <c r="R342" t="s">
        <v>2010</v>
      </c>
      <c r="S342" t="s">
        <v>2019</v>
      </c>
    </row>
    <row r="343" spans="1:19" ht="17" x14ac:dyDescent="0.2">
      <c r="A343">
        <v>533</v>
      </c>
      <c r="B343" t="s">
        <v>1087</v>
      </c>
      <c r="C343" s="3" t="s">
        <v>1088</v>
      </c>
      <c r="D343">
        <v>115600</v>
      </c>
      <c r="E343">
        <v>184086</v>
      </c>
      <c r="F343" s="5">
        <f t="shared" si="20"/>
        <v>159.24394463667818</v>
      </c>
      <c r="G343" t="s">
        <v>19</v>
      </c>
      <c r="H343">
        <v>2218</v>
      </c>
      <c r="I343">
        <f t="shared" si="21"/>
        <v>82.996393146979258</v>
      </c>
      <c r="J343" t="s">
        <v>36</v>
      </c>
      <c r="K343" t="s">
        <v>37</v>
      </c>
      <c r="L343">
        <v>1374642000</v>
      </c>
      <c r="M343" s="8">
        <f t="shared" si="23"/>
        <v>41479.208333333336</v>
      </c>
      <c r="N343">
        <v>1377752400</v>
      </c>
      <c r="O343" s="8">
        <f t="shared" si="22"/>
        <v>41515.208333333336</v>
      </c>
      <c r="P343" t="b">
        <v>0</v>
      </c>
      <c r="Q343" t="b">
        <v>0</v>
      </c>
      <c r="R343" t="s">
        <v>2008</v>
      </c>
      <c r="S343" t="s">
        <v>2018</v>
      </c>
    </row>
    <row r="344" spans="1:19" ht="17" x14ac:dyDescent="0.2">
      <c r="A344">
        <v>611</v>
      </c>
      <c r="B344" t="s">
        <v>1240</v>
      </c>
      <c r="C344" s="3" t="s">
        <v>1241</v>
      </c>
      <c r="D344">
        <v>8200</v>
      </c>
      <c r="E344">
        <v>1136</v>
      </c>
      <c r="F344" s="5">
        <f t="shared" si="20"/>
        <v>13.853658536585368</v>
      </c>
      <c r="G344" t="s">
        <v>63</v>
      </c>
      <c r="H344">
        <v>15</v>
      </c>
      <c r="I344">
        <f t="shared" si="21"/>
        <v>75.733333333333334</v>
      </c>
      <c r="J344" t="s">
        <v>20</v>
      </c>
      <c r="K344" t="s">
        <v>21</v>
      </c>
      <c r="L344">
        <v>1374728400</v>
      </c>
      <c r="M344" s="8">
        <f t="shared" si="23"/>
        <v>41480.208333333336</v>
      </c>
      <c r="N344">
        <v>1375765200</v>
      </c>
      <c r="O344" s="8">
        <f t="shared" si="22"/>
        <v>41492.208333333336</v>
      </c>
      <c r="P344" t="b">
        <v>0</v>
      </c>
      <c r="Q344" t="b">
        <v>0</v>
      </c>
      <c r="R344" t="s">
        <v>2012</v>
      </c>
      <c r="S344" t="s">
        <v>2013</v>
      </c>
    </row>
    <row r="345" spans="1:19" ht="17" x14ac:dyDescent="0.2">
      <c r="A345">
        <v>394</v>
      </c>
      <c r="B345" t="s">
        <v>817</v>
      </c>
      <c r="C345" s="3" t="s">
        <v>818</v>
      </c>
      <c r="D345">
        <v>800</v>
      </c>
      <c r="E345">
        <v>3755</v>
      </c>
      <c r="F345" s="5">
        <f t="shared" si="20"/>
        <v>469.37499999999994</v>
      </c>
      <c r="G345" t="s">
        <v>19</v>
      </c>
      <c r="H345">
        <v>34</v>
      </c>
      <c r="I345">
        <f t="shared" si="21"/>
        <v>110.44117647058823</v>
      </c>
      <c r="J345" t="s">
        <v>20</v>
      </c>
      <c r="K345" t="s">
        <v>21</v>
      </c>
      <c r="L345">
        <v>1375074000</v>
      </c>
      <c r="M345" s="8">
        <f t="shared" si="23"/>
        <v>41484.208333333336</v>
      </c>
      <c r="N345">
        <v>1375938000</v>
      </c>
      <c r="O345" s="8">
        <f t="shared" si="22"/>
        <v>41494.208333333336</v>
      </c>
      <c r="P345" t="b">
        <v>0</v>
      </c>
      <c r="Q345" t="b">
        <v>1</v>
      </c>
      <c r="R345" t="s">
        <v>2014</v>
      </c>
      <c r="S345" t="s">
        <v>2015</v>
      </c>
    </row>
    <row r="346" spans="1:19" ht="17" x14ac:dyDescent="0.2">
      <c r="A346">
        <v>600</v>
      </c>
      <c r="B346" t="s">
        <v>1218</v>
      </c>
      <c r="C346" s="3" t="s">
        <v>1219</v>
      </c>
      <c r="D346">
        <v>100</v>
      </c>
      <c r="E346">
        <v>5</v>
      </c>
      <c r="F346" s="5">
        <f t="shared" si="20"/>
        <v>5</v>
      </c>
      <c r="G346" t="s">
        <v>14</v>
      </c>
      <c r="H346">
        <v>1</v>
      </c>
      <c r="I346">
        <f t="shared" si="21"/>
        <v>5</v>
      </c>
      <c r="J346" t="s">
        <v>36</v>
      </c>
      <c r="K346" t="s">
        <v>37</v>
      </c>
      <c r="L346">
        <v>1375160400</v>
      </c>
      <c r="M346" s="8">
        <f t="shared" si="23"/>
        <v>41485.208333333336</v>
      </c>
      <c r="N346">
        <v>1376197200</v>
      </c>
      <c r="O346" s="8">
        <f t="shared" si="22"/>
        <v>41497.208333333336</v>
      </c>
      <c r="P346" t="b">
        <v>0</v>
      </c>
      <c r="Q346" t="b">
        <v>0</v>
      </c>
      <c r="R346" t="s">
        <v>2006</v>
      </c>
      <c r="S346" t="s">
        <v>2007</v>
      </c>
    </row>
    <row r="347" spans="1:19" ht="34" x14ac:dyDescent="0.2">
      <c r="A347">
        <v>50</v>
      </c>
      <c r="B347" t="s">
        <v>130</v>
      </c>
      <c r="C347" s="3" t="s">
        <v>131</v>
      </c>
      <c r="D347">
        <v>100</v>
      </c>
      <c r="E347">
        <v>2</v>
      </c>
      <c r="F347" s="5">
        <f t="shared" si="20"/>
        <v>2</v>
      </c>
      <c r="G347" t="s">
        <v>14</v>
      </c>
      <c r="H347">
        <v>1</v>
      </c>
      <c r="I347">
        <f t="shared" si="21"/>
        <v>2</v>
      </c>
      <c r="J347" t="s">
        <v>94</v>
      </c>
      <c r="K347" t="s">
        <v>95</v>
      </c>
      <c r="L347">
        <v>1375333200</v>
      </c>
      <c r="M347" s="8">
        <f t="shared" si="23"/>
        <v>41487.208333333336</v>
      </c>
      <c r="N347">
        <v>1377752400</v>
      </c>
      <c r="O347" s="8">
        <f t="shared" si="22"/>
        <v>41515.208333333336</v>
      </c>
      <c r="P347" t="b">
        <v>0</v>
      </c>
      <c r="Q347" t="b">
        <v>0</v>
      </c>
      <c r="R347" t="s">
        <v>2008</v>
      </c>
      <c r="S347" t="s">
        <v>2030</v>
      </c>
    </row>
    <row r="348" spans="1:19" ht="17" x14ac:dyDescent="0.2">
      <c r="A348">
        <v>914</v>
      </c>
      <c r="B348" t="s">
        <v>1836</v>
      </c>
      <c r="C348" s="3" t="s">
        <v>1837</v>
      </c>
      <c r="D348">
        <v>6400</v>
      </c>
      <c r="E348">
        <v>3676</v>
      </c>
      <c r="F348" s="5">
        <f t="shared" si="20"/>
        <v>57.4375</v>
      </c>
      <c r="G348" t="s">
        <v>14</v>
      </c>
      <c r="H348">
        <v>141</v>
      </c>
      <c r="I348">
        <f t="shared" si="21"/>
        <v>26.070921985815602</v>
      </c>
      <c r="J348" t="s">
        <v>36</v>
      </c>
      <c r="K348" t="s">
        <v>37</v>
      </c>
      <c r="L348">
        <v>1375592400</v>
      </c>
      <c r="M348" s="8">
        <f t="shared" si="23"/>
        <v>41490.208333333336</v>
      </c>
      <c r="N348">
        <v>1376629200</v>
      </c>
      <c r="O348" s="8">
        <f t="shared" si="22"/>
        <v>41502.208333333336</v>
      </c>
      <c r="P348" t="b">
        <v>0</v>
      </c>
      <c r="Q348" t="b">
        <v>0</v>
      </c>
      <c r="R348" t="s">
        <v>2012</v>
      </c>
      <c r="S348" t="s">
        <v>2013</v>
      </c>
    </row>
    <row r="349" spans="1:19" ht="17" x14ac:dyDescent="0.2">
      <c r="A349">
        <v>246</v>
      </c>
      <c r="B349" t="s">
        <v>521</v>
      </c>
      <c r="C349" s="3" t="s">
        <v>522</v>
      </c>
      <c r="D349">
        <v>4500</v>
      </c>
      <c r="E349">
        <v>14649</v>
      </c>
      <c r="F349" s="5">
        <f t="shared" si="20"/>
        <v>325.5333333333333</v>
      </c>
      <c r="G349" t="s">
        <v>19</v>
      </c>
      <c r="H349">
        <v>222</v>
      </c>
      <c r="I349">
        <f t="shared" si="21"/>
        <v>65.986486486486484</v>
      </c>
      <c r="J349" t="s">
        <v>20</v>
      </c>
      <c r="K349" t="s">
        <v>21</v>
      </c>
      <c r="L349">
        <v>1375678800</v>
      </c>
      <c r="M349" s="8">
        <f t="shared" si="23"/>
        <v>41491.208333333336</v>
      </c>
      <c r="N349">
        <v>1376024400</v>
      </c>
      <c r="O349" s="8">
        <f t="shared" si="22"/>
        <v>41495.208333333336</v>
      </c>
      <c r="P349" t="b">
        <v>0</v>
      </c>
      <c r="Q349" t="b">
        <v>0</v>
      </c>
      <c r="R349" t="s">
        <v>2010</v>
      </c>
      <c r="S349" t="s">
        <v>2011</v>
      </c>
    </row>
    <row r="350" spans="1:19" ht="17" x14ac:dyDescent="0.2">
      <c r="A350">
        <v>769</v>
      </c>
      <c r="B350" t="s">
        <v>1549</v>
      </c>
      <c r="C350" s="3" t="s">
        <v>1550</v>
      </c>
      <c r="D350">
        <v>125600</v>
      </c>
      <c r="E350">
        <v>109106</v>
      </c>
      <c r="F350" s="5">
        <f t="shared" si="20"/>
        <v>86.867834394904463</v>
      </c>
      <c r="G350" t="s">
        <v>14</v>
      </c>
      <c r="H350">
        <v>3410</v>
      </c>
      <c r="I350">
        <f t="shared" si="21"/>
        <v>31.995894428152493</v>
      </c>
      <c r="J350" t="s">
        <v>20</v>
      </c>
      <c r="K350" t="s">
        <v>21</v>
      </c>
      <c r="L350">
        <v>1376542800</v>
      </c>
      <c r="M350" s="8">
        <f t="shared" si="23"/>
        <v>41501.208333333336</v>
      </c>
      <c r="N350">
        <v>1378789200</v>
      </c>
      <c r="O350" s="8">
        <f t="shared" si="22"/>
        <v>41527.208333333336</v>
      </c>
      <c r="P350" t="b">
        <v>0</v>
      </c>
      <c r="Q350" t="b">
        <v>0</v>
      </c>
      <c r="R350" t="s">
        <v>2023</v>
      </c>
      <c r="S350" t="s">
        <v>2024</v>
      </c>
    </row>
    <row r="351" spans="1:19" ht="34" x14ac:dyDescent="0.2">
      <c r="A351">
        <v>400</v>
      </c>
      <c r="B351" t="s">
        <v>828</v>
      </c>
      <c r="C351" s="3" t="s">
        <v>829</v>
      </c>
      <c r="D351">
        <v>100</v>
      </c>
      <c r="E351">
        <v>2</v>
      </c>
      <c r="F351" s="5">
        <f t="shared" si="20"/>
        <v>2</v>
      </c>
      <c r="G351" t="s">
        <v>14</v>
      </c>
      <c r="H351">
        <v>1</v>
      </c>
      <c r="I351">
        <f t="shared" si="21"/>
        <v>2</v>
      </c>
      <c r="J351" t="s">
        <v>20</v>
      </c>
      <c r="K351" t="s">
        <v>21</v>
      </c>
      <c r="L351">
        <v>1376629200</v>
      </c>
      <c r="M351" s="8">
        <f t="shared" si="23"/>
        <v>41502.208333333336</v>
      </c>
      <c r="N351">
        <v>1378530000</v>
      </c>
      <c r="O351" s="8">
        <f t="shared" si="22"/>
        <v>41524.208333333336</v>
      </c>
      <c r="P351" t="b">
        <v>0</v>
      </c>
      <c r="Q351" t="b">
        <v>1</v>
      </c>
      <c r="R351" t="s">
        <v>2027</v>
      </c>
      <c r="S351" t="s">
        <v>2028</v>
      </c>
    </row>
    <row r="352" spans="1:19" ht="34" x14ac:dyDescent="0.2">
      <c r="A352">
        <v>211</v>
      </c>
      <c r="B352" t="s">
        <v>452</v>
      </c>
      <c r="C352" s="3" t="s">
        <v>453</v>
      </c>
      <c r="D352">
        <v>104400</v>
      </c>
      <c r="E352">
        <v>99100</v>
      </c>
      <c r="F352" s="5">
        <f t="shared" si="20"/>
        <v>94.923371647509583</v>
      </c>
      <c r="G352" t="s">
        <v>14</v>
      </c>
      <c r="H352">
        <v>1625</v>
      </c>
      <c r="I352">
        <f t="shared" si="21"/>
        <v>60.984615384615381</v>
      </c>
      <c r="J352" t="s">
        <v>20</v>
      </c>
      <c r="K352" t="s">
        <v>21</v>
      </c>
      <c r="L352">
        <v>1377579600</v>
      </c>
      <c r="M352" s="8">
        <f t="shared" si="23"/>
        <v>41513.208333333336</v>
      </c>
      <c r="N352">
        <v>1379653200</v>
      </c>
      <c r="O352" s="8">
        <f t="shared" si="22"/>
        <v>41537.208333333336</v>
      </c>
      <c r="P352" t="b">
        <v>0</v>
      </c>
      <c r="Q352" t="b">
        <v>0</v>
      </c>
      <c r="R352" t="s">
        <v>2012</v>
      </c>
      <c r="S352" t="s">
        <v>2013</v>
      </c>
    </row>
    <row r="353" spans="1:19" ht="17" x14ac:dyDescent="0.2">
      <c r="A353">
        <v>666</v>
      </c>
      <c r="B353" t="s">
        <v>1349</v>
      </c>
      <c r="C353" s="3" t="s">
        <v>1350</v>
      </c>
      <c r="D353">
        <v>3100</v>
      </c>
      <c r="E353">
        <v>1985</v>
      </c>
      <c r="F353" s="5">
        <f t="shared" si="20"/>
        <v>64.032258064516128</v>
      </c>
      <c r="G353" t="s">
        <v>63</v>
      </c>
      <c r="H353">
        <v>25</v>
      </c>
      <c r="I353">
        <f t="shared" si="21"/>
        <v>79.400000000000006</v>
      </c>
      <c r="J353" t="s">
        <v>20</v>
      </c>
      <c r="K353" t="s">
        <v>21</v>
      </c>
      <c r="L353">
        <v>1377838800</v>
      </c>
      <c r="M353" s="8">
        <f t="shared" si="23"/>
        <v>41516.208333333336</v>
      </c>
      <c r="N353">
        <v>1378357200</v>
      </c>
      <c r="O353" s="8">
        <f t="shared" si="22"/>
        <v>41522.208333333336</v>
      </c>
      <c r="P353" t="b">
        <v>0</v>
      </c>
      <c r="Q353" t="b">
        <v>1</v>
      </c>
      <c r="R353" t="s">
        <v>2012</v>
      </c>
      <c r="S353" t="s">
        <v>2013</v>
      </c>
    </row>
    <row r="354" spans="1:19" ht="17" x14ac:dyDescent="0.2">
      <c r="A354">
        <v>354</v>
      </c>
      <c r="B354" t="s">
        <v>737</v>
      </c>
      <c r="C354" s="3" t="s">
        <v>738</v>
      </c>
      <c r="D354">
        <v>6100</v>
      </c>
      <c r="E354">
        <v>7548</v>
      </c>
      <c r="F354" s="5">
        <f t="shared" si="20"/>
        <v>123.73770491803278</v>
      </c>
      <c r="G354" t="s">
        <v>19</v>
      </c>
      <c r="H354">
        <v>80</v>
      </c>
      <c r="I354">
        <f t="shared" si="21"/>
        <v>94.35</v>
      </c>
      <c r="J354" t="s">
        <v>32</v>
      </c>
      <c r="K354" t="s">
        <v>33</v>
      </c>
      <c r="L354">
        <v>1378184400</v>
      </c>
      <c r="M354" s="8">
        <f t="shared" si="23"/>
        <v>41520.208333333336</v>
      </c>
      <c r="N354">
        <v>1378789200</v>
      </c>
      <c r="O354" s="8">
        <f t="shared" si="22"/>
        <v>41527.208333333336</v>
      </c>
      <c r="P354" t="b">
        <v>0</v>
      </c>
      <c r="Q354" t="b">
        <v>0</v>
      </c>
      <c r="R354" t="s">
        <v>2014</v>
      </c>
      <c r="S354" t="s">
        <v>2015</v>
      </c>
    </row>
    <row r="355" spans="1:19" ht="17" x14ac:dyDescent="0.2">
      <c r="A355">
        <v>543</v>
      </c>
      <c r="B355" t="s">
        <v>1107</v>
      </c>
      <c r="C355" s="3" t="s">
        <v>1108</v>
      </c>
      <c r="D355">
        <v>84900</v>
      </c>
      <c r="E355">
        <v>13864</v>
      </c>
      <c r="F355" s="5">
        <f t="shared" si="20"/>
        <v>16.329799764428738</v>
      </c>
      <c r="G355" t="s">
        <v>14</v>
      </c>
      <c r="H355">
        <v>180</v>
      </c>
      <c r="I355">
        <f t="shared" si="21"/>
        <v>77.022222222222226</v>
      </c>
      <c r="J355" t="s">
        <v>20</v>
      </c>
      <c r="K355" t="s">
        <v>21</v>
      </c>
      <c r="L355">
        <v>1378875600</v>
      </c>
      <c r="M355" s="8">
        <f t="shared" si="23"/>
        <v>41528.208333333336</v>
      </c>
      <c r="N355">
        <v>1380171600</v>
      </c>
      <c r="O355" s="8">
        <f t="shared" si="22"/>
        <v>41543.208333333336</v>
      </c>
      <c r="P355" t="b">
        <v>0</v>
      </c>
      <c r="Q355" t="b">
        <v>0</v>
      </c>
      <c r="R355" t="s">
        <v>2023</v>
      </c>
      <c r="S355" t="s">
        <v>2024</v>
      </c>
    </row>
    <row r="356" spans="1:19" ht="17" x14ac:dyDescent="0.2">
      <c r="A356">
        <v>390</v>
      </c>
      <c r="B356" t="s">
        <v>809</v>
      </c>
      <c r="C356" s="3" t="s">
        <v>810</v>
      </c>
      <c r="D356">
        <v>2400</v>
      </c>
      <c r="E356">
        <v>4477</v>
      </c>
      <c r="F356" s="5">
        <f t="shared" si="20"/>
        <v>186.54166666666669</v>
      </c>
      <c r="G356" t="s">
        <v>19</v>
      </c>
      <c r="H356">
        <v>50</v>
      </c>
      <c r="I356">
        <f t="shared" si="21"/>
        <v>89.54</v>
      </c>
      <c r="J356" t="s">
        <v>20</v>
      </c>
      <c r="K356" t="s">
        <v>21</v>
      </c>
      <c r="L356">
        <v>1379048400</v>
      </c>
      <c r="M356" s="8">
        <f t="shared" si="23"/>
        <v>41530.208333333336</v>
      </c>
      <c r="N356">
        <v>1380344400</v>
      </c>
      <c r="O356" s="8">
        <f t="shared" si="22"/>
        <v>41545.208333333336</v>
      </c>
      <c r="P356" t="b">
        <v>0</v>
      </c>
      <c r="Q356" t="b">
        <v>0</v>
      </c>
      <c r="R356" t="s">
        <v>2027</v>
      </c>
      <c r="S356" t="s">
        <v>2028</v>
      </c>
    </row>
    <row r="357" spans="1:19" ht="17" x14ac:dyDescent="0.2">
      <c r="A357">
        <v>9</v>
      </c>
      <c r="B357" t="s">
        <v>43</v>
      </c>
      <c r="C357" s="3" t="s">
        <v>44</v>
      </c>
      <c r="D357">
        <v>6200</v>
      </c>
      <c r="E357">
        <v>3208</v>
      </c>
      <c r="F357" s="5">
        <f t="shared" si="20"/>
        <v>51.741935483870968</v>
      </c>
      <c r="G357" t="s">
        <v>14</v>
      </c>
      <c r="H357">
        <v>44</v>
      </c>
      <c r="I357">
        <f t="shared" si="21"/>
        <v>72.909090909090907</v>
      </c>
      <c r="J357" t="s">
        <v>20</v>
      </c>
      <c r="K357" t="s">
        <v>21</v>
      </c>
      <c r="L357">
        <v>1379566800</v>
      </c>
      <c r="M357" s="8">
        <f t="shared" si="23"/>
        <v>41536.208333333336</v>
      </c>
      <c r="N357">
        <v>1383804000</v>
      </c>
      <c r="O357" s="8">
        <f t="shared" si="22"/>
        <v>41585.25</v>
      </c>
      <c r="P357" t="b">
        <v>0</v>
      </c>
      <c r="Q357" t="b">
        <v>0</v>
      </c>
      <c r="R357" t="s">
        <v>2008</v>
      </c>
      <c r="S357" t="s">
        <v>2016</v>
      </c>
    </row>
    <row r="358" spans="1:19" ht="17" x14ac:dyDescent="0.2">
      <c r="A358">
        <v>905</v>
      </c>
      <c r="B358" t="s">
        <v>1818</v>
      </c>
      <c r="C358" s="3" t="s">
        <v>1819</v>
      </c>
      <c r="D358">
        <v>7900</v>
      </c>
      <c r="E358">
        <v>12955</v>
      </c>
      <c r="F358" s="5">
        <f t="shared" si="20"/>
        <v>163.98734177215189</v>
      </c>
      <c r="G358" t="s">
        <v>19</v>
      </c>
      <c r="H358">
        <v>236</v>
      </c>
      <c r="I358">
        <f t="shared" si="21"/>
        <v>54.894067796610166</v>
      </c>
      <c r="J358" t="s">
        <v>20</v>
      </c>
      <c r="K358" t="s">
        <v>21</v>
      </c>
      <c r="L358">
        <v>1379566800</v>
      </c>
      <c r="M358" s="8">
        <f t="shared" si="23"/>
        <v>41536.208333333336</v>
      </c>
      <c r="N358">
        <v>1379826000</v>
      </c>
      <c r="O358" s="8">
        <f t="shared" si="22"/>
        <v>41539.208333333336</v>
      </c>
      <c r="P358" t="b">
        <v>0</v>
      </c>
      <c r="Q358" t="b">
        <v>0</v>
      </c>
      <c r="R358" t="s">
        <v>2012</v>
      </c>
      <c r="S358" t="s">
        <v>2013</v>
      </c>
    </row>
    <row r="359" spans="1:19" ht="17" x14ac:dyDescent="0.2">
      <c r="A359">
        <v>616</v>
      </c>
      <c r="B359" t="s">
        <v>1250</v>
      </c>
      <c r="C359" s="3" t="s">
        <v>1251</v>
      </c>
      <c r="D359">
        <v>6400</v>
      </c>
      <c r="E359">
        <v>12129</v>
      </c>
      <c r="F359" s="5">
        <f t="shared" si="20"/>
        <v>189.515625</v>
      </c>
      <c r="G359" t="s">
        <v>19</v>
      </c>
      <c r="H359">
        <v>238</v>
      </c>
      <c r="I359">
        <f t="shared" si="21"/>
        <v>50.962184873949582</v>
      </c>
      <c r="J359" t="s">
        <v>36</v>
      </c>
      <c r="K359" t="s">
        <v>37</v>
      </c>
      <c r="L359">
        <v>1379653200</v>
      </c>
      <c r="M359" s="8">
        <f t="shared" si="23"/>
        <v>41537.208333333336</v>
      </c>
      <c r="N359">
        <v>1379739600</v>
      </c>
      <c r="O359" s="8">
        <f t="shared" si="22"/>
        <v>41538.208333333336</v>
      </c>
      <c r="P359" t="b">
        <v>0</v>
      </c>
      <c r="Q359" t="b">
        <v>1</v>
      </c>
      <c r="R359" t="s">
        <v>2008</v>
      </c>
      <c r="S359" t="s">
        <v>2018</v>
      </c>
    </row>
    <row r="360" spans="1:19" ht="17" x14ac:dyDescent="0.2">
      <c r="A360">
        <v>538</v>
      </c>
      <c r="B360" t="s">
        <v>1097</v>
      </c>
      <c r="C360" s="3" t="s">
        <v>1098</v>
      </c>
      <c r="D360">
        <v>151300</v>
      </c>
      <c r="E360">
        <v>57034</v>
      </c>
      <c r="F360" s="5">
        <f t="shared" si="20"/>
        <v>37.695968274950431</v>
      </c>
      <c r="G360" t="s">
        <v>14</v>
      </c>
      <c r="H360">
        <v>1296</v>
      </c>
      <c r="I360">
        <f t="shared" si="21"/>
        <v>44.007716049382715</v>
      </c>
      <c r="J360" t="s">
        <v>20</v>
      </c>
      <c r="K360" t="s">
        <v>21</v>
      </c>
      <c r="L360">
        <v>1379826000</v>
      </c>
      <c r="M360" s="8">
        <f t="shared" si="23"/>
        <v>41539.208333333336</v>
      </c>
      <c r="N360">
        <v>1381208400</v>
      </c>
      <c r="O360" s="8">
        <f t="shared" si="22"/>
        <v>41555.208333333336</v>
      </c>
      <c r="P360" t="b">
        <v>0</v>
      </c>
      <c r="Q360" t="b">
        <v>0</v>
      </c>
      <c r="R360" t="s">
        <v>2023</v>
      </c>
      <c r="S360" t="s">
        <v>2034</v>
      </c>
    </row>
    <row r="361" spans="1:19" ht="17" x14ac:dyDescent="0.2">
      <c r="A361">
        <v>899</v>
      </c>
      <c r="B361" t="s">
        <v>1806</v>
      </c>
      <c r="C361" s="3" t="s">
        <v>1807</v>
      </c>
      <c r="D361">
        <v>3100</v>
      </c>
      <c r="E361">
        <v>12620</v>
      </c>
      <c r="F361" s="5">
        <f t="shared" si="20"/>
        <v>407.09677419354841</v>
      </c>
      <c r="G361" t="s">
        <v>19</v>
      </c>
      <c r="H361">
        <v>123</v>
      </c>
      <c r="I361">
        <f t="shared" si="21"/>
        <v>102.60162601626017</v>
      </c>
      <c r="J361" t="s">
        <v>86</v>
      </c>
      <c r="K361" t="s">
        <v>87</v>
      </c>
      <c r="L361">
        <v>1381122000</v>
      </c>
      <c r="M361" s="8">
        <f t="shared" si="23"/>
        <v>41554.208333333336</v>
      </c>
      <c r="N361">
        <v>1382677200</v>
      </c>
      <c r="O361" s="8">
        <f t="shared" si="22"/>
        <v>41572.208333333336</v>
      </c>
      <c r="P361" t="b">
        <v>0</v>
      </c>
      <c r="Q361" t="b">
        <v>0</v>
      </c>
      <c r="R361" t="s">
        <v>2008</v>
      </c>
      <c r="S361" t="s">
        <v>2031</v>
      </c>
    </row>
    <row r="362" spans="1:19" ht="17" x14ac:dyDescent="0.2">
      <c r="A362">
        <v>971</v>
      </c>
      <c r="B362" t="s">
        <v>1947</v>
      </c>
      <c r="C362" s="3" t="s">
        <v>1948</v>
      </c>
      <c r="D362">
        <v>5100</v>
      </c>
      <c r="E362">
        <v>1414</v>
      </c>
      <c r="F362" s="5">
        <f t="shared" si="20"/>
        <v>27.725490196078432</v>
      </c>
      <c r="G362" t="s">
        <v>14</v>
      </c>
      <c r="H362">
        <v>24</v>
      </c>
      <c r="I362">
        <f t="shared" si="21"/>
        <v>58.916666666666664</v>
      </c>
      <c r="J362" t="s">
        <v>20</v>
      </c>
      <c r="K362" t="s">
        <v>21</v>
      </c>
      <c r="L362">
        <v>1381208400</v>
      </c>
      <c r="M362" s="8">
        <f t="shared" si="23"/>
        <v>41555.208333333336</v>
      </c>
      <c r="N362">
        <v>1381726800</v>
      </c>
      <c r="O362" s="8">
        <f t="shared" si="22"/>
        <v>41561.208333333336</v>
      </c>
      <c r="P362" t="b">
        <v>0</v>
      </c>
      <c r="Q362" t="b">
        <v>0</v>
      </c>
      <c r="R362" t="s">
        <v>2014</v>
      </c>
      <c r="S362" t="s">
        <v>2033</v>
      </c>
    </row>
    <row r="363" spans="1:19" ht="17" x14ac:dyDescent="0.2">
      <c r="A363">
        <v>868</v>
      </c>
      <c r="B363" t="s">
        <v>1744</v>
      </c>
      <c r="C363" s="3" t="s">
        <v>1745</v>
      </c>
      <c r="D363">
        <v>7000</v>
      </c>
      <c r="E363">
        <v>12939</v>
      </c>
      <c r="F363" s="5">
        <f t="shared" si="20"/>
        <v>184.84285714285716</v>
      </c>
      <c r="G363" t="s">
        <v>19</v>
      </c>
      <c r="H363">
        <v>126</v>
      </c>
      <c r="I363">
        <f t="shared" si="21"/>
        <v>102.69047619047619</v>
      </c>
      <c r="J363" t="s">
        <v>20</v>
      </c>
      <c r="K363" t="s">
        <v>21</v>
      </c>
      <c r="L363">
        <v>1381554000</v>
      </c>
      <c r="M363" s="8">
        <f t="shared" si="23"/>
        <v>41559.208333333336</v>
      </c>
      <c r="N363">
        <v>1382504400</v>
      </c>
      <c r="O363" s="8">
        <f t="shared" si="22"/>
        <v>41570.208333333336</v>
      </c>
      <c r="P363" t="b">
        <v>0</v>
      </c>
      <c r="Q363" t="b">
        <v>0</v>
      </c>
      <c r="R363" t="s">
        <v>2012</v>
      </c>
      <c r="S363" t="s">
        <v>2013</v>
      </c>
    </row>
    <row r="364" spans="1:19" ht="34" x14ac:dyDescent="0.2">
      <c r="A364">
        <v>295</v>
      </c>
      <c r="B364" t="s">
        <v>619</v>
      </c>
      <c r="C364" s="3" t="s">
        <v>620</v>
      </c>
      <c r="D364">
        <v>192900</v>
      </c>
      <c r="E364">
        <v>68769</v>
      </c>
      <c r="F364" s="5">
        <f t="shared" si="20"/>
        <v>35.650077760497666</v>
      </c>
      <c r="G364" t="s">
        <v>14</v>
      </c>
      <c r="H364">
        <v>1910</v>
      </c>
      <c r="I364">
        <f t="shared" si="21"/>
        <v>36.004712041884815</v>
      </c>
      <c r="J364" t="s">
        <v>86</v>
      </c>
      <c r="K364" t="s">
        <v>87</v>
      </c>
      <c r="L364">
        <v>1381813200</v>
      </c>
      <c r="M364" s="8">
        <f t="shared" si="23"/>
        <v>41562.208333333336</v>
      </c>
      <c r="N364">
        <v>1383976800</v>
      </c>
      <c r="O364" s="8">
        <f t="shared" si="22"/>
        <v>41587.25</v>
      </c>
      <c r="P364" t="b">
        <v>0</v>
      </c>
      <c r="Q364" t="b">
        <v>0</v>
      </c>
      <c r="R364" t="s">
        <v>2012</v>
      </c>
      <c r="S364" t="s">
        <v>2013</v>
      </c>
    </row>
    <row r="365" spans="1:19" ht="17" x14ac:dyDescent="0.2">
      <c r="A365">
        <v>454</v>
      </c>
      <c r="B365" t="s">
        <v>933</v>
      </c>
      <c r="C365" s="3" t="s">
        <v>934</v>
      </c>
      <c r="D365">
        <v>4000</v>
      </c>
      <c r="E365">
        <v>1763</v>
      </c>
      <c r="F365" s="5">
        <f t="shared" si="20"/>
        <v>44.074999999999996</v>
      </c>
      <c r="G365" t="s">
        <v>14</v>
      </c>
      <c r="H365">
        <v>39</v>
      </c>
      <c r="I365">
        <f t="shared" si="21"/>
        <v>45.205128205128204</v>
      </c>
      <c r="J365" t="s">
        <v>20</v>
      </c>
      <c r="K365" t="s">
        <v>21</v>
      </c>
      <c r="L365">
        <v>1382331600</v>
      </c>
      <c r="M365" s="8">
        <f t="shared" si="23"/>
        <v>41568.208333333336</v>
      </c>
      <c r="N365">
        <v>1385445600</v>
      </c>
      <c r="O365" s="8">
        <f t="shared" si="22"/>
        <v>41604.25</v>
      </c>
      <c r="P365" t="b">
        <v>0</v>
      </c>
      <c r="Q365" t="b">
        <v>1</v>
      </c>
      <c r="R365" t="s">
        <v>2014</v>
      </c>
      <c r="S365" t="s">
        <v>2017</v>
      </c>
    </row>
    <row r="366" spans="1:19" ht="34" x14ac:dyDescent="0.2">
      <c r="A366">
        <v>252</v>
      </c>
      <c r="B366" t="s">
        <v>533</v>
      </c>
      <c r="C366" s="3" t="s">
        <v>534</v>
      </c>
      <c r="D366">
        <v>1000</v>
      </c>
      <c r="E366">
        <v>6263</v>
      </c>
      <c r="F366" s="5">
        <f t="shared" si="20"/>
        <v>626.29999999999995</v>
      </c>
      <c r="G366" t="s">
        <v>19</v>
      </c>
      <c r="H366">
        <v>59</v>
      </c>
      <c r="I366">
        <f t="shared" si="21"/>
        <v>106.15254237288136</v>
      </c>
      <c r="J366" t="s">
        <v>20</v>
      </c>
      <c r="K366" t="s">
        <v>21</v>
      </c>
      <c r="L366">
        <v>1382677200</v>
      </c>
      <c r="M366" s="8">
        <f t="shared" si="23"/>
        <v>41572.208333333336</v>
      </c>
      <c r="N366">
        <v>1383109200</v>
      </c>
      <c r="O366" s="8">
        <f t="shared" si="22"/>
        <v>41577.208333333336</v>
      </c>
      <c r="P366" t="b">
        <v>0</v>
      </c>
      <c r="Q366" t="b">
        <v>0</v>
      </c>
      <c r="R366" t="s">
        <v>2012</v>
      </c>
      <c r="S366" t="s">
        <v>2013</v>
      </c>
    </row>
    <row r="367" spans="1:19" ht="17" x14ac:dyDescent="0.2">
      <c r="A367">
        <v>312</v>
      </c>
      <c r="B367" t="s">
        <v>653</v>
      </c>
      <c r="C367" s="3" t="s">
        <v>654</v>
      </c>
      <c r="D367">
        <v>59100</v>
      </c>
      <c r="E367">
        <v>183345</v>
      </c>
      <c r="F367" s="5">
        <f t="shared" si="20"/>
        <v>310.2284263959391</v>
      </c>
      <c r="G367" t="s">
        <v>19</v>
      </c>
      <c r="H367">
        <v>3742</v>
      </c>
      <c r="I367">
        <f t="shared" si="21"/>
        <v>48.996525921966864</v>
      </c>
      <c r="J367" t="s">
        <v>20</v>
      </c>
      <c r="K367" t="s">
        <v>21</v>
      </c>
      <c r="L367">
        <v>1382677200</v>
      </c>
      <c r="M367" s="8">
        <f t="shared" si="23"/>
        <v>41572.208333333336</v>
      </c>
      <c r="N367">
        <v>1383282000</v>
      </c>
      <c r="O367" s="8">
        <f t="shared" si="22"/>
        <v>41579.208333333336</v>
      </c>
      <c r="P367" t="b">
        <v>0</v>
      </c>
      <c r="Q367" t="b">
        <v>0</v>
      </c>
      <c r="R367" t="s">
        <v>2012</v>
      </c>
      <c r="S367" t="s">
        <v>2013</v>
      </c>
    </row>
    <row r="368" spans="1:19" ht="17" x14ac:dyDescent="0.2">
      <c r="A368">
        <v>689</v>
      </c>
      <c r="B368" t="s">
        <v>1393</v>
      </c>
      <c r="C368" s="3" t="s">
        <v>1394</v>
      </c>
      <c r="D368">
        <v>7300</v>
      </c>
      <c r="E368">
        <v>7348</v>
      </c>
      <c r="F368" s="5">
        <f t="shared" si="20"/>
        <v>100.65753424657535</v>
      </c>
      <c r="G368" t="s">
        <v>19</v>
      </c>
      <c r="H368">
        <v>69</v>
      </c>
      <c r="I368">
        <f t="shared" si="21"/>
        <v>106.49275362318841</v>
      </c>
      <c r="J368" t="s">
        <v>20</v>
      </c>
      <c r="K368" t="s">
        <v>21</v>
      </c>
      <c r="L368">
        <v>1383022800</v>
      </c>
      <c r="M368" s="8">
        <f t="shared" si="23"/>
        <v>41576.208333333336</v>
      </c>
      <c r="N368">
        <v>1384063200</v>
      </c>
      <c r="O368" s="8">
        <f t="shared" si="22"/>
        <v>41588.25</v>
      </c>
      <c r="P368" t="b">
        <v>0</v>
      </c>
      <c r="Q368" t="b">
        <v>0</v>
      </c>
      <c r="R368" t="s">
        <v>2010</v>
      </c>
      <c r="S368" t="s">
        <v>2011</v>
      </c>
    </row>
    <row r="369" spans="1:19" ht="34" x14ac:dyDescent="0.2">
      <c r="A369">
        <v>531</v>
      </c>
      <c r="B369" t="s">
        <v>1083</v>
      </c>
      <c r="C369" s="3" t="s">
        <v>1084</v>
      </c>
      <c r="D369">
        <v>186700</v>
      </c>
      <c r="E369">
        <v>178338</v>
      </c>
      <c r="F369" s="5">
        <f t="shared" si="20"/>
        <v>95.521156936261391</v>
      </c>
      <c r="G369" t="s">
        <v>42</v>
      </c>
      <c r="H369">
        <v>3640</v>
      </c>
      <c r="I369">
        <f t="shared" si="21"/>
        <v>48.993956043956047</v>
      </c>
      <c r="J369" t="s">
        <v>86</v>
      </c>
      <c r="K369" t="s">
        <v>87</v>
      </c>
      <c r="L369">
        <v>1384149600</v>
      </c>
      <c r="M369" s="8">
        <f t="shared" si="23"/>
        <v>41589.25</v>
      </c>
      <c r="N369">
        <v>1388988000</v>
      </c>
      <c r="O369" s="8">
        <f t="shared" si="22"/>
        <v>41645.25</v>
      </c>
      <c r="P369" t="b">
        <v>0</v>
      </c>
      <c r="Q369" t="b">
        <v>0</v>
      </c>
      <c r="R369" t="s">
        <v>2023</v>
      </c>
      <c r="S369" t="s">
        <v>2024</v>
      </c>
    </row>
    <row r="370" spans="1:19" ht="17" x14ac:dyDescent="0.2">
      <c r="A370">
        <v>962</v>
      </c>
      <c r="B370" t="s">
        <v>1930</v>
      </c>
      <c r="C370" s="3" t="s">
        <v>1931</v>
      </c>
      <c r="D370">
        <v>3600</v>
      </c>
      <c r="E370">
        <v>10657</v>
      </c>
      <c r="F370" s="5">
        <f t="shared" si="20"/>
        <v>296.02777777777777</v>
      </c>
      <c r="G370" t="s">
        <v>19</v>
      </c>
      <c r="H370">
        <v>266</v>
      </c>
      <c r="I370">
        <f t="shared" si="21"/>
        <v>40.063909774436091</v>
      </c>
      <c r="J370" t="s">
        <v>20</v>
      </c>
      <c r="K370" t="s">
        <v>21</v>
      </c>
      <c r="L370">
        <v>1384408800</v>
      </c>
      <c r="M370" s="8">
        <f t="shared" si="23"/>
        <v>41592.25</v>
      </c>
      <c r="N370">
        <v>1386223200</v>
      </c>
      <c r="O370" s="8">
        <f t="shared" si="22"/>
        <v>41613.25</v>
      </c>
      <c r="P370" t="b">
        <v>0</v>
      </c>
      <c r="Q370" t="b">
        <v>0</v>
      </c>
      <c r="R370" t="s">
        <v>2006</v>
      </c>
      <c r="S370" t="s">
        <v>2007</v>
      </c>
    </row>
    <row r="371" spans="1:19" ht="34" x14ac:dyDescent="0.2">
      <c r="A371">
        <v>2</v>
      </c>
      <c r="B371" t="s">
        <v>22</v>
      </c>
      <c r="C371" s="3" t="s">
        <v>23</v>
      </c>
      <c r="D371">
        <v>108400</v>
      </c>
      <c r="E371">
        <v>142523</v>
      </c>
      <c r="F371" s="5">
        <f t="shared" si="20"/>
        <v>131.4787822878229</v>
      </c>
      <c r="G371" t="s">
        <v>19</v>
      </c>
      <c r="H371">
        <v>1425</v>
      </c>
      <c r="I371">
        <f t="shared" si="21"/>
        <v>100.01614035087719</v>
      </c>
      <c r="J371" t="s">
        <v>24</v>
      </c>
      <c r="K371" t="s">
        <v>25</v>
      </c>
      <c r="L371">
        <v>1384668000</v>
      </c>
      <c r="M371" s="8">
        <f t="shared" si="23"/>
        <v>41595.25</v>
      </c>
      <c r="N371">
        <v>1384840800</v>
      </c>
      <c r="O371" s="8">
        <f t="shared" si="22"/>
        <v>41597.25</v>
      </c>
      <c r="P371" t="b">
        <v>0</v>
      </c>
      <c r="Q371" t="b">
        <v>0</v>
      </c>
      <c r="R371" t="s">
        <v>2010</v>
      </c>
      <c r="S371" t="s">
        <v>2011</v>
      </c>
    </row>
    <row r="372" spans="1:19" ht="17" x14ac:dyDescent="0.2">
      <c r="A372">
        <v>343</v>
      </c>
      <c r="B372" t="s">
        <v>715</v>
      </c>
      <c r="C372" s="3" t="s">
        <v>716</v>
      </c>
      <c r="D372">
        <v>9000</v>
      </c>
      <c r="E372">
        <v>4853</v>
      </c>
      <c r="F372" s="5">
        <f t="shared" si="20"/>
        <v>53.922222222222224</v>
      </c>
      <c r="G372" t="s">
        <v>14</v>
      </c>
      <c r="H372">
        <v>147</v>
      </c>
      <c r="I372">
        <f t="shared" si="21"/>
        <v>33.013605442176868</v>
      </c>
      <c r="J372" t="s">
        <v>20</v>
      </c>
      <c r="K372" t="s">
        <v>21</v>
      </c>
      <c r="L372">
        <v>1384840800</v>
      </c>
      <c r="M372" s="8">
        <f t="shared" si="23"/>
        <v>41597.25</v>
      </c>
      <c r="N372">
        <v>1389420000</v>
      </c>
      <c r="O372" s="8">
        <f t="shared" si="22"/>
        <v>41650.25</v>
      </c>
      <c r="P372" t="b">
        <v>0</v>
      </c>
      <c r="Q372" t="b">
        <v>0</v>
      </c>
      <c r="R372" t="s">
        <v>2012</v>
      </c>
      <c r="S372" t="s">
        <v>2013</v>
      </c>
    </row>
    <row r="373" spans="1:19" ht="17" x14ac:dyDescent="0.2">
      <c r="A373">
        <v>528</v>
      </c>
      <c r="B373" t="s">
        <v>1077</v>
      </c>
      <c r="C373" s="3" t="s">
        <v>1078</v>
      </c>
      <c r="D373">
        <v>9000</v>
      </c>
      <c r="E373">
        <v>7227</v>
      </c>
      <c r="F373" s="5">
        <f t="shared" si="20"/>
        <v>80.300000000000011</v>
      </c>
      <c r="G373" t="s">
        <v>14</v>
      </c>
      <c r="H373">
        <v>80</v>
      </c>
      <c r="I373">
        <f t="shared" si="21"/>
        <v>90.337500000000006</v>
      </c>
      <c r="J373" t="s">
        <v>36</v>
      </c>
      <c r="K373" t="s">
        <v>37</v>
      </c>
      <c r="L373">
        <v>1385186400</v>
      </c>
      <c r="M373" s="8">
        <f t="shared" si="23"/>
        <v>41601.25</v>
      </c>
      <c r="N373">
        <v>1389074400</v>
      </c>
      <c r="O373" s="8">
        <f t="shared" si="22"/>
        <v>41646.25</v>
      </c>
      <c r="P373" t="b">
        <v>0</v>
      </c>
      <c r="Q373" t="b">
        <v>0</v>
      </c>
      <c r="R373" t="s">
        <v>2008</v>
      </c>
      <c r="S373" t="s">
        <v>2018</v>
      </c>
    </row>
    <row r="374" spans="1:19" ht="17" x14ac:dyDescent="0.2">
      <c r="A374">
        <v>433</v>
      </c>
      <c r="B374" t="s">
        <v>892</v>
      </c>
      <c r="C374" s="3" t="s">
        <v>893</v>
      </c>
      <c r="D374">
        <v>121400</v>
      </c>
      <c r="E374">
        <v>65755</v>
      </c>
      <c r="F374" s="5">
        <f t="shared" si="20"/>
        <v>54.163920922570021</v>
      </c>
      <c r="G374" t="s">
        <v>14</v>
      </c>
      <c r="H374">
        <v>792</v>
      </c>
      <c r="I374">
        <f t="shared" si="21"/>
        <v>83.023989898989896</v>
      </c>
      <c r="J374" t="s">
        <v>20</v>
      </c>
      <c r="K374" t="s">
        <v>21</v>
      </c>
      <c r="L374">
        <v>1385359200</v>
      </c>
      <c r="M374" s="8">
        <f t="shared" si="23"/>
        <v>41603.25</v>
      </c>
      <c r="N374">
        <v>1386741600</v>
      </c>
      <c r="O374" s="8">
        <f t="shared" si="22"/>
        <v>41619.25</v>
      </c>
      <c r="P374" t="b">
        <v>0</v>
      </c>
      <c r="Q374" t="b">
        <v>1</v>
      </c>
      <c r="R374" t="s">
        <v>2014</v>
      </c>
      <c r="S374" t="s">
        <v>2015</v>
      </c>
    </row>
    <row r="375" spans="1:19" ht="34" x14ac:dyDescent="0.2">
      <c r="A375">
        <v>131</v>
      </c>
      <c r="B375" t="s">
        <v>292</v>
      </c>
      <c r="C375" s="3" t="s">
        <v>293</v>
      </c>
      <c r="D375">
        <v>164700</v>
      </c>
      <c r="E375">
        <v>166116</v>
      </c>
      <c r="F375" s="5">
        <f t="shared" si="20"/>
        <v>100.85974499089254</v>
      </c>
      <c r="G375" t="s">
        <v>19</v>
      </c>
      <c r="H375">
        <v>2443</v>
      </c>
      <c r="I375">
        <f t="shared" si="21"/>
        <v>67.996725337699544</v>
      </c>
      <c r="J375" t="s">
        <v>36</v>
      </c>
      <c r="K375" t="s">
        <v>37</v>
      </c>
      <c r="L375">
        <v>1385704800</v>
      </c>
      <c r="M375" s="8">
        <f t="shared" si="23"/>
        <v>41607.25</v>
      </c>
      <c r="N375">
        <v>1386828000</v>
      </c>
      <c r="O375" s="8">
        <f t="shared" si="22"/>
        <v>41620.25</v>
      </c>
      <c r="P375" t="b">
        <v>0</v>
      </c>
      <c r="Q375" t="b">
        <v>0</v>
      </c>
      <c r="R375" t="s">
        <v>2010</v>
      </c>
      <c r="S375" t="s">
        <v>2011</v>
      </c>
    </row>
    <row r="376" spans="1:19" ht="17" x14ac:dyDescent="0.2">
      <c r="A376">
        <v>514</v>
      </c>
      <c r="B376" t="s">
        <v>1050</v>
      </c>
      <c r="C376" s="3" t="s">
        <v>1051</v>
      </c>
      <c r="D376">
        <v>138700</v>
      </c>
      <c r="E376">
        <v>31123</v>
      </c>
      <c r="F376" s="5">
        <f t="shared" si="20"/>
        <v>22.439077144917089</v>
      </c>
      <c r="G376" t="s">
        <v>63</v>
      </c>
      <c r="H376">
        <v>528</v>
      </c>
      <c r="I376">
        <f t="shared" si="21"/>
        <v>58.945075757575758</v>
      </c>
      <c r="J376" t="s">
        <v>86</v>
      </c>
      <c r="K376" t="s">
        <v>87</v>
      </c>
      <c r="L376">
        <v>1386309600</v>
      </c>
      <c r="M376" s="8">
        <f t="shared" si="23"/>
        <v>41614.25</v>
      </c>
      <c r="N376">
        <v>1386741600</v>
      </c>
      <c r="O376" s="8">
        <f t="shared" si="22"/>
        <v>41619.25</v>
      </c>
      <c r="P376" t="b">
        <v>0</v>
      </c>
      <c r="Q376" t="b">
        <v>1</v>
      </c>
      <c r="R376" t="s">
        <v>2008</v>
      </c>
      <c r="S376" t="s">
        <v>2009</v>
      </c>
    </row>
    <row r="377" spans="1:19" ht="17" x14ac:dyDescent="0.2">
      <c r="A377">
        <v>985</v>
      </c>
      <c r="B377" t="s">
        <v>1974</v>
      </c>
      <c r="C377" s="3" t="s">
        <v>1975</v>
      </c>
      <c r="D377">
        <v>170600</v>
      </c>
      <c r="E377">
        <v>114523</v>
      </c>
      <c r="F377" s="5">
        <f t="shared" si="20"/>
        <v>67.129542790152414</v>
      </c>
      <c r="G377" t="s">
        <v>14</v>
      </c>
      <c r="H377">
        <v>4405</v>
      </c>
      <c r="I377">
        <f t="shared" si="21"/>
        <v>25.998410896708286</v>
      </c>
      <c r="J377" t="s">
        <v>20</v>
      </c>
      <c r="K377" t="s">
        <v>21</v>
      </c>
      <c r="L377">
        <v>1386309600</v>
      </c>
      <c r="M377" s="8">
        <f t="shared" si="23"/>
        <v>41614.25</v>
      </c>
      <c r="N377">
        <v>1388556000</v>
      </c>
      <c r="O377" s="8">
        <f t="shared" si="22"/>
        <v>41640.25</v>
      </c>
      <c r="P377" t="b">
        <v>0</v>
      </c>
      <c r="Q377" t="b">
        <v>1</v>
      </c>
      <c r="R377" t="s">
        <v>2008</v>
      </c>
      <c r="S377" t="s">
        <v>2009</v>
      </c>
    </row>
    <row r="378" spans="1:19" ht="17" x14ac:dyDescent="0.2">
      <c r="A378">
        <v>682</v>
      </c>
      <c r="B378" t="s">
        <v>1379</v>
      </c>
      <c r="C378" s="3" t="s">
        <v>1380</v>
      </c>
      <c r="D378">
        <v>5400</v>
      </c>
      <c r="E378">
        <v>8109</v>
      </c>
      <c r="F378" s="5">
        <f t="shared" si="20"/>
        <v>150.16666666666666</v>
      </c>
      <c r="G378" t="s">
        <v>19</v>
      </c>
      <c r="H378">
        <v>103</v>
      </c>
      <c r="I378">
        <f t="shared" si="21"/>
        <v>78.728155339805824</v>
      </c>
      <c r="J378" t="s">
        <v>20</v>
      </c>
      <c r="K378" t="s">
        <v>21</v>
      </c>
      <c r="L378">
        <v>1386741600</v>
      </c>
      <c r="M378" s="8">
        <f t="shared" si="23"/>
        <v>41619.25</v>
      </c>
      <c r="N378">
        <v>1387519200</v>
      </c>
      <c r="O378" s="8">
        <f t="shared" si="22"/>
        <v>41628.25</v>
      </c>
      <c r="P378" t="b">
        <v>0</v>
      </c>
      <c r="Q378" t="b">
        <v>0</v>
      </c>
      <c r="R378" t="s">
        <v>2012</v>
      </c>
      <c r="S378" t="s">
        <v>2013</v>
      </c>
    </row>
    <row r="379" spans="1:19" ht="17" x14ac:dyDescent="0.2">
      <c r="A379">
        <v>705</v>
      </c>
      <c r="B379" t="s">
        <v>1424</v>
      </c>
      <c r="C379" s="3" t="s">
        <v>1425</v>
      </c>
      <c r="D379">
        <v>169700</v>
      </c>
      <c r="E379">
        <v>168048</v>
      </c>
      <c r="F379" s="5">
        <f t="shared" si="20"/>
        <v>99.026517383618156</v>
      </c>
      <c r="G379" t="s">
        <v>14</v>
      </c>
      <c r="H379">
        <v>2025</v>
      </c>
      <c r="I379">
        <f t="shared" si="21"/>
        <v>82.986666666666665</v>
      </c>
      <c r="J379" t="s">
        <v>36</v>
      </c>
      <c r="K379" t="s">
        <v>37</v>
      </c>
      <c r="L379">
        <v>1386741600</v>
      </c>
      <c r="M379" s="8">
        <f t="shared" si="23"/>
        <v>41619.25</v>
      </c>
      <c r="N379">
        <v>1387087200</v>
      </c>
      <c r="O379" s="8">
        <f t="shared" si="22"/>
        <v>41623.25</v>
      </c>
      <c r="P379" t="b">
        <v>0</v>
      </c>
      <c r="Q379" t="b">
        <v>0</v>
      </c>
      <c r="R379" t="s">
        <v>2020</v>
      </c>
      <c r="S379" t="s">
        <v>2021</v>
      </c>
    </row>
    <row r="380" spans="1:19" ht="17" x14ac:dyDescent="0.2">
      <c r="A380">
        <v>768</v>
      </c>
      <c r="B380" t="s">
        <v>1547</v>
      </c>
      <c r="C380" s="3" t="s">
        <v>1548</v>
      </c>
      <c r="D380">
        <v>4800</v>
      </c>
      <c r="E380">
        <v>11088</v>
      </c>
      <c r="F380" s="5">
        <f t="shared" si="20"/>
        <v>231</v>
      </c>
      <c r="G380" t="s">
        <v>19</v>
      </c>
      <c r="H380">
        <v>150</v>
      </c>
      <c r="I380">
        <f t="shared" si="21"/>
        <v>73.92</v>
      </c>
      <c r="J380" t="s">
        <v>20</v>
      </c>
      <c r="K380" t="s">
        <v>21</v>
      </c>
      <c r="L380">
        <v>1386741600</v>
      </c>
      <c r="M380" s="8">
        <f t="shared" si="23"/>
        <v>41619.25</v>
      </c>
      <c r="N380">
        <v>1388037600</v>
      </c>
      <c r="O380" s="8">
        <f t="shared" si="22"/>
        <v>41634.25</v>
      </c>
      <c r="P380" t="b">
        <v>0</v>
      </c>
      <c r="Q380" t="b">
        <v>0</v>
      </c>
      <c r="R380" t="s">
        <v>2012</v>
      </c>
      <c r="S380" t="s">
        <v>2013</v>
      </c>
    </row>
    <row r="381" spans="1:19" ht="17" x14ac:dyDescent="0.2">
      <c r="A381">
        <v>783</v>
      </c>
      <c r="B381" t="s">
        <v>1577</v>
      </c>
      <c r="C381" s="3" t="s">
        <v>1578</v>
      </c>
      <c r="D381">
        <v>7400</v>
      </c>
      <c r="E381">
        <v>10451</v>
      </c>
      <c r="F381" s="5">
        <f t="shared" si="20"/>
        <v>141.22972972972974</v>
      </c>
      <c r="G381" t="s">
        <v>19</v>
      </c>
      <c r="H381">
        <v>138</v>
      </c>
      <c r="I381">
        <f t="shared" si="21"/>
        <v>75.731884057971016</v>
      </c>
      <c r="J381" t="s">
        <v>20</v>
      </c>
      <c r="K381" t="s">
        <v>21</v>
      </c>
      <c r="L381">
        <v>1387260000</v>
      </c>
      <c r="M381" s="8">
        <f t="shared" si="23"/>
        <v>41625.25</v>
      </c>
      <c r="N381">
        <v>1387864800</v>
      </c>
      <c r="O381" s="8">
        <f t="shared" si="22"/>
        <v>41632.25</v>
      </c>
      <c r="P381" t="b">
        <v>0</v>
      </c>
      <c r="Q381" t="b">
        <v>0</v>
      </c>
      <c r="R381" t="s">
        <v>2008</v>
      </c>
      <c r="S381" t="s">
        <v>2009</v>
      </c>
    </row>
    <row r="382" spans="1:19" ht="17" x14ac:dyDescent="0.2">
      <c r="A382">
        <v>928</v>
      </c>
      <c r="B382" t="s">
        <v>1864</v>
      </c>
      <c r="C382" s="3" t="s">
        <v>1865</v>
      </c>
      <c r="D382">
        <v>167400</v>
      </c>
      <c r="E382">
        <v>196386</v>
      </c>
      <c r="F382" s="5">
        <f t="shared" si="20"/>
        <v>117.31541218637993</v>
      </c>
      <c r="G382" t="s">
        <v>19</v>
      </c>
      <c r="H382">
        <v>3777</v>
      </c>
      <c r="I382">
        <f t="shared" si="21"/>
        <v>51.995234312946785</v>
      </c>
      <c r="J382" t="s">
        <v>94</v>
      </c>
      <c r="K382" t="s">
        <v>95</v>
      </c>
      <c r="L382">
        <v>1388296800</v>
      </c>
      <c r="M382" s="8">
        <f t="shared" si="23"/>
        <v>41637.25</v>
      </c>
      <c r="N382">
        <v>1389074400</v>
      </c>
      <c r="O382" s="8">
        <f t="shared" si="22"/>
        <v>41646.25</v>
      </c>
      <c r="P382" t="b">
        <v>0</v>
      </c>
      <c r="Q382" t="b">
        <v>0</v>
      </c>
      <c r="R382" t="s">
        <v>2010</v>
      </c>
      <c r="S382" t="s">
        <v>2011</v>
      </c>
    </row>
    <row r="383" spans="1:19" ht="17" x14ac:dyDescent="0.2">
      <c r="A383">
        <v>157</v>
      </c>
      <c r="B383" t="s">
        <v>344</v>
      </c>
      <c r="C383" s="3" t="s">
        <v>345</v>
      </c>
      <c r="D383">
        <v>4200</v>
      </c>
      <c r="E383">
        <v>2212</v>
      </c>
      <c r="F383" s="5">
        <f t="shared" si="20"/>
        <v>52.666666666666664</v>
      </c>
      <c r="G383" t="s">
        <v>14</v>
      </c>
      <c r="H383">
        <v>30</v>
      </c>
      <c r="I383">
        <f t="shared" si="21"/>
        <v>73.733333333333334</v>
      </c>
      <c r="J383" t="s">
        <v>24</v>
      </c>
      <c r="K383" t="s">
        <v>25</v>
      </c>
      <c r="L383">
        <v>1388383200</v>
      </c>
      <c r="M383" s="8">
        <f t="shared" si="23"/>
        <v>41638.25</v>
      </c>
      <c r="N383">
        <v>1389420000</v>
      </c>
      <c r="O383" s="8">
        <f t="shared" si="22"/>
        <v>41650.25</v>
      </c>
      <c r="P383" t="b">
        <v>0</v>
      </c>
      <c r="Q383" t="b">
        <v>0</v>
      </c>
      <c r="R383" t="s">
        <v>2027</v>
      </c>
      <c r="S383" t="s">
        <v>2028</v>
      </c>
    </row>
    <row r="384" spans="1:19" ht="34" x14ac:dyDescent="0.2">
      <c r="A384">
        <v>463</v>
      </c>
      <c r="B384" t="s">
        <v>951</v>
      </c>
      <c r="C384" s="3" t="s">
        <v>952</v>
      </c>
      <c r="D384">
        <v>134300</v>
      </c>
      <c r="E384">
        <v>145265</v>
      </c>
      <c r="F384" s="5">
        <f t="shared" si="20"/>
        <v>108.16455696202532</v>
      </c>
      <c r="G384" t="s">
        <v>19</v>
      </c>
      <c r="H384">
        <v>2105</v>
      </c>
      <c r="I384">
        <f t="shared" si="21"/>
        <v>69.009501187648453</v>
      </c>
      <c r="J384" t="s">
        <v>20</v>
      </c>
      <c r="K384" t="s">
        <v>21</v>
      </c>
      <c r="L384">
        <v>1388469600</v>
      </c>
      <c r="M384" s="8">
        <f t="shared" si="23"/>
        <v>41639.25</v>
      </c>
      <c r="N384">
        <v>1388815200</v>
      </c>
      <c r="O384" s="8">
        <f t="shared" si="22"/>
        <v>41643.25</v>
      </c>
      <c r="P384" t="b">
        <v>0</v>
      </c>
      <c r="Q384" t="b">
        <v>0</v>
      </c>
      <c r="R384" t="s">
        <v>2014</v>
      </c>
      <c r="S384" t="s">
        <v>2022</v>
      </c>
    </row>
    <row r="385" spans="1:19" ht="17" x14ac:dyDescent="0.2">
      <c r="A385">
        <v>412</v>
      </c>
      <c r="B385" t="s">
        <v>851</v>
      </c>
      <c r="C385" s="3" t="s">
        <v>852</v>
      </c>
      <c r="D385">
        <v>2100</v>
      </c>
      <c r="E385">
        <v>14046</v>
      </c>
      <c r="F385" s="5">
        <f t="shared" si="20"/>
        <v>668.85714285714289</v>
      </c>
      <c r="G385" t="s">
        <v>19</v>
      </c>
      <c r="H385">
        <v>134</v>
      </c>
      <c r="I385">
        <f t="shared" si="21"/>
        <v>104.82089552238806</v>
      </c>
      <c r="J385" t="s">
        <v>20</v>
      </c>
      <c r="K385" t="s">
        <v>21</v>
      </c>
      <c r="L385">
        <v>1388728800</v>
      </c>
      <c r="M385" s="8">
        <f t="shared" si="23"/>
        <v>41642.25</v>
      </c>
      <c r="N385">
        <v>1389592800</v>
      </c>
      <c r="O385" s="8">
        <f t="shared" si="22"/>
        <v>41652.25</v>
      </c>
      <c r="P385" t="b">
        <v>0</v>
      </c>
      <c r="Q385" t="b">
        <v>0</v>
      </c>
      <c r="R385" t="s">
        <v>2020</v>
      </c>
      <c r="S385" t="s">
        <v>2026</v>
      </c>
    </row>
    <row r="386" spans="1:19" ht="17" x14ac:dyDescent="0.2">
      <c r="A386">
        <v>873</v>
      </c>
      <c r="B386" t="s">
        <v>1754</v>
      </c>
      <c r="C386" s="3" t="s">
        <v>1755</v>
      </c>
      <c r="D386">
        <v>42100</v>
      </c>
      <c r="E386">
        <v>79268</v>
      </c>
      <c r="F386" s="5">
        <f t="shared" ref="F386:F449" si="24">(E386/D386) * 100</f>
        <v>188.28503562945369</v>
      </c>
      <c r="G386" t="s">
        <v>19</v>
      </c>
      <c r="H386">
        <v>1887</v>
      </c>
      <c r="I386">
        <f t="shared" ref="I386:I449" si="25">E386/H386</f>
        <v>42.007419183889773</v>
      </c>
      <c r="J386" t="s">
        <v>20</v>
      </c>
      <c r="K386" t="s">
        <v>21</v>
      </c>
      <c r="L386">
        <v>1389160800</v>
      </c>
      <c r="M386" s="8">
        <f t="shared" si="23"/>
        <v>41647.25</v>
      </c>
      <c r="N386">
        <v>1389592800</v>
      </c>
      <c r="O386" s="8">
        <f t="shared" ref="O386:O449" si="26">(((N386/60)/60)/24)+DATE(1970,1,1)</f>
        <v>41652.25</v>
      </c>
      <c r="P386" t="b">
        <v>0</v>
      </c>
      <c r="Q386" t="b">
        <v>0</v>
      </c>
      <c r="R386" t="s">
        <v>2027</v>
      </c>
      <c r="S386" t="s">
        <v>2028</v>
      </c>
    </row>
    <row r="387" spans="1:19" ht="17" x14ac:dyDescent="0.2">
      <c r="A387">
        <v>109</v>
      </c>
      <c r="B387" t="s">
        <v>248</v>
      </c>
      <c r="C387" s="3" t="s">
        <v>249</v>
      </c>
      <c r="D387">
        <v>5200</v>
      </c>
      <c r="E387">
        <v>3079</v>
      </c>
      <c r="F387" s="5">
        <f t="shared" si="24"/>
        <v>59.21153846153846</v>
      </c>
      <c r="G387" t="s">
        <v>14</v>
      </c>
      <c r="H387">
        <v>60</v>
      </c>
      <c r="I387">
        <f t="shared" si="25"/>
        <v>51.31666666666667</v>
      </c>
      <c r="J387" t="s">
        <v>20</v>
      </c>
      <c r="K387" t="s">
        <v>21</v>
      </c>
      <c r="L387">
        <v>1389506400</v>
      </c>
      <c r="M387" s="8">
        <f t="shared" ref="M387:M450" si="27">(((L387/60)/60)/24)+DATE(1970,1,1)</f>
        <v>41651.25</v>
      </c>
      <c r="N387">
        <v>1389679200</v>
      </c>
      <c r="O387" s="8">
        <f t="shared" si="26"/>
        <v>41653.25</v>
      </c>
      <c r="P387" t="b">
        <v>0</v>
      </c>
      <c r="Q387" t="b">
        <v>0</v>
      </c>
      <c r="R387" t="s">
        <v>2014</v>
      </c>
      <c r="S387" t="s">
        <v>2033</v>
      </c>
    </row>
    <row r="388" spans="1:19" ht="17" x14ac:dyDescent="0.2">
      <c r="A388">
        <v>297</v>
      </c>
      <c r="B388" t="s">
        <v>623</v>
      </c>
      <c r="C388" s="3" t="s">
        <v>624</v>
      </c>
      <c r="D388">
        <v>7200</v>
      </c>
      <c r="E388">
        <v>6785</v>
      </c>
      <c r="F388" s="5">
        <f t="shared" si="24"/>
        <v>94.236111111111114</v>
      </c>
      <c r="G388" t="s">
        <v>14</v>
      </c>
      <c r="H388">
        <v>104</v>
      </c>
      <c r="I388">
        <f t="shared" si="25"/>
        <v>65.240384615384613</v>
      </c>
      <c r="J388" t="s">
        <v>24</v>
      </c>
      <c r="K388" t="s">
        <v>25</v>
      </c>
      <c r="L388">
        <v>1389679200</v>
      </c>
      <c r="M388" s="8">
        <f t="shared" si="27"/>
        <v>41653.25</v>
      </c>
      <c r="N388">
        <v>1390456800</v>
      </c>
      <c r="O388" s="8">
        <f t="shared" si="26"/>
        <v>41662.25</v>
      </c>
      <c r="P388" t="b">
        <v>0</v>
      </c>
      <c r="Q388" t="b">
        <v>1</v>
      </c>
      <c r="R388" t="s">
        <v>2012</v>
      </c>
      <c r="S388" t="s">
        <v>2013</v>
      </c>
    </row>
    <row r="389" spans="1:19" ht="17" x14ac:dyDescent="0.2">
      <c r="A389">
        <v>391</v>
      </c>
      <c r="B389" t="s">
        <v>811</v>
      </c>
      <c r="C389" s="3" t="s">
        <v>812</v>
      </c>
      <c r="D389">
        <v>60400</v>
      </c>
      <c r="E389">
        <v>4393</v>
      </c>
      <c r="F389" s="5">
        <f t="shared" si="24"/>
        <v>7.2731788079470201</v>
      </c>
      <c r="G389" t="s">
        <v>14</v>
      </c>
      <c r="H389">
        <v>151</v>
      </c>
      <c r="I389">
        <f t="shared" si="25"/>
        <v>29.09271523178808</v>
      </c>
      <c r="J389" t="s">
        <v>20</v>
      </c>
      <c r="K389" t="s">
        <v>21</v>
      </c>
      <c r="L389">
        <v>1389679200</v>
      </c>
      <c r="M389" s="8">
        <f t="shared" si="27"/>
        <v>41653.25</v>
      </c>
      <c r="N389">
        <v>1389852000</v>
      </c>
      <c r="O389" s="8">
        <f t="shared" si="26"/>
        <v>41655.25</v>
      </c>
      <c r="P389" t="b">
        <v>0</v>
      </c>
      <c r="Q389" t="b">
        <v>0</v>
      </c>
      <c r="R389" t="s">
        <v>2020</v>
      </c>
      <c r="S389" t="s">
        <v>2021</v>
      </c>
    </row>
    <row r="390" spans="1:19" ht="17" x14ac:dyDescent="0.2">
      <c r="A390">
        <v>997</v>
      </c>
      <c r="B390" t="s">
        <v>1997</v>
      </c>
      <c r="C390" s="3" t="s">
        <v>1998</v>
      </c>
      <c r="D390">
        <v>7600</v>
      </c>
      <c r="E390">
        <v>4603</v>
      </c>
      <c r="F390" s="5">
        <f t="shared" si="24"/>
        <v>60.565789473684205</v>
      </c>
      <c r="G390" t="s">
        <v>63</v>
      </c>
      <c r="H390">
        <v>139</v>
      </c>
      <c r="I390">
        <f t="shared" si="25"/>
        <v>33.115107913669064</v>
      </c>
      <c r="J390" t="s">
        <v>94</v>
      </c>
      <c r="K390" t="s">
        <v>95</v>
      </c>
      <c r="L390">
        <v>1390197600</v>
      </c>
      <c r="M390" s="8">
        <f t="shared" si="27"/>
        <v>41659.25</v>
      </c>
      <c r="N390">
        <v>1390629600</v>
      </c>
      <c r="O390" s="8">
        <f t="shared" si="26"/>
        <v>41664.25</v>
      </c>
      <c r="P390" t="b">
        <v>0</v>
      </c>
      <c r="Q390" t="b">
        <v>0</v>
      </c>
      <c r="R390" t="s">
        <v>2012</v>
      </c>
      <c r="S390" t="s">
        <v>2013</v>
      </c>
    </row>
    <row r="391" spans="1:19" ht="17" x14ac:dyDescent="0.2">
      <c r="A391">
        <v>16</v>
      </c>
      <c r="B391" t="s">
        <v>57</v>
      </c>
      <c r="C391" s="3" t="s">
        <v>58</v>
      </c>
      <c r="D391">
        <v>1700</v>
      </c>
      <c r="E391">
        <v>11041</v>
      </c>
      <c r="F391" s="5">
        <f t="shared" si="24"/>
        <v>649.47058823529414</v>
      </c>
      <c r="G391" t="s">
        <v>19</v>
      </c>
      <c r="H391">
        <v>100</v>
      </c>
      <c r="I391">
        <f t="shared" si="25"/>
        <v>110.41</v>
      </c>
      <c r="J391" t="s">
        <v>20</v>
      </c>
      <c r="K391" t="s">
        <v>21</v>
      </c>
      <c r="L391">
        <v>1390370400</v>
      </c>
      <c r="M391" s="8">
        <f t="shared" si="27"/>
        <v>41661.25</v>
      </c>
      <c r="N391">
        <v>1392271200</v>
      </c>
      <c r="O391" s="8">
        <f t="shared" si="26"/>
        <v>41683.25</v>
      </c>
      <c r="P391" t="b">
        <v>0</v>
      </c>
      <c r="Q391" t="b">
        <v>0</v>
      </c>
      <c r="R391" t="s">
        <v>2020</v>
      </c>
      <c r="S391" t="s">
        <v>2021</v>
      </c>
    </row>
    <row r="392" spans="1:19" ht="17" x14ac:dyDescent="0.2">
      <c r="A392">
        <v>118</v>
      </c>
      <c r="B392" t="s">
        <v>266</v>
      </c>
      <c r="C392" s="3" t="s">
        <v>267</v>
      </c>
      <c r="D392">
        <v>5400</v>
      </c>
      <c r="E392">
        <v>6351</v>
      </c>
      <c r="F392" s="5">
        <f t="shared" si="24"/>
        <v>117.61111111111111</v>
      </c>
      <c r="G392" t="s">
        <v>19</v>
      </c>
      <c r="H392">
        <v>67</v>
      </c>
      <c r="I392">
        <f t="shared" si="25"/>
        <v>94.791044776119406</v>
      </c>
      <c r="J392" t="s">
        <v>20</v>
      </c>
      <c r="K392" t="s">
        <v>21</v>
      </c>
      <c r="L392">
        <v>1390716000</v>
      </c>
      <c r="M392" s="8">
        <f t="shared" si="27"/>
        <v>41665.25</v>
      </c>
      <c r="N392">
        <v>1391234400</v>
      </c>
      <c r="O392" s="8">
        <f t="shared" si="26"/>
        <v>41671.25</v>
      </c>
      <c r="P392" t="b">
        <v>0</v>
      </c>
      <c r="Q392" t="b">
        <v>0</v>
      </c>
      <c r="R392" t="s">
        <v>2027</v>
      </c>
      <c r="S392" t="s">
        <v>2028</v>
      </c>
    </row>
    <row r="393" spans="1:19" ht="17" x14ac:dyDescent="0.2">
      <c r="A393">
        <v>429</v>
      </c>
      <c r="B393" t="s">
        <v>884</v>
      </c>
      <c r="C393" s="3" t="s">
        <v>885</v>
      </c>
      <c r="D393">
        <v>191000</v>
      </c>
      <c r="E393">
        <v>173191</v>
      </c>
      <c r="F393" s="5">
        <f t="shared" si="24"/>
        <v>90.675916230366497</v>
      </c>
      <c r="G393" t="s">
        <v>63</v>
      </c>
      <c r="H393">
        <v>2138</v>
      </c>
      <c r="I393">
        <f t="shared" si="25"/>
        <v>81.006080449017773</v>
      </c>
      <c r="J393" t="s">
        <v>20</v>
      </c>
      <c r="K393" t="s">
        <v>21</v>
      </c>
      <c r="L393">
        <v>1392012000</v>
      </c>
      <c r="M393" s="8">
        <f t="shared" si="27"/>
        <v>41680.25</v>
      </c>
      <c r="N393">
        <v>1394427600</v>
      </c>
      <c r="O393" s="8">
        <f t="shared" si="26"/>
        <v>41708.208333333336</v>
      </c>
      <c r="P393" t="b">
        <v>0</v>
      </c>
      <c r="Q393" t="b">
        <v>1</v>
      </c>
      <c r="R393" t="s">
        <v>2027</v>
      </c>
      <c r="S393" t="s">
        <v>2028</v>
      </c>
    </row>
    <row r="394" spans="1:19" ht="34" x14ac:dyDescent="0.2">
      <c r="A394">
        <v>816</v>
      </c>
      <c r="B394" t="s">
        <v>1642</v>
      </c>
      <c r="C394" s="3" t="s">
        <v>1643</v>
      </c>
      <c r="D394">
        <v>2300</v>
      </c>
      <c r="E394">
        <v>14150</v>
      </c>
      <c r="F394" s="5">
        <f t="shared" si="24"/>
        <v>615.21739130434787</v>
      </c>
      <c r="G394" t="s">
        <v>19</v>
      </c>
      <c r="H394">
        <v>133</v>
      </c>
      <c r="I394">
        <f t="shared" si="25"/>
        <v>106.39097744360902</v>
      </c>
      <c r="J394" t="s">
        <v>20</v>
      </c>
      <c r="K394" t="s">
        <v>21</v>
      </c>
      <c r="L394">
        <v>1392012000</v>
      </c>
      <c r="M394" s="8">
        <f t="shared" si="27"/>
        <v>41680.25</v>
      </c>
      <c r="N394">
        <v>1392184800</v>
      </c>
      <c r="O394" s="8">
        <f t="shared" si="26"/>
        <v>41682.25</v>
      </c>
      <c r="P394" t="b">
        <v>1</v>
      </c>
      <c r="Q394" t="b">
        <v>1</v>
      </c>
      <c r="R394" t="s">
        <v>2012</v>
      </c>
      <c r="S394" t="s">
        <v>2013</v>
      </c>
    </row>
    <row r="395" spans="1:19" ht="34" x14ac:dyDescent="0.2">
      <c r="A395">
        <v>318</v>
      </c>
      <c r="B395" t="s">
        <v>665</v>
      </c>
      <c r="C395" s="3" t="s">
        <v>666</v>
      </c>
      <c r="D395">
        <v>5700</v>
      </c>
      <c r="E395">
        <v>903</v>
      </c>
      <c r="F395" s="5">
        <f t="shared" si="24"/>
        <v>15.842105263157894</v>
      </c>
      <c r="G395" t="s">
        <v>14</v>
      </c>
      <c r="H395">
        <v>17</v>
      </c>
      <c r="I395">
        <f t="shared" si="25"/>
        <v>53.117647058823529</v>
      </c>
      <c r="J395" t="s">
        <v>20</v>
      </c>
      <c r="K395" t="s">
        <v>21</v>
      </c>
      <c r="L395">
        <v>1392357600</v>
      </c>
      <c r="M395" s="8">
        <f t="shared" si="27"/>
        <v>41684.25</v>
      </c>
      <c r="N395">
        <v>1392530400</v>
      </c>
      <c r="O395" s="8">
        <f t="shared" si="26"/>
        <v>41686.25</v>
      </c>
      <c r="P395" t="b">
        <v>0</v>
      </c>
      <c r="Q395" t="b">
        <v>0</v>
      </c>
      <c r="R395" t="s">
        <v>2008</v>
      </c>
      <c r="S395" t="s">
        <v>2009</v>
      </c>
    </row>
    <row r="396" spans="1:19" ht="17" x14ac:dyDescent="0.2">
      <c r="A396">
        <v>651</v>
      </c>
      <c r="B396" t="s">
        <v>1320</v>
      </c>
      <c r="C396" s="3" t="s">
        <v>1321</v>
      </c>
      <c r="D396">
        <v>196700</v>
      </c>
      <c r="E396">
        <v>174039</v>
      </c>
      <c r="F396" s="5">
        <f t="shared" si="24"/>
        <v>88.47941026944585</v>
      </c>
      <c r="G396" t="s">
        <v>14</v>
      </c>
      <c r="H396">
        <v>3868</v>
      </c>
      <c r="I396">
        <f t="shared" si="25"/>
        <v>44.994570837642193</v>
      </c>
      <c r="J396" t="s">
        <v>94</v>
      </c>
      <c r="K396" t="s">
        <v>95</v>
      </c>
      <c r="L396">
        <v>1393048800</v>
      </c>
      <c r="M396" s="8">
        <f t="shared" si="27"/>
        <v>41692.25</v>
      </c>
      <c r="N396">
        <v>1394344800</v>
      </c>
      <c r="O396" s="8">
        <f t="shared" si="26"/>
        <v>41707.25</v>
      </c>
      <c r="P396" t="b">
        <v>0</v>
      </c>
      <c r="Q396" t="b">
        <v>0</v>
      </c>
      <c r="R396" t="s">
        <v>2014</v>
      </c>
      <c r="S396" t="s">
        <v>2025</v>
      </c>
    </row>
    <row r="397" spans="1:19" ht="17" x14ac:dyDescent="0.2">
      <c r="A397">
        <v>580</v>
      </c>
      <c r="B397" t="s">
        <v>533</v>
      </c>
      <c r="C397" s="3" t="s">
        <v>1180</v>
      </c>
      <c r="D397">
        <v>43800</v>
      </c>
      <c r="E397">
        <v>149578</v>
      </c>
      <c r="F397" s="5">
        <f t="shared" si="24"/>
        <v>341.5022831050228</v>
      </c>
      <c r="G397" t="s">
        <v>19</v>
      </c>
      <c r="H397">
        <v>3116</v>
      </c>
      <c r="I397">
        <f t="shared" si="25"/>
        <v>48.003209242618745</v>
      </c>
      <c r="J397" t="s">
        <v>20</v>
      </c>
      <c r="K397" t="s">
        <v>21</v>
      </c>
      <c r="L397">
        <v>1393394400</v>
      </c>
      <c r="M397" s="8">
        <f t="shared" si="27"/>
        <v>41696.25</v>
      </c>
      <c r="N397">
        <v>1394085600</v>
      </c>
      <c r="O397" s="8">
        <f t="shared" si="26"/>
        <v>41704.25</v>
      </c>
      <c r="P397" t="b">
        <v>0</v>
      </c>
      <c r="Q397" t="b">
        <v>0</v>
      </c>
      <c r="R397" t="s">
        <v>2012</v>
      </c>
      <c r="S397" t="s">
        <v>2013</v>
      </c>
    </row>
    <row r="398" spans="1:19" ht="17" x14ac:dyDescent="0.2">
      <c r="A398">
        <v>822</v>
      </c>
      <c r="B398" t="s">
        <v>1653</v>
      </c>
      <c r="C398" s="3" t="s">
        <v>1654</v>
      </c>
      <c r="D398">
        <v>54000</v>
      </c>
      <c r="E398">
        <v>188982</v>
      </c>
      <c r="F398" s="5">
        <f t="shared" si="24"/>
        <v>349.9666666666667</v>
      </c>
      <c r="G398" t="s">
        <v>19</v>
      </c>
      <c r="H398">
        <v>2100</v>
      </c>
      <c r="I398">
        <f t="shared" si="25"/>
        <v>89.991428571428571</v>
      </c>
      <c r="J398" t="s">
        <v>20</v>
      </c>
      <c r="K398" t="s">
        <v>21</v>
      </c>
      <c r="L398">
        <v>1393567200</v>
      </c>
      <c r="M398" s="8">
        <f t="shared" si="27"/>
        <v>41698.25</v>
      </c>
      <c r="N398">
        <v>1395032400</v>
      </c>
      <c r="O398" s="8">
        <f t="shared" si="26"/>
        <v>41715.208333333336</v>
      </c>
      <c r="P398" t="b">
        <v>0</v>
      </c>
      <c r="Q398" t="b">
        <v>0</v>
      </c>
      <c r="R398" t="s">
        <v>2008</v>
      </c>
      <c r="S398" t="s">
        <v>2009</v>
      </c>
    </row>
    <row r="399" spans="1:19" ht="17" x14ac:dyDescent="0.2">
      <c r="A399">
        <v>932</v>
      </c>
      <c r="B399" t="s">
        <v>1872</v>
      </c>
      <c r="C399" s="3" t="s">
        <v>1873</v>
      </c>
      <c r="D399">
        <v>2300</v>
      </c>
      <c r="E399">
        <v>4883</v>
      </c>
      <c r="F399" s="5">
        <f t="shared" si="24"/>
        <v>212.30434782608697</v>
      </c>
      <c r="G399" t="s">
        <v>19</v>
      </c>
      <c r="H399">
        <v>144</v>
      </c>
      <c r="I399">
        <f t="shared" si="25"/>
        <v>33.909722222222221</v>
      </c>
      <c r="J399" t="s">
        <v>20</v>
      </c>
      <c r="K399" t="s">
        <v>21</v>
      </c>
      <c r="L399">
        <v>1394514000</v>
      </c>
      <c r="M399" s="8">
        <f t="shared" si="27"/>
        <v>41709.208333333336</v>
      </c>
      <c r="N399">
        <v>1394773200</v>
      </c>
      <c r="O399" s="8">
        <f t="shared" si="26"/>
        <v>41712.208333333336</v>
      </c>
      <c r="P399" t="b">
        <v>0</v>
      </c>
      <c r="Q399" t="b">
        <v>0</v>
      </c>
      <c r="R399" t="s">
        <v>2008</v>
      </c>
      <c r="S399" t="s">
        <v>2009</v>
      </c>
    </row>
    <row r="400" spans="1:19" ht="17" x14ac:dyDescent="0.2">
      <c r="A400">
        <v>889</v>
      </c>
      <c r="B400" t="s">
        <v>1786</v>
      </c>
      <c r="C400" s="3" t="s">
        <v>1787</v>
      </c>
      <c r="D400">
        <v>5600</v>
      </c>
      <c r="E400">
        <v>9508</v>
      </c>
      <c r="F400" s="5">
        <f t="shared" si="24"/>
        <v>169.78571428571431</v>
      </c>
      <c r="G400" t="s">
        <v>19</v>
      </c>
      <c r="H400">
        <v>122</v>
      </c>
      <c r="I400">
        <f t="shared" si="25"/>
        <v>77.93442622950819</v>
      </c>
      <c r="J400" t="s">
        <v>20</v>
      </c>
      <c r="K400" t="s">
        <v>21</v>
      </c>
      <c r="L400">
        <v>1394600400</v>
      </c>
      <c r="M400" s="8">
        <f t="shared" si="27"/>
        <v>41710.208333333336</v>
      </c>
      <c r="N400">
        <v>1395205200</v>
      </c>
      <c r="O400" s="8">
        <f t="shared" si="26"/>
        <v>41717.208333333336</v>
      </c>
      <c r="P400" t="b">
        <v>0</v>
      </c>
      <c r="Q400" t="b">
        <v>1</v>
      </c>
      <c r="R400" t="s">
        <v>2008</v>
      </c>
      <c r="S400" t="s">
        <v>2016</v>
      </c>
    </row>
    <row r="401" spans="1:19" ht="17" x14ac:dyDescent="0.2">
      <c r="A401">
        <v>839</v>
      </c>
      <c r="B401" t="s">
        <v>1687</v>
      </c>
      <c r="C401" s="3" t="s">
        <v>1688</v>
      </c>
      <c r="D401">
        <v>7700</v>
      </c>
      <c r="E401">
        <v>14644</v>
      </c>
      <c r="F401" s="5">
        <f t="shared" si="24"/>
        <v>190.18181818181819</v>
      </c>
      <c r="G401" t="s">
        <v>19</v>
      </c>
      <c r="H401">
        <v>157</v>
      </c>
      <c r="I401">
        <f t="shared" si="25"/>
        <v>93.273885350318466</v>
      </c>
      <c r="J401" t="s">
        <v>20</v>
      </c>
      <c r="K401" t="s">
        <v>21</v>
      </c>
      <c r="L401">
        <v>1395032400</v>
      </c>
      <c r="M401" s="8">
        <f t="shared" si="27"/>
        <v>41715.208333333336</v>
      </c>
      <c r="N401">
        <v>1398920400</v>
      </c>
      <c r="O401" s="8">
        <f t="shared" si="26"/>
        <v>41760.208333333336</v>
      </c>
      <c r="P401" t="b">
        <v>0</v>
      </c>
      <c r="Q401" t="b">
        <v>1</v>
      </c>
      <c r="R401" t="s">
        <v>2014</v>
      </c>
      <c r="S401" t="s">
        <v>2015</v>
      </c>
    </row>
    <row r="402" spans="1:19" ht="34" x14ac:dyDescent="0.2">
      <c r="A402">
        <v>171</v>
      </c>
      <c r="B402" t="s">
        <v>372</v>
      </c>
      <c r="C402" s="3" t="s">
        <v>373</v>
      </c>
      <c r="D402">
        <v>4900</v>
      </c>
      <c r="E402">
        <v>521</v>
      </c>
      <c r="F402" s="5">
        <f t="shared" si="24"/>
        <v>10.63265306122449</v>
      </c>
      <c r="G402" t="s">
        <v>14</v>
      </c>
      <c r="H402">
        <v>5</v>
      </c>
      <c r="I402">
        <f t="shared" si="25"/>
        <v>104.2</v>
      </c>
      <c r="J402" t="s">
        <v>20</v>
      </c>
      <c r="K402" t="s">
        <v>21</v>
      </c>
      <c r="L402">
        <v>1395291600</v>
      </c>
      <c r="M402" s="8">
        <f t="shared" si="27"/>
        <v>41718.208333333336</v>
      </c>
      <c r="N402">
        <v>1397192400</v>
      </c>
      <c r="O402" s="8">
        <f t="shared" si="26"/>
        <v>41740.208333333336</v>
      </c>
      <c r="P402" t="b">
        <v>0</v>
      </c>
      <c r="Q402" t="b">
        <v>0</v>
      </c>
      <c r="R402" t="s">
        <v>2020</v>
      </c>
      <c r="S402" t="s">
        <v>2032</v>
      </c>
    </row>
    <row r="403" spans="1:19" ht="17" x14ac:dyDescent="0.2">
      <c r="A403">
        <v>607</v>
      </c>
      <c r="B403" t="s">
        <v>1232</v>
      </c>
      <c r="C403" s="3" t="s">
        <v>1233</v>
      </c>
      <c r="D403">
        <v>137600</v>
      </c>
      <c r="E403">
        <v>180667</v>
      </c>
      <c r="F403" s="5">
        <f t="shared" si="24"/>
        <v>131.29869186046511</v>
      </c>
      <c r="G403" t="s">
        <v>19</v>
      </c>
      <c r="H403">
        <v>2230</v>
      </c>
      <c r="I403">
        <f t="shared" si="25"/>
        <v>81.016591928251117</v>
      </c>
      <c r="J403" t="s">
        <v>20</v>
      </c>
      <c r="K403" t="s">
        <v>21</v>
      </c>
      <c r="L403">
        <v>1395550800</v>
      </c>
      <c r="M403" s="8">
        <f t="shared" si="27"/>
        <v>41721.208333333336</v>
      </c>
      <c r="N403">
        <v>1395723600</v>
      </c>
      <c r="O403" s="8">
        <f t="shared" si="26"/>
        <v>41723.208333333336</v>
      </c>
      <c r="P403" t="b">
        <v>0</v>
      </c>
      <c r="Q403" t="b">
        <v>0</v>
      </c>
      <c r="R403" t="s">
        <v>2006</v>
      </c>
      <c r="S403" t="s">
        <v>2007</v>
      </c>
    </row>
    <row r="404" spans="1:19" ht="17" x14ac:dyDescent="0.2">
      <c r="A404">
        <v>593</v>
      </c>
      <c r="B404" t="s">
        <v>1204</v>
      </c>
      <c r="C404" s="3" t="s">
        <v>1205</v>
      </c>
      <c r="D404">
        <v>121600</v>
      </c>
      <c r="E404">
        <v>188288</v>
      </c>
      <c r="F404" s="5">
        <f t="shared" si="24"/>
        <v>154.84210526315789</v>
      </c>
      <c r="G404" t="s">
        <v>19</v>
      </c>
      <c r="H404">
        <v>4006</v>
      </c>
      <c r="I404">
        <f t="shared" si="25"/>
        <v>47.001497753369947</v>
      </c>
      <c r="J404" t="s">
        <v>20</v>
      </c>
      <c r="K404" t="s">
        <v>21</v>
      </c>
      <c r="L404">
        <v>1395810000</v>
      </c>
      <c r="M404" s="8">
        <f t="shared" si="27"/>
        <v>41724.208333333336</v>
      </c>
      <c r="N404">
        <v>1396933200</v>
      </c>
      <c r="O404" s="8">
        <f t="shared" si="26"/>
        <v>41737.208333333336</v>
      </c>
      <c r="P404" t="b">
        <v>0</v>
      </c>
      <c r="Q404" t="b">
        <v>0</v>
      </c>
      <c r="R404" t="s">
        <v>2014</v>
      </c>
      <c r="S404" t="s">
        <v>2022</v>
      </c>
    </row>
    <row r="405" spans="1:19" ht="17" x14ac:dyDescent="0.2">
      <c r="A405">
        <v>323</v>
      </c>
      <c r="B405" t="s">
        <v>675</v>
      </c>
      <c r="C405" s="3" t="s">
        <v>676</v>
      </c>
      <c r="D405">
        <v>8900</v>
      </c>
      <c r="E405">
        <v>2148</v>
      </c>
      <c r="F405" s="5">
        <f t="shared" si="24"/>
        <v>24.134831460674157</v>
      </c>
      <c r="G405" t="s">
        <v>14</v>
      </c>
      <c r="H405">
        <v>26</v>
      </c>
      <c r="I405">
        <f t="shared" si="25"/>
        <v>82.615384615384613</v>
      </c>
      <c r="J405" t="s">
        <v>36</v>
      </c>
      <c r="K405" t="s">
        <v>37</v>
      </c>
      <c r="L405">
        <v>1395896400</v>
      </c>
      <c r="M405" s="8">
        <f t="shared" si="27"/>
        <v>41725.208333333336</v>
      </c>
      <c r="N405">
        <v>1396069200</v>
      </c>
      <c r="O405" s="8">
        <f t="shared" si="26"/>
        <v>41727.208333333336</v>
      </c>
      <c r="P405" t="b">
        <v>0</v>
      </c>
      <c r="Q405" t="b">
        <v>0</v>
      </c>
      <c r="R405" t="s">
        <v>2014</v>
      </c>
      <c r="S405" t="s">
        <v>2015</v>
      </c>
    </row>
    <row r="406" spans="1:19" ht="17" x14ac:dyDescent="0.2">
      <c r="A406">
        <v>47</v>
      </c>
      <c r="B406" t="s">
        <v>124</v>
      </c>
      <c r="C406" s="3" t="s">
        <v>125</v>
      </c>
      <c r="D406">
        <v>1500</v>
      </c>
      <c r="E406">
        <v>7129</v>
      </c>
      <c r="F406" s="5">
        <f t="shared" si="24"/>
        <v>475.26666666666665</v>
      </c>
      <c r="G406" t="s">
        <v>19</v>
      </c>
      <c r="H406">
        <v>149</v>
      </c>
      <c r="I406">
        <f t="shared" si="25"/>
        <v>47.845637583892618</v>
      </c>
      <c r="J406" t="s">
        <v>20</v>
      </c>
      <c r="K406" t="s">
        <v>21</v>
      </c>
      <c r="L406">
        <v>1396069200</v>
      </c>
      <c r="M406" s="8">
        <f t="shared" si="27"/>
        <v>41727.208333333336</v>
      </c>
      <c r="N406">
        <v>1398661200</v>
      </c>
      <c r="O406" s="8">
        <f t="shared" si="26"/>
        <v>41757.208333333336</v>
      </c>
      <c r="P406" t="b">
        <v>0</v>
      </c>
      <c r="Q406" t="b">
        <v>0</v>
      </c>
      <c r="R406" t="s">
        <v>2012</v>
      </c>
      <c r="S406" t="s">
        <v>2013</v>
      </c>
    </row>
    <row r="407" spans="1:19" ht="17" x14ac:dyDescent="0.2">
      <c r="A407">
        <v>555</v>
      </c>
      <c r="B407" t="s">
        <v>1131</v>
      </c>
      <c r="C407" s="3" t="s">
        <v>1132</v>
      </c>
      <c r="D407">
        <v>6300</v>
      </c>
      <c r="E407">
        <v>14089</v>
      </c>
      <c r="F407" s="5">
        <f t="shared" si="24"/>
        <v>223.63492063492063</v>
      </c>
      <c r="G407" t="s">
        <v>19</v>
      </c>
      <c r="H407">
        <v>135</v>
      </c>
      <c r="I407">
        <f t="shared" si="25"/>
        <v>104.36296296296297</v>
      </c>
      <c r="J407" t="s">
        <v>32</v>
      </c>
      <c r="K407" t="s">
        <v>33</v>
      </c>
      <c r="L407">
        <v>1396414800</v>
      </c>
      <c r="M407" s="8">
        <f t="shared" si="27"/>
        <v>41731.208333333336</v>
      </c>
      <c r="N407">
        <v>1399093200</v>
      </c>
      <c r="O407" s="8">
        <f t="shared" si="26"/>
        <v>41762.208333333336</v>
      </c>
      <c r="P407" t="b">
        <v>0</v>
      </c>
      <c r="Q407" t="b">
        <v>0</v>
      </c>
      <c r="R407" t="s">
        <v>2008</v>
      </c>
      <c r="S407" t="s">
        <v>2009</v>
      </c>
    </row>
    <row r="408" spans="1:19" ht="17" x14ac:dyDescent="0.2">
      <c r="A408">
        <v>245</v>
      </c>
      <c r="B408" t="s">
        <v>519</v>
      </c>
      <c r="C408" s="3" t="s">
        <v>520</v>
      </c>
      <c r="D408">
        <v>2900</v>
      </c>
      <c r="E408">
        <v>14771</v>
      </c>
      <c r="F408" s="5">
        <f t="shared" si="24"/>
        <v>509.34482758620686</v>
      </c>
      <c r="G408" t="s">
        <v>19</v>
      </c>
      <c r="H408">
        <v>214</v>
      </c>
      <c r="I408">
        <f t="shared" si="25"/>
        <v>69.023364485981304</v>
      </c>
      <c r="J408" t="s">
        <v>20</v>
      </c>
      <c r="K408" t="s">
        <v>21</v>
      </c>
      <c r="L408">
        <v>1396846800</v>
      </c>
      <c r="M408" s="8">
        <f t="shared" si="27"/>
        <v>41736.208333333336</v>
      </c>
      <c r="N408">
        <v>1396933200</v>
      </c>
      <c r="O408" s="8">
        <f t="shared" si="26"/>
        <v>41737.208333333336</v>
      </c>
      <c r="P408" t="b">
        <v>0</v>
      </c>
      <c r="Q408" t="b">
        <v>0</v>
      </c>
      <c r="R408" t="s">
        <v>2012</v>
      </c>
      <c r="S408" t="s">
        <v>2013</v>
      </c>
    </row>
    <row r="409" spans="1:19" ht="17" x14ac:dyDescent="0.2">
      <c r="A409">
        <v>241</v>
      </c>
      <c r="B409" t="s">
        <v>511</v>
      </c>
      <c r="C409" s="3" t="s">
        <v>512</v>
      </c>
      <c r="D409">
        <v>168500</v>
      </c>
      <c r="E409">
        <v>171729</v>
      </c>
      <c r="F409" s="5">
        <f t="shared" si="24"/>
        <v>101.91632047477745</v>
      </c>
      <c r="G409" t="s">
        <v>19</v>
      </c>
      <c r="H409">
        <v>1684</v>
      </c>
      <c r="I409">
        <f t="shared" si="25"/>
        <v>101.97684085510689</v>
      </c>
      <c r="J409" t="s">
        <v>24</v>
      </c>
      <c r="K409" t="s">
        <v>25</v>
      </c>
      <c r="L409">
        <v>1397365200</v>
      </c>
      <c r="M409" s="8">
        <f t="shared" si="27"/>
        <v>41742.208333333336</v>
      </c>
      <c r="N409">
        <v>1398229200</v>
      </c>
      <c r="O409" s="8">
        <f t="shared" si="26"/>
        <v>41752.208333333336</v>
      </c>
      <c r="P409" t="b">
        <v>0</v>
      </c>
      <c r="Q409" t="b">
        <v>1</v>
      </c>
      <c r="R409" t="s">
        <v>2020</v>
      </c>
      <c r="S409" t="s">
        <v>2021</v>
      </c>
    </row>
    <row r="410" spans="1:19" ht="17" x14ac:dyDescent="0.2">
      <c r="A410">
        <v>770</v>
      </c>
      <c r="B410" t="s">
        <v>1551</v>
      </c>
      <c r="C410" s="3" t="s">
        <v>1552</v>
      </c>
      <c r="D410">
        <v>4300</v>
      </c>
      <c r="E410">
        <v>11642</v>
      </c>
      <c r="F410" s="5">
        <f t="shared" si="24"/>
        <v>270.74418604651163</v>
      </c>
      <c r="G410" t="s">
        <v>19</v>
      </c>
      <c r="H410">
        <v>216</v>
      </c>
      <c r="I410">
        <f t="shared" si="25"/>
        <v>53.898148148148145</v>
      </c>
      <c r="J410" t="s">
        <v>94</v>
      </c>
      <c r="K410" t="s">
        <v>95</v>
      </c>
      <c r="L410">
        <v>1397451600</v>
      </c>
      <c r="M410" s="8">
        <f t="shared" si="27"/>
        <v>41743.208333333336</v>
      </c>
      <c r="N410">
        <v>1398056400</v>
      </c>
      <c r="O410" s="8">
        <f t="shared" si="26"/>
        <v>41750.208333333336</v>
      </c>
      <c r="P410" t="b">
        <v>0</v>
      </c>
      <c r="Q410" t="b">
        <v>1</v>
      </c>
      <c r="R410" t="s">
        <v>2012</v>
      </c>
      <c r="S410" t="s">
        <v>2013</v>
      </c>
    </row>
    <row r="411" spans="1:19" ht="34" x14ac:dyDescent="0.2">
      <c r="A411">
        <v>237</v>
      </c>
      <c r="B411" t="s">
        <v>503</v>
      </c>
      <c r="C411" s="3" t="s">
        <v>504</v>
      </c>
      <c r="D411">
        <v>9300</v>
      </c>
      <c r="E411">
        <v>14822</v>
      </c>
      <c r="F411" s="5">
        <f t="shared" si="24"/>
        <v>159.3763440860215</v>
      </c>
      <c r="G411" t="s">
        <v>19</v>
      </c>
      <c r="H411">
        <v>329</v>
      </c>
      <c r="I411">
        <f t="shared" si="25"/>
        <v>45.051671732522799</v>
      </c>
      <c r="J411" t="s">
        <v>20</v>
      </c>
      <c r="K411" t="s">
        <v>21</v>
      </c>
      <c r="L411">
        <v>1398402000</v>
      </c>
      <c r="M411" s="8">
        <f t="shared" si="27"/>
        <v>41754.208333333336</v>
      </c>
      <c r="N411">
        <v>1398574800</v>
      </c>
      <c r="O411" s="8">
        <f t="shared" si="26"/>
        <v>41756.208333333336</v>
      </c>
      <c r="P411" t="b">
        <v>0</v>
      </c>
      <c r="Q411" t="b">
        <v>0</v>
      </c>
      <c r="R411" t="s">
        <v>2014</v>
      </c>
      <c r="S411" t="s">
        <v>2022</v>
      </c>
    </row>
    <row r="412" spans="1:19" ht="17" x14ac:dyDescent="0.2">
      <c r="A412">
        <v>461</v>
      </c>
      <c r="B412" t="s">
        <v>947</v>
      </c>
      <c r="C412" s="3" t="s">
        <v>948</v>
      </c>
      <c r="D412">
        <v>98800</v>
      </c>
      <c r="E412">
        <v>139354</v>
      </c>
      <c r="F412" s="5">
        <f t="shared" si="24"/>
        <v>141.04655870445345</v>
      </c>
      <c r="G412" t="s">
        <v>19</v>
      </c>
      <c r="H412">
        <v>2080</v>
      </c>
      <c r="I412">
        <f t="shared" si="25"/>
        <v>66.997115384615384</v>
      </c>
      <c r="J412" t="s">
        <v>20</v>
      </c>
      <c r="K412" t="s">
        <v>21</v>
      </c>
      <c r="L412">
        <v>1398661200</v>
      </c>
      <c r="M412" s="8">
        <f t="shared" si="27"/>
        <v>41757.208333333336</v>
      </c>
      <c r="N412">
        <v>1400389200</v>
      </c>
      <c r="O412" s="8">
        <f t="shared" si="26"/>
        <v>41777.208333333336</v>
      </c>
      <c r="P412" t="b">
        <v>0</v>
      </c>
      <c r="Q412" t="b">
        <v>0</v>
      </c>
      <c r="R412" t="s">
        <v>2014</v>
      </c>
      <c r="S412" t="s">
        <v>2017</v>
      </c>
    </row>
    <row r="413" spans="1:19" ht="17" x14ac:dyDescent="0.2">
      <c r="A413">
        <v>432</v>
      </c>
      <c r="B413" t="s">
        <v>890</v>
      </c>
      <c r="C413" s="3" t="s">
        <v>891</v>
      </c>
      <c r="D413">
        <v>7700</v>
      </c>
      <c r="E413">
        <v>6369</v>
      </c>
      <c r="F413" s="5">
        <f t="shared" si="24"/>
        <v>82.714285714285722</v>
      </c>
      <c r="G413" t="s">
        <v>14</v>
      </c>
      <c r="H413">
        <v>91</v>
      </c>
      <c r="I413">
        <f t="shared" si="25"/>
        <v>69.989010989010993</v>
      </c>
      <c r="J413" t="s">
        <v>20</v>
      </c>
      <c r="K413" t="s">
        <v>21</v>
      </c>
      <c r="L413">
        <v>1399006800</v>
      </c>
      <c r="M413" s="8">
        <f t="shared" si="27"/>
        <v>41761.208333333336</v>
      </c>
      <c r="N413">
        <v>1400734800</v>
      </c>
      <c r="O413" s="8">
        <f t="shared" si="26"/>
        <v>41781.208333333336</v>
      </c>
      <c r="P413" t="b">
        <v>0</v>
      </c>
      <c r="Q413" t="b">
        <v>0</v>
      </c>
      <c r="R413" t="s">
        <v>2012</v>
      </c>
      <c r="S413" t="s">
        <v>2013</v>
      </c>
    </row>
    <row r="414" spans="1:19" ht="17" x14ac:dyDescent="0.2">
      <c r="A414">
        <v>573</v>
      </c>
      <c r="B414" t="s">
        <v>1166</v>
      </c>
      <c r="C414" s="3" t="s">
        <v>1167</v>
      </c>
      <c r="D414">
        <v>6700</v>
      </c>
      <c r="E414">
        <v>7496</v>
      </c>
      <c r="F414" s="5">
        <f t="shared" si="24"/>
        <v>111.88059701492537</v>
      </c>
      <c r="G414" t="s">
        <v>19</v>
      </c>
      <c r="H414">
        <v>300</v>
      </c>
      <c r="I414">
        <f t="shared" si="25"/>
        <v>24.986666666666668</v>
      </c>
      <c r="J414" t="s">
        <v>20</v>
      </c>
      <c r="K414" t="s">
        <v>21</v>
      </c>
      <c r="L414">
        <v>1399006800</v>
      </c>
      <c r="M414" s="8">
        <f t="shared" si="27"/>
        <v>41761.208333333336</v>
      </c>
      <c r="N414">
        <v>1399179600</v>
      </c>
      <c r="O414" s="8">
        <f t="shared" si="26"/>
        <v>41763.208333333336</v>
      </c>
      <c r="P414" t="b">
        <v>0</v>
      </c>
      <c r="Q414" t="b">
        <v>0</v>
      </c>
      <c r="R414" t="s">
        <v>2037</v>
      </c>
      <c r="S414" t="s">
        <v>2038</v>
      </c>
    </row>
    <row r="415" spans="1:19" ht="17" x14ac:dyDescent="0.2">
      <c r="A415">
        <v>225</v>
      </c>
      <c r="B415" t="s">
        <v>480</v>
      </c>
      <c r="C415" s="3" t="s">
        <v>481</v>
      </c>
      <c r="D415">
        <v>67800</v>
      </c>
      <c r="E415">
        <v>176398</v>
      </c>
      <c r="F415" s="5">
        <f t="shared" si="24"/>
        <v>260.1740412979351</v>
      </c>
      <c r="G415" t="s">
        <v>19</v>
      </c>
      <c r="H415">
        <v>5880</v>
      </c>
      <c r="I415">
        <f t="shared" si="25"/>
        <v>29.999659863945578</v>
      </c>
      <c r="J415" t="s">
        <v>20</v>
      </c>
      <c r="K415" t="s">
        <v>21</v>
      </c>
      <c r="L415">
        <v>1399093200</v>
      </c>
      <c r="M415" s="8">
        <f t="shared" si="27"/>
        <v>41762.208333333336</v>
      </c>
      <c r="N415">
        <v>1399093200</v>
      </c>
      <c r="O415" s="8">
        <f t="shared" si="26"/>
        <v>41762.208333333336</v>
      </c>
      <c r="P415" t="b">
        <v>1</v>
      </c>
      <c r="Q415" t="b">
        <v>0</v>
      </c>
      <c r="R415" t="s">
        <v>2008</v>
      </c>
      <c r="S415" t="s">
        <v>2009</v>
      </c>
    </row>
    <row r="416" spans="1:19" ht="17" x14ac:dyDescent="0.2">
      <c r="A416">
        <v>884</v>
      </c>
      <c r="B416" t="s">
        <v>1776</v>
      </c>
      <c r="C416" s="3" t="s">
        <v>1777</v>
      </c>
      <c r="D416">
        <v>170800</v>
      </c>
      <c r="E416">
        <v>109374</v>
      </c>
      <c r="F416" s="5">
        <f t="shared" si="24"/>
        <v>64.036299765807954</v>
      </c>
      <c r="G416" t="s">
        <v>14</v>
      </c>
      <c r="H416">
        <v>1886</v>
      </c>
      <c r="I416">
        <f t="shared" si="25"/>
        <v>57.992576882290564</v>
      </c>
      <c r="J416" t="s">
        <v>20</v>
      </c>
      <c r="K416" t="s">
        <v>21</v>
      </c>
      <c r="L416">
        <v>1399179600</v>
      </c>
      <c r="M416" s="8">
        <f t="shared" si="27"/>
        <v>41763.208333333336</v>
      </c>
      <c r="N416">
        <v>1399352400</v>
      </c>
      <c r="O416" s="8">
        <f t="shared" si="26"/>
        <v>41765.208333333336</v>
      </c>
      <c r="P416" t="b">
        <v>0</v>
      </c>
      <c r="Q416" t="b">
        <v>1</v>
      </c>
      <c r="R416" t="s">
        <v>2012</v>
      </c>
      <c r="S416" t="s">
        <v>2013</v>
      </c>
    </row>
    <row r="417" spans="1:19" ht="17" x14ac:dyDescent="0.2">
      <c r="A417">
        <v>529</v>
      </c>
      <c r="B417" t="s">
        <v>1079</v>
      </c>
      <c r="C417" s="3" t="s">
        <v>1080</v>
      </c>
      <c r="D417">
        <v>5100</v>
      </c>
      <c r="E417">
        <v>574</v>
      </c>
      <c r="F417" s="5">
        <f t="shared" si="24"/>
        <v>11.254901960784313</v>
      </c>
      <c r="G417" t="s">
        <v>14</v>
      </c>
      <c r="H417">
        <v>9</v>
      </c>
      <c r="I417">
        <f t="shared" si="25"/>
        <v>63.777777777777779</v>
      </c>
      <c r="J417" t="s">
        <v>20</v>
      </c>
      <c r="K417" t="s">
        <v>21</v>
      </c>
      <c r="L417">
        <v>1399698000</v>
      </c>
      <c r="M417" s="8">
        <f t="shared" si="27"/>
        <v>41769.208333333336</v>
      </c>
      <c r="N417">
        <v>1402117200</v>
      </c>
      <c r="O417" s="8">
        <f t="shared" si="26"/>
        <v>41797.208333333336</v>
      </c>
      <c r="P417" t="b">
        <v>0</v>
      </c>
      <c r="Q417" t="b">
        <v>0</v>
      </c>
      <c r="R417" t="s">
        <v>2023</v>
      </c>
      <c r="S417" t="s">
        <v>2024</v>
      </c>
    </row>
    <row r="418" spans="1:19" ht="17" x14ac:dyDescent="0.2">
      <c r="A418">
        <v>53</v>
      </c>
      <c r="B418" t="s">
        <v>136</v>
      </c>
      <c r="C418" s="3" t="s">
        <v>137</v>
      </c>
      <c r="D418">
        <v>8800</v>
      </c>
      <c r="E418">
        <v>12356</v>
      </c>
      <c r="F418" s="5">
        <f t="shared" si="24"/>
        <v>140.40909090909091</v>
      </c>
      <c r="G418" t="s">
        <v>19</v>
      </c>
      <c r="H418">
        <v>209</v>
      </c>
      <c r="I418">
        <f t="shared" si="25"/>
        <v>59.119617224880386</v>
      </c>
      <c r="J418" t="s">
        <v>20</v>
      </c>
      <c r="K418" t="s">
        <v>21</v>
      </c>
      <c r="L418">
        <v>1400562000</v>
      </c>
      <c r="M418" s="8">
        <f t="shared" si="27"/>
        <v>41779.208333333336</v>
      </c>
      <c r="N418">
        <v>1403931600</v>
      </c>
      <c r="O418" s="8">
        <f t="shared" si="26"/>
        <v>41818.208333333336</v>
      </c>
      <c r="P418" t="b">
        <v>0</v>
      </c>
      <c r="Q418" t="b">
        <v>0</v>
      </c>
      <c r="R418" t="s">
        <v>2014</v>
      </c>
      <c r="S418" t="s">
        <v>2017</v>
      </c>
    </row>
    <row r="419" spans="1:19" ht="17" x14ac:dyDescent="0.2">
      <c r="A419">
        <v>575</v>
      </c>
      <c r="B419" t="s">
        <v>1170</v>
      </c>
      <c r="C419" s="3" t="s">
        <v>1171</v>
      </c>
      <c r="D419">
        <v>83300</v>
      </c>
      <c r="E419">
        <v>52421</v>
      </c>
      <c r="F419" s="5">
        <f t="shared" si="24"/>
        <v>62.930372148859547</v>
      </c>
      <c r="G419" t="s">
        <v>14</v>
      </c>
      <c r="H419">
        <v>558</v>
      </c>
      <c r="I419">
        <f t="shared" si="25"/>
        <v>93.944444444444443</v>
      </c>
      <c r="J419" t="s">
        <v>20</v>
      </c>
      <c r="K419" t="s">
        <v>21</v>
      </c>
      <c r="L419">
        <v>1400562000</v>
      </c>
      <c r="M419" s="8">
        <f t="shared" si="27"/>
        <v>41779.208333333336</v>
      </c>
      <c r="N419">
        <v>1400821200</v>
      </c>
      <c r="O419" s="8">
        <f t="shared" si="26"/>
        <v>41782.208333333336</v>
      </c>
      <c r="P419" t="b">
        <v>0</v>
      </c>
      <c r="Q419" t="b">
        <v>1</v>
      </c>
      <c r="R419" t="s">
        <v>2012</v>
      </c>
      <c r="S419" t="s">
        <v>2013</v>
      </c>
    </row>
    <row r="420" spans="1:19" ht="17" x14ac:dyDescent="0.2">
      <c r="A420">
        <v>186</v>
      </c>
      <c r="B420" t="s">
        <v>402</v>
      </c>
      <c r="C420" s="3" t="s">
        <v>403</v>
      </c>
      <c r="D420">
        <v>88800</v>
      </c>
      <c r="E420">
        <v>28358</v>
      </c>
      <c r="F420" s="5">
        <f t="shared" si="24"/>
        <v>31.934684684684683</v>
      </c>
      <c r="G420" t="s">
        <v>14</v>
      </c>
      <c r="H420">
        <v>886</v>
      </c>
      <c r="I420">
        <f t="shared" si="25"/>
        <v>32.006772009029348</v>
      </c>
      <c r="J420" t="s">
        <v>20</v>
      </c>
      <c r="K420" t="s">
        <v>21</v>
      </c>
      <c r="L420">
        <v>1400821200</v>
      </c>
      <c r="M420" s="8">
        <f t="shared" si="27"/>
        <v>41782.208333333336</v>
      </c>
      <c r="N420">
        <v>1402117200</v>
      </c>
      <c r="O420" s="8">
        <f t="shared" si="26"/>
        <v>41797.208333333336</v>
      </c>
      <c r="P420" t="b">
        <v>0</v>
      </c>
      <c r="Q420" t="b">
        <v>0</v>
      </c>
      <c r="R420" t="s">
        <v>2012</v>
      </c>
      <c r="S420" t="s">
        <v>2013</v>
      </c>
    </row>
    <row r="421" spans="1:19" ht="34" x14ac:dyDescent="0.2">
      <c r="A421">
        <v>315</v>
      </c>
      <c r="B421" t="s">
        <v>659</v>
      </c>
      <c r="C421" s="3" t="s">
        <v>660</v>
      </c>
      <c r="D421">
        <v>9500</v>
      </c>
      <c r="E421">
        <v>3220</v>
      </c>
      <c r="F421" s="5">
        <f t="shared" si="24"/>
        <v>33.89473684210526</v>
      </c>
      <c r="G421" t="s">
        <v>14</v>
      </c>
      <c r="H421">
        <v>31</v>
      </c>
      <c r="I421">
        <f t="shared" si="25"/>
        <v>103.87096774193549</v>
      </c>
      <c r="J421" t="s">
        <v>20</v>
      </c>
      <c r="K421" t="s">
        <v>21</v>
      </c>
      <c r="L421">
        <v>1400907600</v>
      </c>
      <c r="M421" s="8">
        <f t="shared" si="27"/>
        <v>41783.208333333336</v>
      </c>
      <c r="N421">
        <v>1403413200</v>
      </c>
      <c r="O421" s="8">
        <f t="shared" si="26"/>
        <v>41812.208333333336</v>
      </c>
      <c r="P421" t="b">
        <v>0</v>
      </c>
      <c r="Q421" t="b">
        <v>0</v>
      </c>
      <c r="R421" t="s">
        <v>2012</v>
      </c>
      <c r="S421" t="s">
        <v>2013</v>
      </c>
    </row>
    <row r="422" spans="1:19" ht="17" x14ac:dyDescent="0.2">
      <c r="A422">
        <v>789</v>
      </c>
      <c r="B422" t="s">
        <v>1589</v>
      </c>
      <c r="C422" s="3" t="s">
        <v>1590</v>
      </c>
      <c r="D422">
        <v>9000</v>
      </c>
      <c r="E422">
        <v>3351</v>
      </c>
      <c r="F422" s="5">
        <f t="shared" si="24"/>
        <v>37.233333333333334</v>
      </c>
      <c r="G422" t="s">
        <v>14</v>
      </c>
      <c r="H422">
        <v>45</v>
      </c>
      <c r="I422">
        <f t="shared" si="25"/>
        <v>74.466666666666669</v>
      </c>
      <c r="J422" t="s">
        <v>20</v>
      </c>
      <c r="K422" t="s">
        <v>21</v>
      </c>
      <c r="L422">
        <v>1401166800</v>
      </c>
      <c r="M422" s="8">
        <f t="shared" si="27"/>
        <v>41786.208333333336</v>
      </c>
      <c r="N422">
        <v>1404363600</v>
      </c>
      <c r="O422" s="8">
        <f t="shared" si="26"/>
        <v>41823.208333333336</v>
      </c>
      <c r="P422" t="b">
        <v>0</v>
      </c>
      <c r="Q422" t="b">
        <v>0</v>
      </c>
      <c r="R422" t="s">
        <v>2012</v>
      </c>
      <c r="S422" t="s">
        <v>2013</v>
      </c>
    </row>
    <row r="423" spans="1:19" ht="34" x14ac:dyDescent="0.2">
      <c r="A423">
        <v>592</v>
      </c>
      <c r="B423" t="s">
        <v>1202</v>
      </c>
      <c r="C423" s="3" t="s">
        <v>1203</v>
      </c>
      <c r="D423">
        <v>156800</v>
      </c>
      <c r="E423">
        <v>20243</v>
      </c>
      <c r="F423" s="5">
        <f t="shared" si="24"/>
        <v>12.910076530612244</v>
      </c>
      <c r="G423" t="s">
        <v>14</v>
      </c>
      <c r="H423">
        <v>253</v>
      </c>
      <c r="I423">
        <f t="shared" si="25"/>
        <v>80.011857707509876</v>
      </c>
      <c r="J423" t="s">
        <v>20</v>
      </c>
      <c r="K423" t="s">
        <v>21</v>
      </c>
      <c r="L423">
        <v>1401426000</v>
      </c>
      <c r="M423" s="8">
        <f t="shared" si="27"/>
        <v>41789.208333333336</v>
      </c>
      <c r="N423">
        <v>1402203600</v>
      </c>
      <c r="O423" s="8">
        <f t="shared" si="26"/>
        <v>41798.208333333336</v>
      </c>
      <c r="P423" t="b">
        <v>0</v>
      </c>
      <c r="Q423" t="b">
        <v>0</v>
      </c>
      <c r="R423" t="s">
        <v>2012</v>
      </c>
      <c r="S423" t="s">
        <v>2013</v>
      </c>
    </row>
    <row r="424" spans="1:19" ht="17" x14ac:dyDescent="0.2">
      <c r="A424">
        <v>601</v>
      </c>
      <c r="B424" t="s">
        <v>1220</v>
      </c>
      <c r="C424" s="3" t="s">
        <v>1221</v>
      </c>
      <c r="D424">
        <v>6300</v>
      </c>
      <c r="E424">
        <v>13018</v>
      </c>
      <c r="F424" s="5">
        <f t="shared" si="24"/>
        <v>206.63492063492063</v>
      </c>
      <c r="G424" t="s">
        <v>19</v>
      </c>
      <c r="H424">
        <v>194</v>
      </c>
      <c r="I424">
        <f t="shared" si="25"/>
        <v>67.103092783505161</v>
      </c>
      <c r="J424" t="s">
        <v>20</v>
      </c>
      <c r="K424" t="s">
        <v>21</v>
      </c>
      <c r="L424">
        <v>1401426000</v>
      </c>
      <c r="M424" s="8">
        <f t="shared" si="27"/>
        <v>41789.208333333336</v>
      </c>
      <c r="N424">
        <v>1402894800</v>
      </c>
      <c r="O424" s="8">
        <f t="shared" si="26"/>
        <v>41806.208333333336</v>
      </c>
      <c r="P424" t="b">
        <v>1</v>
      </c>
      <c r="Q424" t="b">
        <v>0</v>
      </c>
      <c r="R424" t="s">
        <v>2010</v>
      </c>
      <c r="S424" t="s">
        <v>2019</v>
      </c>
    </row>
    <row r="425" spans="1:19" ht="34" x14ac:dyDescent="0.2">
      <c r="A425">
        <v>972</v>
      </c>
      <c r="B425" t="s">
        <v>1949</v>
      </c>
      <c r="C425" s="3" t="s">
        <v>1950</v>
      </c>
      <c r="D425">
        <v>42700</v>
      </c>
      <c r="E425">
        <v>97524</v>
      </c>
      <c r="F425" s="5">
        <f t="shared" si="24"/>
        <v>228.3934426229508</v>
      </c>
      <c r="G425" t="s">
        <v>19</v>
      </c>
      <c r="H425">
        <v>1681</v>
      </c>
      <c r="I425">
        <f t="shared" si="25"/>
        <v>58.015466983938133</v>
      </c>
      <c r="J425" t="s">
        <v>20</v>
      </c>
      <c r="K425" t="s">
        <v>21</v>
      </c>
      <c r="L425">
        <v>1401685200</v>
      </c>
      <c r="M425" s="8">
        <f t="shared" si="27"/>
        <v>41792.208333333336</v>
      </c>
      <c r="N425">
        <v>1402462800</v>
      </c>
      <c r="O425" s="8">
        <f t="shared" si="26"/>
        <v>41801.208333333336</v>
      </c>
      <c r="P425" t="b">
        <v>0</v>
      </c>
      <c r="Q425" t="b">
        <v>1</v>
      </c>
      <c r="R425" t="s">
        <v>2010</v>
      </c>
      <c r="S425" t="s">
        <v>2011</v>
      </c>
    </row>
    <row r="426" spans="1:19" ht="17" x14ac:dyDescent="0.2">
      <c r="A426">
        <v>617</v>
      </c>
      <c r="B426" t="s">
        <v>1252</v>
      </c>
      <c r="C426" s="3" t="s">
        <v>1253</v>
      </c>
      <c r="D426">
        <v>1400</v>
      </c>
      <c r="E426">
        <v>3496</v>
      </c>
      <c r="F426" s="5">
        <f t="shared" si="24"/>
        <v>249.71428571428572</v>
      </c>
      <c r="G426" t="s">
        <v>19</v>
      </c>
      <c r="H426">
        <v>55</v>
      </c>
      <c r="I426">
        <f t="shared" si="25"/>
        <v>63.563636363636363</v>
      </c>
      <c r="J426" t="s">
        <v>20</v>
      </c>
      <c r="K426" t="s">
        <v>21</v>
      </c>
      <c r="L426">
        <v>1401858000</v>
      </c>
      <c r="M426" s="8">
        <f t="shared" si="27"/>
        <v>41794.208333333336</v>
      </c>
      <c r="N426">
        <v>1402722000</v>
      </c>
      <c r="O426" s="8">
        <f t="shared" si="26"/>
        <v>41804.208333333336</v>
      </c>
      <c r="P426" t="b">
        <v>0</v>
      </c>
      <c r="Q426" t="b">
        <v>0</v>
      </c>
      <c r="R426" t="s">
        <v>2012</v>
      </c>
      <c r="S426" t="s">
        <v>2013</v>
      </c>
    </row>
    <row r="427" spans="1:19" ht="17" x14ac:dyDescent="0.2">
      <c r="A427">
        <v>136</v>
      </c>
      <c r="B427" t="s">
        <v>302</v>
      </c>
      <c r="C427" s="3" t="s">
        <v>303</v>
      </c>
      <c r="D427">
        <v>82800</v>
      </c>
      <c r="E427">
        <v>2721</v>
      </c>
      <c r="F427" s="5">
        <f t="shared" si="24"/>
        <v>3.2862318840579712</v>
      </c>
      <c r="G427" t="s">
        <v>63</v>
      </c>
      <c r="H427">
        <v>58</v>
      </c>
      <c r="I427">
        <f t="shared" si="25"/>
        <v>46.913793103448278</v>
      </c>
      <c r="J427" t="s">
        <v>20</v>
      </c>
      <c r="K427" t="s">
        <v>21</v>
      </c>
      <c r="L427">
        <v>1402117200</v>
      </c>
      <c r="M427" s="8">
        <f t="shared" si="27"/>
        <v>41797.208333333336</v>
      </c>
      <c r="N427">
        <v>1403154000</v>
      </c>
      <c r="O427" s="8">
        <f t="shared" si="26"/>
        <v>41809.208333333336</v>
      </c>
      <c r="P427" t="b">
        <v>0</v>
      </c>
      <c r="Q427" t="b">
        <v>1</v>
      </c>
      <c r="R427" t="s">
        <v>2014</v>
      </c>
      <c r="S427" t="s">
        <v>2017</v>
      </c>
    </row>
    <row r="428" spans="1:19" ht="17" x14ac:dyDescent="0.2">
      <c r="A428">
        <v>151</v>
      </c>
      <c r="B428" t="s">
        <v>332</v>
      </c>
      <c r="C428" s="3" t="s">
        <v>333</v>
      </c>
      <c r="D428">
        <v>137200</v>
      </c>
      <c r="E428">
        <v>88037</v>
      </c>
      <c r="F428" s="5">
        <f t="shared" si="24"/>
        <v>64.166909620991248</v>
      </c>
      <c r="G428" t="s">
        <v>14</v>
      </c>
      <c r="H428">
        <v>1467</v>
      </c>
      <c r="I428">
        <f t="shared" si="25"/>
        <v>60.011588275391958</v>
      </c>
      <c r="J428" t="s">
        <v>20</v>
      </c>
      <c r="K428" t="s">
        <v>21</v>
      </c>
      <c r="L428">
        <v>1402290000</v>
      </c>
      <c r="M428" s="8">
        <f t="shared" si="27"/>
        <v>41799.208333333336</v>
      </c>
      <c r="N428">
        <v>1406696400</v>
      </c>
      <c r="O428" s="8">
        <f t="shared" si="26"/>
        <v>41850.208333333336</v>
      </c>
      <c r="P428" t="b">
        <v>0</v>
      </c>
      <c r="Q428" t="b">
        <v>0</v>
      </c>
      <c r="R428" t="s">
        <v>2008</v>
      </c>
      <c r="S428" t="s">
        <v>2016</v>
      </c>
    </row>
    <row r="429" spans="1:19" ht="17" x14ac:dyDescent="0.2">
      <c r="A429">
        <v>495</v>
      </c>
      <c r="B429" t="s">
        <v>1014</v>
      </c>
      <c r="C429" s="3" t="s">
        <v>1015</v>
      </c>
      <c r="D429">
        <v>3200</v>
      </c>
      <c r="E429">
        <v>13264</v>
      </c>
      <c r="F429" s="5">
        <f t="shared" si="24"/>
        <v>414.49999999999994</v>
      </c>
      <c r="G429" t="s">
        <v>19</v>
      </c>
      <c r="H429">
        <v>195</v>
      </c>
      <c r="I429">
        <f t="shared" si="25"/>
        <v>68.02051282051282</v>
      </c>
      <c r="J429" t="s">
        <v>32</v>
      </c>
      <c r="K429" t="s">
        <v>33</v>
      </c>
      <c r="L429">
        <v>1402376400</v>
      </c>
      <c r="M429" s="8">
        <f t="shared" si="27"/>
        <v>41800.208333333336</v>
      </c>
      <c r="N429">
        <v>1402722000</v>
      </c>
      <c r="O429" s="8">
        <f t="shared" si="26"/>
        <v>41804.208333333336</v>
      </c>
      <c r="P429" t="b">
        <v>0</v>
      </c>
      <c r="Q429" t="b">
        <v>0</v>
      </c>
      <c r="R429" t="s">
        <v>2012</v>
      </c>
      <c r="S429" t="s">
        <v>2013</v>
      </c>
    </row>
    <row r="430" spans="1:19" ht="34" x14ac:dyDescent="0.2">
      <c r="A430">
        <v>119</v>
      </c>
      <c r="B430" t="s">
        <v>268</v>
      </c>
      <c r="C430" s="3" t="s">
        <v>269</v>
      </c>
      <c r="D430">
        <v>5000</v>
      </c>
      <c r="E430">
        <v>10748</v>
      </c>
      <c r="F430" s="5">
        <f t="shared" si="24"/>
        <v>214.96</v>
      </c>
      <c r="G430" t="s">
        <v>19</v>
      </c>
      <c r="H430">
        <v>154</v>
      </c>
      <c r="I430">
        <f t="shared" si="25"/>
        <v>69.79220779220779</v>
      </c>
      <c r="J430" t="s">
        <v>20</v>
      </c>
      <c r="K430" t="s">
        <v>21</v>
      </c>
      <c r="L430">
        <v>1402894800</v>
      </c>
      <c r="M430" s="8">
        <f t="shared" si="27"/>
        <v>41806.208333333336</v>
      </c>
      <c r="N430">
        <v>1404363600</v>
      </c>
      <c r="O430" s="8">
        <f t="shared" si="26"/>
        <v>41823.208333333336</v>
      </c>
      <c r="P430" t="b">
        <v>0</v>
      </c>
      <c r="Q430" t="b">
        <v>1</v>
      </c>
      <c r="R430" t="s">
        <v>2014</v>
      </c>
      <c r="S430" t="s">
        <v>2015</v>
      </c>
    </row>
    <row r="431" spans="1:19" ht="17" x14ac:dyDescent="0.2">
      <c r="A431">
        <v>24</v>
      </c>
      <c r="B431" t="s">
        <v>74</v>
      </c>
      <c r="C431" s="3" t="s">
        <v>75</v>
      </c>
      <c r="D431">
        <v>92400</v>
      </c>
      <c r="E431">
        <v>104257</v>
      </c>
      <c r="F431" s="5">
        <f t="shared" si="24"/>
        <v>112.83225108225108</v>
      </c>
      <c r="G431" t="s">
        <v>19</v>
      </c>
      <c r="H431">
        <v>2673</v>
      </c>
      <c r="I431">
        <f t="shared" si="25"/>
        <v>39.003741114852225</v>
      </c>
      <c r="J431" t="s">
        <v>20</v>
      </c>
      <c r="K431" t="s">
        <v>21</v>
      </c>
      <c r="L431">
        <v>1403326800</v>
      </c>
      <c r="M431" s="8">
        <f t="shared" si="27"/>
        <v>41811.208333333336</v>
      </c>
      <c r="N431">
        <v>1403499600</v>
      </c>
      <c r="O431" s="8">
        <f t="shared" si="26"/>
        <v>41813.208333333336</v>
      </c>
      <c r="P431" t="b">
        <v>0</v>
      </c>
      <c r="Q431" t="b">
        <v>0</v>
      </c>
      <c r="R431" t="s">
        <v>2010</v>
      </c>
      <c r="S431" t="s">
        <v>2019</v>
      </c>
    </row>
    <row r="432" spans="1:19" ht="17" x14ac:dyDescent="0.2">
      <c r="A432">
        <v>192</v>
      </c>
      <c r="B432" t="s">
        <v>414</v>
      </c>
      <c r="C432" s="3" t="s">
        <v>415</v>
      </c>
      <c r="D432">
        <v>42600</v>
      </c>
      <c r="E432">
        <v>8517</v>
      </c>
      <c r="F432" s="5">
        <f t="shared" si="24"/>
        <v>19.992957746478872</v>
      </c>
      <c r="G432" t="s">
        <v>14</v>
      </c>
      <c r="H432">
        <v>243</v>
      </c>
      <c r="I432">
        <f t="shared" si="25"/>
        <v>35.049382716049379</v>
      </c>
      <c r="J432" t="s">
        <v>20</v>
      </c>
      <c r="K432" t="s">
        <v>21</v>
      </c>
      <c r="L432">
        <v>1403845200</v>
      </c>
      <c r="M432" s="8">
        <f t="shared" si="27"/>
        <v>41817.208333333336</v>
      </c>
      <c r="N432">
        <v>1404190800</v>
      </c>
      <c r="O432" s="8">
        <f t="shared" si="26"/>
        <v>41821.208333333336</v>
      </c>
      <c r="P432" t="b">
        <v>0</v>
      </c>
      <c r="Q432" t="b">
        <v>0</v>
      </c>
      <c r="R432" t="s">
        <v>2008</v>
      </c>
      <c r="S432" t="s">
        <v>2009</v>
      </c>
    </row>
    <row r="433" spans="1:19" ht="17" x14ac:dyDescent="0.2">
      <c r="A433">
        <v>931</v>
      </c>
      <c r="B433" t="s">
        <v>1870</v>
      </c>
      <c r="C433" s="3" t="s">
        <v>1871</v>
      </c>
      <c r="D433">
        <v>7900</v>
      </c>
      <c r="E433">
        <v>5729</v>
      </c>
      <c r="F433" s="5">
        <f t="shared" si="24"/>
        <v>72.51898734177216</v>
      </c>
      <c r="G433" t="s">
        <v>14</v>
      </c>
      <c r="H433">
        <v>112</v>
      </c>
      <c r="I433">
        <f t="shared" si="25"/>
        <v>51.151785714285715</v>
      </c>
      <c r="J433" t="s">
        <v>20</v>
      </c>
      <c r="K433" t="s">
        <v>21</v>
      </c>
      <c r="L433">
        <v>1403931600</v>
      </c>
      <c r="M433" s="8">
        <f t="shared" si="27"/>
        <v>41818.208333333336</v>
      </c>
      <c r="N433">
        <v>1404104400</v>
      </c>
      <c r="O433" s="8">
        <f t="shared" si="26"/>
        <v>41820.208333333336</v>
      </c>
      <c r="P433" t="b">
        <v>0</v>
      </c>
      <c r="Q433" t="b">
        <v>1</v>
      </c>
      <c r="R433" t="s">
        <v>2012</v>
      </c>
      <c r="S433" t="s">
        <v>2013</v>
      </c>
    </row>
    <row r="434" spans="1:19" ht="17" x14ac:dyDescent="0.2">
      <c r="A434">
        <v>512</v>
      </c>
      <c r="B434" t="s">
        <v>1046</v>
      </c>
      <c r="C434" s="3" t="s">
        <v>1047</v>
      </c>
      <c r="D434">
        <v>9100</v>
      </c>
      <c r="E434">
        <v>12678</v>
      </c>
      <c r="F434" s="5">
        <f t="shared" si="24"/>
        <v>139.31868131868131</v>
      </c>
      <c r="G434" t="s">
        <v>19</v>
      </c>
      <c r="H434">
        <v>239</v>
      </c>
      <c r="I434">
        <f t="shared" si="25"/>
        <v>53.046025104602514</v>
      </c>
      <c r="J434" t="s">
        <v>20</v>
      </c>
      <c r="K434" t="s">
        <v>21</v>
      </c>
      <c r="L434">
        <v>1404536400</v>
      </c>
      <c r="M434" s="8">
        <f t="shared" si="27"/>
        <v>41825.208333333336</v>
      </c>
      <c r="N434">
        <v>1404622800</v>
      </c>
      <c r="O434" s="8">
        <f t="shared" si="26"/>
        <v>41826.208333333336</v>
      </c>
      <c r="P434" t="b">
        <v>0</v>
      </c>
      <c r="Q434" t="b">
        <v>1</v>
      </c>
      <c r="R434" t="s">
        <v>2023</v>
      </c>
      <c r="S434" t="s">
        <v>2024</v>
      </c>
    </row>
    <row r="435" spans="1:19" ht="17" x14ac:dyDescent="0.2">
      <c r="A435">
        <v>376</v>
      </c>
      <c r="B435" t="s">
        <v>781</v>
      </c>
      <c r="C435" s="3" t="s">
        <v>782</v>
      </c>
      <c r="D435">
        <v>3400</v>
      </c>
      <c r="E435">
        <v>12275</v>
      </c>
      <c r="F435" s="5">
        <f t="shared" si="24"/>
        <v>361.02941176470591</v>
      </c>
      <c r="G435" t="s">
        <v>19</v>
      </c>
      <c r="H435">
        <v>131</v>
      </c>
      <c r="I435">
        <f t="shared" si="25"/>
        <v>93.702290076335885</v>
      </c>
      <c r="J435" t="s">
        <v>20</v>
      </c>
      <c r="K435" t="s">
        <v>21</v>
      </c>
      <c r="L435">
        <v>1404622800</v>
      </c>
      <c r="M435" s="8">
        <f t="shared" si="27"/>
        <v>41826.208333333336</v>
      </c>
      <c r="N435">
        <v>1405141200</v>
      </c>
      <c r="O435" s="8">
        <f t="shared" si="26"/>
        <v>41832.208333333336</v>
      </c>
      <c r="P435" t="b">
        <v>0</v>
      </c>
      <c r="Q435" t="b">
        <v>0</v>
      </c>
      <c r="R435" t="s">
        <v>2008</v>
      </c>
      <c r="S435" t="s">
        <v>2009</v>
      </c>
    </row>
    <row r="436" spans="1:19" ht="17" x14ac:dyDescent="0.2">
      <c r="A436">
        <v>650</v>
      </c>
      <c r="B436" t="s">
        <v>1318</v>
      </c>
      <c r="C436" s="3" t="s">
        <v>1319</v>
      </c>
      <c r="D436">
        <v>100</v>
      </c>
      <c r="E436">
        <v>2</v>
      </c>
      <c r="F436" s="5">
        <f t="shared" si="24"/>
        <v>2</v>
      </c>
      <c r="G436" t="s">
        <v>14</v>
      </c>
      <c r="H436">
        <v>1</v>
      </c>
      <c r="I436">
        <f t="shared" si="25"/>
        <v>2</v>
      </c>
      <c r="J436" t="s">
        <v>20</v>
      </c>
      <c r="K436" t="s">
        <v>21</v>
      </c>
      <c r="L436">
        <v>1404795600</v>
      </c>
      <c r="M436" s="8">
        <f t="shared" si="27"/>
        <v>41828.208333333336</v>
      </c>
      <c r="N436">
        <v>1407128400</v>
      </c>
      <c r="O436" s="8">
        <f t="shared" si="26"/>
        <v>41855.208333333336</v>
      </c>
      <c r="P436" t="b">
        <v>0</v>
      </c>
      <c r="Q436" t="b">
        <v>0</v>
      </c>
      <c r="R436" t="s">
        <v>2008</v>
      </c>
      <c r="S436" t="s">
        <v>2031</v>
      </c>
    </row>
    <row r="437" spans="1:19" ht="34" x14ac:dyDescent="0.2">
      <c r="A437">
        <v>567</v>
      </c>
      <c r="B437" t="s">
        <v>1154</v>
      </c>
      <c r="C437" s="3" t="s">
        <v>1155</v>
      </c>
      <c r="D437">
        <v>6800</v>
      </c>
      <c r="E437">
        <v>14865</v>
      </c>
      <c r="F437" s="5">
        <f t="shared" si="24"/>
        <v>218.60294117647058</v>
      </c>
      <c r="G437" t="s">
        <v>19</v>
      </c>
      <c r="H437">
        <v>244</v>
      </c>
      <c r="I437">
        <f t="shared" si="25"/>
        <v>60.922131147540981</v>
      </c>
      <c r="J437" t="s">
        <v>20</v>
      </c>
      <c r="K437" t="s">
        <v>21</v>
      </c>
      <c r="L437">
        <v>1404968400</v>
      </c>
      <c r="M437" s="8">
        <f t="shared" si="27"/>
        <v>41830.208333333336</v>
      </c>
      <c r="N437">
        <v>1405141200</v>
      </c>
      <c r="O437" s="8">
        <f t="shared" si="26"/>
        <v>41832.208333333336</v>
      </c>
      <c r="P437" t="b">
        <v>0</v>
      </c>
      <c r="Q437" t="b">
        <v>0</v>
      </c>
      <c r="R437" t="s">
        <v>2008</v>
      </c>
      <c r="S437" t="s">
        <v>2009</v>
      </c>
    </row>
    <row r="438" spans="1:19" ht="34" x14ac:dyDescent="0.2">
      <c r="A438">
        <v>244</v>
      </c>
      <c r="B438" t="s">
        <v>517</v>
      </c>
      <c r="C438" s="3" t="s">
        <v>518</v>
      </c>
      <c r="D438">
        <v>700</v>
      </c>
      <c r="E438">
        <v>3988</v>
      </c>
      <c r="F438" s="5">
        <f t="shared" si="24"/>
        <v>569.71428571428578</v>
      </c>
      <c r="G438" t="s">
        <v>19</v>
      </c>
      <c r="H438">
        <v>53</v>
      </c>
      <c r="I438">
        <f t="shared" si="25"/>
        <v>75.245283018867923</v>
      </c>
      <c r="J438" t="s">
        <v>20</v>
      </c>
      <c r="K438" t="s">
        <v>21</v>
      </c>
      <c r="L438">
        <v>1405314000</v>
      </c>
      <c r="M438" s="8">
        <f t="shared" si="27"/>
        <v>41834.208333333336</v>
      </c>
      <c r="N438">
        <v>1409806800</v>
      </c>
      <c r="O438" s="8">
        <f t="shared" si="26"/>
        <v>41886.208333333336</v>
      </c>
      <c r="P438" t="b">
        <v>0</v>
      </c>
      <c r="Q438" t="b">
        <v>0</v>
      </c>
      <c r="R438" t="s">
        <v>2012</v>
      </c>
      <c r="S438" t="s">
        <v>2013</v>
      </c>
    </row>
    <row r="439" spans="1:19" ht="17" x14ac:dyDescent="0.2">
      <c r="A439">
        <v>840</v>
      </c>
      <c r="B439" t="s">
        <v>1689</v>
      </c>
      <c r="C439" s="3" t="s">
        <v>1690</v>
      </c>
      <c r="D439">
        <v>116300</v>
      </c>
      <c r="E439">
        <v>116583</v>
      </c>
      <c r="F439" s="5">
        <f t="shared" si="24"/>
        <v>100.24333619948409</v>
      </c>
      <c r="G439" t="s">
        <v>19</v>
      </c>
      <c r="H439">
        <v>3533</v>
      </c>
      <c r="I439">
        <f t="shared" si="25"/>
        <v>32.998301726577978</v>
      </c>
      <c r="J439" t="s">
        <v>20</v>
      </c>
      <c r="K439" t="s">
        <v>21</v>
      </c>
      <c r="L439">
        <v>1405486800</v>
      </c>
      <c r="M439" s="8">
        <f t="shared" si="27"/>
        <v>41836.208333333336</v>
      </c>
      <c r="N439">
        <v>1405659600</v>
      </c>
      <c r="O439" s="8">
        <f t="shared" si="26"/>
        <v>41838.208333333336</v>
      </c>
      <c r="P439" t="b">
        <v>0</v>
      </c>
      <c r="Q439" t="b">
        <v>1</v>
      </c>
      <c r="R439" t="s">
        <v>2012</v>
      </c>
      <c r="S439" t="s">
        <v>2013</v>
      </c>
    </row>
    <row r="440" spans="1:19" ht="17" x14ac:dyDescent="0.2">
      <c r="A440">
        <v>172</v>
      </c>
      <c r="B440" t="s">
        <v>374</v>
      </c>
      <c r="C440" s="3" t="s">
        <v>375</v>
      </c>
      <c r="D440">
        <v>800</v>
      </c>
      <c r="E440">
        <v>663</v>
      </c>
      <c r="F440" s="5">
        <f t="shared" si="24"/>
        <v>82.875</v>
      </c>
      <c r="G440" t="s">
        <v>14</v>
      </c>
      <c r="H440">
        <v>26</v>
      </c>
      <c r="I440">
        <f t="shared" si="25"/>
        <v>25.5</v>
      </c>
      <c r="J440" t="s">
        <v>20</v>
      </c>
      <c r="K440" t="s">
        <v>21</v>
      </c>
      <c r="L440">
        <v>1405746000</v>
      </c>
      <c r="M440" s="8">
        <f t="shared" si="27"/>
        <v>41839.208333333336</v>
      </c>
      <c r="N440">
        <v>1407042000</v>
      </c>
      <c r="O440" s="8">
        <f t="shared" si="26"/>
        <v>41854.208333333336</v>
      </c>
      <c r="P440" t="b">
        <v>0</v>
      </c>
      <c r="Q440" t="b">
        <v>1</v>
      </c>
      <c r="R440" t="s">
        <v>2014</v>
      </c>
      <c r="S440" t="s">
        <v>2015</v>
      </c>
    </row>
    <row r="441" spans="1:19" ht="17" x14ac:dyDescent="0.2">
      <c r="A441">
        <v>43</v>
      </c>
      <c r="B441" t="s">
        <v>116</v>
      </c>
      <c r="C441" s="3" t="s">
        <v>117</v>
      </c>
      <c r="D441">
        <v>90200</v>
      </c>
      <c r="E441">
        <v>167717</v>
      </c>
      <c r="F441" s="5">
        <f t="shared" si="24"/>
        <v>185.9390243902439</v>
      </c>
      <c r="G441" t="s">
        <v>19</v>
      </c>
      <c r="H441">
        <v>6212</v>
      </c>
      <c r="I441">
        <f t="shared" si="25"/>
        <v>26.998873148744366</v>
      </c>
      <c r="J441" t="s">
        <v>20</v>
      </c>
      <c r="K441" t="s">
        <v>21</v>
      </c>
      <c r="L441">
        <v>1406178000</v>
      </c>
      <c r="M441" s="8">
        <f t="shared" si="27"/>
        <v>41844.208333333336</v>
      </c>
      <c r="N441">
        <v>1407560400</v>
      </c>
      <c r="O441" s="8">
        <f t="shared" si="26"/>
        <v>41860.208333333336</v>
      </c>
      <c r="P441" t="b">
        <v>0</v>
      </c>
      <c r="Q441" t="b">
        <v>0</v>
      </c>
      <c r="R441" t="s">
        <v>2020</v>
      </c>
      <c r="S441" t="s">
        <v>2029</v>
      </c>
    </row>
    <row r="442" spans="1:19" ht="17" x14ac:dyDescent="0.2">
      <c r="A442">
        <v>733</v>
      </c>
      <c r="B442" t="s">
        <v>1480</v>
      </c>
      <c r="C442" s="3" t="s">
        <v>1481</v>
      </c>
      <c r="D442">
        <v>15800</v>
      </c>
      <c r="E442">
        <v>83267</v>
      </c>
      <c r="F442" s="5">
        <f t="shared" si="24"/>
        <v>527.00632911392404</v>
      </c>
      <c r="G442" t="s">
        <v>19</v>
      </c>
      <c r="H442">
        <v>980</v>
      </c>
      <c r="I442">
        <f t="shared" si="25"/>
        <v>84.96632653061225</v>
      </c>
      <c r="J442" t="s">
        <v>20</v>
      </c>
      <c r="K442" t="s">
        <v>21</v>
      </c>
      <c r="L442">
        <v>1406178000</v>
      </c>
      <c r="M442" s="8">
        <f t="shared" si="27"/>
        <v>41844.208333333336</v>
      </c>
      <c r="N442">
        <v>1407301200</v>
      </c>
      <c r="O442" s="8">
        <f t="shared" si="26"/>
        <v>41857.208333333336</v>
      </c>
      <c r="P442" t="b">
        <v>0</v>
      </c>
      <c r="Q442" t="b">
        <v>0</v>
      </c>
      <c r="R442" t="s">
        <v>2008</v>
      </c>
      <c r="S442" t="s">
        <v>2030</v>
      </c>
    </row>
    <row r="443" spans="1:19" ht="34" x14ac:dyDescent="0.2">
      <c r="A443">
        <v>201</v>
      </c>
      <c r="B443" t="s">
        <v>432</v>
      </c>
      <c r="C443" s="3" t="s">
        <v>433</v>
      </c>
      <c r="D443">
        <v>2100</v>
      </c>
      <c r="E443">
        <v>14305</v>
      </c>
      <c r="F443" s="5">
        <f t="shared" si="24"/>
        <v>681.19047619047615</v>
      </c>
      <c r="G443" t="s">
        <v>19</v>
      </c>
      <c r="H443">
        <v>157</v>
      </c>
      <c r="I443">
        <f t="shared" si="25"/>
        <v>91.114649681528661</v>
      </c>
      <c r="J443" t="s">
        <v>20</v>
      </c>
      <c r="K443" t="s">
        <v>21</v>
      </c>
      <c r="L443">
        <v>1406264400</v>
      </c>
      <c r="M443" s="8">
        <f t="shared" si="27"/>
        <v>41845.208333333336</v>
      </c>
      <c r="N443">
        <v>1407819600</v>
      </c>
      <c r="O443" s="8">
        <f t="shared" si="26"/>
        <v>41863.208333333336</v>
      </c>
      <c r="P443" t="b">
        <v>0</v>
      </c>
      <c r="Q443" t="b">
        <v>0</v>
      </c>
      <c r="R443" t="s">
        <v>2010</v>
      </c>
      <c r="S443" t="s">
        <v>2011</v>
      </c>
    </row>
    <row r="444" spans="1:19" ht="17" x14ac:dyDescent="0.2">
      <c r="A444">
        <v>20</v>
      </c>
      <c r="B444" t="s">
        <v>66</v>
      </c>
      <c r="C444" s="3" t="s">
        <v>67</v>
      </c>
      <c r="D444">
        <v>131800</v>
      </c>
      <c r="E444">
        <v>147936</v>
      </c>
      <c r="F444" s="5">
        <f t="shared" si="24"/>
        <v>112.24279210925646</v>
      </c>
      <c r="G444" t="s">
        <v>19</v>
      </c>
      <c r="H444">
        <v>1396</v>
      </c>
      <c r="I444">
        <f t="shared" si="25"/>
        <v>105.97134670487107</v>
      </c>
      <c r="J444" t="s">
        <v>20</v>
      </c>
      <c r="K444" t="s">
        <v>21</v>
      </c>
      <c r="L444">
        <v>1406523600</v>
      </c>
      <c r="M444" s="8">
        <f t="shared" si="27"/>
        <v>41848.208333333336</v>
      </c>
      <c r="N444">
        <v>1406523600</v>
      </c>
      <c r="O444" s="8">
        <f t="shared" si="26"/>
        <v>41848.208333333336</v>
      </c>
      <c r="P444" t="b">
        <v>0</v>
      </c>
      <c r="Q444" t="b">
        <v>0</v>
      </c>
      <c r="R444" t="s">
        <v>2014</v>
      </c>
      <c r="S444" t="s">
        <v>2017</v>
      </c>
    </row>
    <row r="445" spans="1:19" ht="17" x14ac:dyDescent="0.2">
      <c r="A445">
        <v>484</v>
      </c>
      <c r="B445" t="s">
        <v>992</v>
      </c>
      <c r="C445" s="3" t="s">
        <v>993</v>
      </c>
      <c r="D445">
        <v>29600</v>
      </c>
      <c r="E445">
        <v>77021</v>
      </c>
      <c r="F445" s="5">
        <f t="shared" si="24"/>
        <v>260.20608108108109</v>
      </c>
      <c r="G445" t="s">
        <v>19</v>
      </c>
      <c r="H445">
        <v>1572</v>
      </c>
      <c r="I445">
        <f t="shared" si="25"/>
        <v>48.99554707379135</v>
      </c>
      <c r="J445" t="s">
        <v>36</v>
      </c>
      <c r="K445" t="s">
        <v>37</v>
      </c>
      <c r="L445">
        <v>1407128400</v>
      </c>
      <c r="M445" s="8">
        <f t="shared" si="27"/>
        <v>41855.208333333336</v>
      </c>
      <c r="N445">
        <v>1411362000</v>
      </c>
      <c r="O445" s="8">
        <f t="shared" si="26"/>
        <v>41904.208333333336</v>
      </c>
      <c r="P445" t="b">
        <v>0</v>
      </c>
      <c r="Q445" t="b">
        <v>1</v>
      </c>
      <c r="R445" t="s">
        <v>2006</v>
      </c>
      <c r="S445" t="s">
        <v>2007</v>
      </c>
    </row>
    <row r="446" spans="1:19" ht="17" x14ac:dyDescent="0.2">
      <c r="A446">
        <v>796</v>
      </c>
      <c r="B446" t="s">
        <v>1603</v>
      </c>
      <c r="C446" s="3" t="s">
        <v>1604</v>
      </c>
      <c r="D446">
        <v>7800</v>
      </c>
      <c r="E446">
        <v>4275</v>
      </c>
      <c r="F446" s="5">
        <f t="shared" si="24"/>
        <v>54.807692307692314</v>
      </c>
      <c r="G446" t="s">
        <v>14</v>
      </c>
      <c r="H446">
        <v>78</v>
      </c>
      <c r="I446">
        <f t="shared" si="25"/>
        <v>54.807692307692307</v>
      </c>
      <c r="J446" t="s">
        <v>20</v>
      </c>
      <c r="K446" t="s">
        <v>21</v>
      </c>
      <c r="L446">
        <v>1407474000</v>
      </c>
      <c r="M446" s="8">
        <f t="shared" si="27"/>
        <v>41859.208333333336</v>
      </c>
      <c r="N446">
        <v>1408078800</v>
      </c>
      <c r="O446" s="8">
        <f t="shared" si="26"/>
        <v>41866.208333333336</v>
      </c>
      <c r="P446" t="b">
        <v>0</v>
      </c>
      <c r="Q446" t="b">
        <v>1</v>
      </c>
      <c r="R446" t="s">
        <v>2023</v>
      </c>
      <c r="S446" t="s">
        <v>2034</v>
      </c>
    </row>
    <row r="447" spans="1:19" ht="17" x14ac:dyDescent="0.2">
      <c r="A447">
        <v>1</v>
      </c>
      <c r="B447" t="s">
        <v>17</v>
      </c>
      <c r="C447" s="3" t="s">
        <v>18</v>
      </c>
      <c r="D447">
        <v>1400</v>
      </c>
      <c r="E447">
        <v>14560</v>
      </c>
      <c r="F447" s="5">
        <f t="shared" si="24"/>
        <v>1040</v>
      </c>
      <c r="G447" t="s">
        <v>19</v>
      </c>
      <c r="H447">
        <v>158</v>
      </c>
      <c r="I447">
        <f t="shared" si="25"/>
        <v>92.151898734177209</v>
      </c>
      <c r="J447" t="s">
        <v>20</v>
      </c>
      <c r="K447" t="s">
        <v>21</v>
      </c>
      <c r="L447">
        <v>1408424400</v>
      </c>
      <c r="M447" s="8">
        <f t="shared" si="27"/>
        <v>41870.208333333336</v>
      </c>
      <c r="N447">
        <v>1408597200</v>
      </c>
      <c r="O447" s="8">
        <f t="shared" si="26"/>
        <v>41872.208333333336</v>
      </c>
      <c r="P447" t="b">
        <v>0</v>
      </c>
      <c r="Q447" t="b">
        <v>1</v>
      </c>
      <c r="R447" t="s">
        <v>2008</v>
      </c>
      <c r="S447" t="s">
        <v>2009</v>
      </c>
    </row>
    <row r="448" spans="1:19" ht="17" x14ac:dyDescent="0.2">
      <c r="A448">
        <v>714</v>
      </c>
      <c r="B448" t="s">
        <v>1442</v>
      </c>
      <c r="C448" s="3" t="s">
        <v>1443</v>
      </c>
      <c r="D448">
        <v>38500</v>
      </c>
      <c r="E448">
        <v>182036</v>
      </c>
      <c r="F448" s="5">
        <f t="shared" si="24"/>
        <v>472.82077922077923</v>
      </c>
      <c r="G448" t="s">
        <v>19</v>
      </c>
      <c r="H448">
        <v>1785</v>
      </c>
      <c r="I448">
        <f t="shared" si="25"/>
        <v>101.98095238095237</v>
      </c>
      <c r="J448" t="s">
        <v>20</v>
      </c>
      <c r="K448" t="s">
        <v>21</v>
      </c>
      <c r="L448">
        <v>1408424400</v>
      </c>
      <c r="M448" s="8">
        <f t="shared" si="27"/>
        <v>41870.208333333336</v>
      </c>
      <c r="N448">
        <v>1408510800</v>
      </c>
      <c r="O448" s="8">
        <f t="shared" si="26"/>
        <v>41871.208333333336</v>
      </c>
      <c r="P448" t="b">
        <v>0</v>
      </c>
      <c r="Q448" t="b">
        <v>0</v>
      </c>
      <c r="R448" t="s">
        <v>2008</v>
      </c>
      <c r="S448" t="s">
        <v>2009</v>
      </c>
    </row>
    <row r="449" spans="1:19" ht="17" x14ac:dyDescent="0.2">
      <c r="A449">
        <v>112</v>
      </c>
      <c r="B449" t="s">
        <v>254</v>
      </c>
      <c r="C449" s="3" t="s">
        <v>255</v>
      </c>
      <c r="D449">
        <v>4700</v>
      </c>
      <c r="E449">
        <v>12635</v>
      </c>
      <c r="F449" s="5">
        <f t="shared" si="24"/>
        <v>268.82978723404256</v>
      </c>
      <c r="G449" t="s">
        <v>19</v>
      </c>
      <c r="H449">
        <v>361</v>
      </c>
      <c r="I449">
        <f t="shared" si="25"/>
        <v>35</v>
      </c>
      <c r="J449" t="s">
        <v>24</v>
      </c>
      <c r="K449" t="s">
        <v>25</v>
      </c>
      <c r="L449">
        <v>1408856400</v>
      </c>
      <c r="M449" s="8">
        <f t="shared" si="27"/>
        <v>41875.208333333336</v>
      </c>
      <c r="N449">
        <v>1410152400</v>
      </c>
      <c r="O449" s="8">
        <f t="shared" si="26"/>
        <v>41890.208333333336</v>
      </c>
      <c r="P449" t="b">
        <v>0</v>
      </c>
      <c r="Q449" t="b">
        <v>0</v>
      </c>
      <c r="R449" t="s">
        <v>2010</v>
      </c>
      <c r="S449" t="s">
        <v>2011</v>
      </c>
    </row>
    <row r="450" spans="1:19" ht="17" x14ac:dyDescent="0.2">
      <c r="A450">
        <v>145</v>
      </c>
      <c r="B450" t="s">
        <v>320</v>
      </c>
      <c r="C450" s="3" t="s">
        <v>321</v>
      </c>
      <c r="D450">
        <v>25000</v>
      </c>
      <c r="E450">
        <v>59128</v>
      </c>
      <c r="F450" s="5">
        <f t="shared" ref="F450:F513" si="28">(E450/D450) * 100</f>
        <v>236.512</v>
      </c>
      <c r="G450" t="s">
        <v>19</v>
      </c>
      <c r="H450">
        <v>768</v>
      </c>
      <c r="I450">
        <f t="shared" ref="I450:I513" si="29">E450/H450</f>
        <v>76.989583333333329</v>
      </c>
      <c r="J450" t="s">
        <v>86</v>
      </c>
      <c r="K450" t="s">
        <v>87</v>
      </c>
      <c r="L450">
        <v>1410066000</v>
      </c>
      <c r="M450" s="8">
        <f t="shared" si="27"/>
        <v>41889.208333333336</v>
      </c>
      <c r="N450">
        <v>1410498000</v>
      </c>
      <c r="O450" s="8">
        <f t="shared" ref="O450:O513" si="30">(((N450/60)/60)/24)+DATE(1970,1,1)</f>
        <v>41894.208333333336</v>
      </c>
      <c r="P450" t="b">
        <v>0</v>
      </c>
      <c r="Q450" t="b">
        <v>0</v>
      </c>
      <c r="R450" t="s">
        <v>2010</v>
      </c>
      <c r="S450" t="s">
        <v>2019</v>
      </c>
    </row>
    <row r="451" spans="1:19" ht="34" x14ac:dyDescent="0.2">
      <c r="A451">
        <v>667</v>
      </c>
      <c r="B451" t="s">
        <v>1351</v>
      </c>
      <c r="C451" s="3" t="s">
        <v>1352</v>
      </c>
      <c r="D451">
        <v>6900</v>
      </c>
      <c r="E451">
        <v>12155</v>
      </c>
      <c r="F451" s="5">
        <f t="shared" si="28"/>
        <v>176.15942028985506</v>
      </c>
      <c r="G451" t="s">
        <v>19</v>
      </c>
      <c r="H451">
        <v>419</v>
      </c>
      <c r="I451">
        <f t="shared" si="29"/>
        <v>29.009546539379475</v>
      </c>
      <c r="J451" t="s">
        <v>20</v>
      </c>
      <c r="K451" t="s">
        <v>21</v>
      </c>
      <c r="L451">
        <v>1410325200</v>
      </c>
      <c r="M451" s="8">
        <f t="shared" ref="M451:M514" si="31">(((L451/60)/60)/24)+DATE(1970,1,1)</f>
        <v>41892.208333333336</v>
      </c>
      <c r="N451">
        <v>1411102800</v>
      </c>
      <c r="O451" s="8">
        <f t="shared" si="30"/>
        <v>41901.208333333336</v>
      </c>
      <c r="P451" t="b">
        <v>0</v>
      </c>
      <c r="Q451" t="b">
        <v>0</v>
      </c>
      <c r="R451" t="s">
        <v>2037</v>
      </c>
      <c r="S451" t="s">
        <v>2038</v>
      </c>
    </row>
    <row r="452" spans="1:19" ht="34" x14ac:dyDescent="0.2">
      <c r="A452">
        <v>823</v>
      </c>
      <c r="B452" t="s">
        <v>1655</v>
      </c>
      <c r="C452" s="3" t="s">
        <v>1656</v>
      </c>
      <c r="D452">
        <v>4100</v>
      </c>
      <c r="E452">
        <v>14640</v>
      </c>
      <c r="F452" s="5">
        <f t="shared" si="28"/>
        <v>357.07317073170731</v>
      </c>
      <c r="G452" t="s">
        <v>19</v>
      </c>
      <c r="H452">
        <v>252</v>
      </c>
      <c r="I452">
        <f t="shared" si="29"/>
        <v>58.095238095238095</v>
      </c>
      <c r="J452" t="s">
        <v>20</v>
      </c>
      <c r="K452" t="s">
        <v>21</v>
      </c>
      <c r="L452">
        <v>1410325200</v>
      </c>
      <c r="M452" s="8">
        <f t="shared" si="31"/>
        <v>41892.208333333336</v>
      </c>
      <c r="N452">
        <v>1412485200</v>
      </c>
      <c r="O452" s="8">
        <f t="shared" si="30"/>
        <v>41917.208333333336</v>
      </c>
      <c r="P452" t="b">
        <v>1</v>
      </c>
      <c r="Q452" t="b">
        <v>1</v>
      </c>
      <c r="R452" t="s">
        <v>2008</v>
      </c>
      <c r="S452" t="s">
        <v>2009</v>
      </c>
    </row>
    <row r="453" spans="1:19" ht="17" x14ac:dyDescent="0.2">
      <c r="A453">
        <v>427</v>
      </c>
      <c r="B453" t="s">
        <v>880</v>
      </c>
      <c r="C453" s="3" t="s">
        <v>881</v>
      </c>
      <c r="D453">
        <v>174500</v>
      </c>
      <c r="E453">
        <v>197018</v>
      </c>
      <c r="F453" s="5">
        <f t="shared" si="28"/>
        <v>112.90429799426933</v>
      </c>
      <c r="G453" t="s">
        <v>19</v>
      </c>
      <c r="H453">
        <v>2526</v>
      </c>
      <c r="I453">
        <f t="shared" si="29"/>
        <v>77.996041171813147</v>
      </c>
      <c r="J453" t="s">
        <v>20</v>
      </c>
      <c r="K453" t="s">
        <v>21</v>
      </c>
      <c r="L453">
        <v>1410584400</v>
      </c>
      <c r="M453" s="8">
        <f t="shared" si="31"/>
        <v>41895.208333333336</v>
      </c>
      <c r="N453">
        <v>1413349200</v>
      </c>
      <c r="O453" s="8">
        <f t="shared" si="30"/>
        <v>41927.208333333336</v>
      </c>
      <c r="P453" t="b">
        <v>0</v>
      </c>
      <c r="Q453" t="b">
        <v>1</v>
      </c>
      <c r="R453" t="s">
        <v>2012</v>
      </c>
      <c r="S453" t="s">
        <v>2013</v>
      </c>
    </row>
    <row r="454" spans="1:19" ht="17" x14ac:dyDescent="0.2">
      <c r="A454">
        <v>865</v>
      </c>
      <c r="B454" t="s">
        <v>1738</v>
      </c>
      <c r="C454" s="3" t="s">
        <v>1739</v>
      </c>
      <c r="D454">
        <v>81000</v>
      </c>
      <c r="E454">
        <v>150515</v>
      </c>
      <c r="F454" s="5">
        <f t="shared" si="28"/>
        <v>185.82098765432099</v>
      </c>
      <c r="G454" t="s">
        <v>19</v>
      </c>
      <c r="H454">
        <v>3272</v>
      </c>
      <c r="I454">
        <f t="shared" si="29"/>
        <v>46.000916870415651</v>
      </c>
      <c r="J454" t="s">
        <v>20</v>
      </c>
      <c r="K454" t="s">
        <v>21</v>
      </c>
      <c r="L454">
        <v>1410757200</v>
      </c>
      <c r="M454" s="8">
        <f t="shared" si="31"/>
        <v>41897.208333333336</v>
      </c>
      <c r="N454">
        <v>1411534800</v>
      </c>
      <c r="O454" s="8">
        <f t="shared" si="30"/>
        <v>41906.208333333336</v>
      </c>
      <c r="P454" t="b">
        <v>0</v>
      </c>
      <c r="Q454" t="b">
        <v>0</v>
      </c>
      <c r="R454" t="s">
        <v>2012</v>
      </c>
      <c r="S454" t="s">
        <v>2013</v>
      </c>
    </row>
    <row r="455" spans="1:19" ht="17" x14ac:dyDescent="0.2">
      <c r="A455">
        <v>900</v>
      </c>
      <c r="B455" t="s">
        <v>1808</v>
      </c>
      <c r="C455" s="3" t="s">
        <v>1809</v>
      </c>
      <c r="D455">
        <v>100</v>
      </c>
      <c r="E455">
        <v>2</v>
      </c>
      <c r="F455" s="5">
        <f t="shared" si="28"/>
        <v>2</v>
      </c>
      <c r="G455" t="s">
        <v>14</v>
      </c>
      <c r="H455">
        <v>1</v>
      </c>
      <c r="I455">
        <f t="shared" si="29"/>
        <v>2</v>
      </c>
      <c r="J455" t="s">
        <v>20</v>
      </c>
      <c r="K455" t="s">
        <v>21</v>
      </c>
      <c r="L455">
        <v>1411102800</v>
      </c>
      <c r="M455" s="8">
        <f t="shared" si="31"/>
        <v>41901.208333333336</v>
      </c>
      <c r="N455">
        <v>1411189200</v>
      </c>
      <c r="O455" s="8">
        <f t="shared" si="30"/>
        <v>41902.208333333336</v>
      </c>
      <c r="P455" t="b">
        <v>0</v>
      </c>
      <c r="Q455" t="b">
        <v>1</v>
      </c>
      <c r="R455" t="s">
        <v>2010</v>
      </c>
      <c r="S455" t="s">
        <v>2011</v>
      </c>
    </row>
    <row r="456" spans="1:19" ht="17" x14ac:dyDescent="0.2">
      <c r="A456">
        <v>224</v>
      </c>
      <c r="B456" t="s">
        <v>478</v>
      </c>
      <c r="C456" s="3" t="s">
        <v>479</v>
      </c>
      <c r="D456">
        <v>46300</v>
      </c>
      <c r="E456">
        <v>186885</v>
      </c>
      <c r="F456" s="5">
        <f t="shared" si="28"/>
        <v>403.63930885529157</v>
      </c>
      <c r="G456" t="s">
        <v>19</v>
      </c>
      <c r="H456">
        <v>3594</v>
      </c>
      <c r="I456">
        <f t="shared" si="29"/>
        <v>51.999165275459099</v>
      </c>
      <c r="J456" t="s">
        <v>20</v>
      </c>
      <c r="K456" t="s">
        <v>21</v>
      </c>
      <c r="L456">
        <v>1411534800</v>
      </c>
      <c r="M456" s="8">
        <f t="shared" si="31"/>
        <v>41906.208333333336</v>
      </c>
      <c r="N456">
        <v>1415426400</v>
      </c>
      <c r="O456" s="8">
        <f t="shared" si="30"/>
        <v>41951.25</v>
      </c>
      <c r="P456" t="b">
        <v>0</v>
      </c>
      <c r="Q456" t="b">
        <v>0</v>
      </c>
      <c r="R456" t="s">
        <v>2014</v>
      </c>
      <c r="S456" t="s">
        <v>2036</v>
      </c>
    </row>
    <row r="457" spans="1:19" ht="17" x14ac:dyDescent="0.2">
      <c r="A457">
        <v>943</v>
      </c>
      <c r="B457" t="s">
        <v>1892</v>
      </c>
      <c r="C457" s="3" t="s">
        <v>1893</v>
      </c>
      <c r="D457">
        <v>7500</v>
      </c>
      <c r="E457">
        <v>11969</v>
      </c>
      <c r="F457" s="5">
        <f t="shared" si="28"/>
        <v>159.58666666666667</v>
      </c>
      <c r="G457" t="s">
        <v>19</v>
      </c>
      <c r="H457">
        <v>114</v>
      </c>
      <c r="I457">
        <f t="shared" si="29"/>
        <v>104.99122807017544</v>
      </c>
      <c r="J457" t="s">
        <v>20</v>
      </c>
      <c r="K457" t="s">
        <v>21</v>
      </c>
      <c r="L457">
        <v>1411534800</v>
      </c>
      <c r="M457" s="8">
        <f t="shared" si="31"/>
        <v>41906.208333333336</v>
      </c>
      <c r="N457">
        <v>1414558800</v>
      </c>
      <c r="O457" s="8">
        <f t="shared" si="30"/>
        <v>41941.208333333336</v>
      </c>
      <c r="P457" t="b">
        <v>0</v>
      </c>
      <c r="Q457" t="b">
        <v>0</v>
      </c>
      <c r="R457" t="s">
        <v>2006</v>
      </c>
      <c r="S457" t="s">
        <v>2007</v>
      </c>
    </row>
    <row r="458" spans="1:19" ht="17" x14ac:dyDescent="0.2">
      <c r="A458">
        <v>991</v>
      </c>
      <c r="B458" t="s">
        <v>1056</v>
      </c>
      <c r="C458" s="3" t="s">
        <v>1986</v>
      </c>
      <c r="D458">
        <v>9800</v>
      </c>
      <c r="E458">
        <v>11091</v>
      </c>
      <c r="F458" s="5">
        <f t="shared" si="28"/>
        <v>113.17346938775511</v>
      </c>
      <c r="G458" t="s">
        <v>19</v>
      </c>
      <c r="H458">
        <v>241</v>
      </c>
      <c r="I458">
        <f t="shared" si="29"/>
        <v>46.020746887966808</v>
      </c>
      <c r="J458" t="s">
        <v>20</v>
      </c>
      <c r="K458" t="s">
        <v>21</v>
      </c>
      <c r="L458">
        <v>1411621200</v>
      </c>
      <c r="M458" s="8">
        <f t="shared" si="31"/>
        <v>41907.208333333336</v>
      </c>
      <c r="N458">
        <v>1411966800</v>
      </c>
      <c r="O458" s="8">
        <f t="shared" si="30"/>
        <v>41911.208333333336</v>
      </c>
      <c r="P458" t="b">
        <v>0</v>
      </c>
      <c r="Q458" t="b">
        <v>1</v>
      </c>
      <c r="R458" t="s">
        <v>2008</v>
      </c>
      <c r="S458" t="s">
        <v>2009</v>
      </c>
    </row>
    <row r="459" spans="1:19" ht="17" x14ac:dyDescent="0.2">
      <c r="A459">
        <v>947</v>
      </c>
      <c r="B459" t="s">
        <v>1900</v>
      </c>
      <c r="C459" s="3" t="s">
        <v>1901</v>
      </c>
      <c r="D459">
        <v>3600</v>
      </c>
      <c r="E459">
        <v>961</v>
      </c>
      <c r="F459" s="5">
        <f t="shared" si="28"/>
        <v>26.694444444444443</v>
      </c>
      <c r="G459" t="s">
        <v>14</v>
      </c>
      <c r="H459">
        <v>13</v>
      </c>
      <c r="I459">
        <f t="shared" si="29"/>
        <v>73.92307692307692</v>
      </c>
      <c r="J459" t="s">
        <v>20</v>
      </c>
      <c r="K459" t="s">
        <v>21</v>
      </c>
      <c r="L459">
        <v>1411707600</v>
      </c>
      <c r="M459" s="8">
        <f t="shared" si="31"/>
        <v>41908.208333333336</v>
      </c>
      <c r="N459">
        <v>1412312400</v>
      </c>
      <c r="O459" s="8">
        <f t="shared" si="30"/>
        <v>41915.208333333336</v>
      </c>
      <c r="P459" t="b">
        <v>0</v>
      </c>
      <c r="Q459" t="b">
        <v>0</v>
      </c>
      <c r="R459" t="s">
        <v>2012</v>
      </c>
      <c r="S459" t="s">
        <v>2013</v>
      </c>
    </row>
    <row r="460" spans="1:19" ht="34" x14ac:dyDescent="0.2">
      <c r="A460">
        <v>481</v>
      </c>
      <c r="B460" t="s">
        <v>986</v>
      </c>
      <c r="C460" s="3" t="s">
        <v>987</v>
      </c>
      <c r="D460">
        <v>196600</v>
      </c>
      <c r="E460">
        <v>159931</v>
      </c>
      <c r="F460" s="5">
        <f t="shared" si="28"/>
        <v>81.348423194303152</v>
      </c>
      <c r="G460" t="s">
        <v>14</v>
      </c>
      <c r="H460">
        <v>1538</v>
      </c>
      <c r="I460">
        <f t="shared" si="29"/>
        <v>103.98634590377114</v>
      </c>
      <c r="J460" t="s">
        <v>20</v>
      </c>
      <c r="K460" t="s">
        <v>21</v>
      </c>
      <c r="L460">
        <v>1412139600</v>
      </c>
      <c r="M460" s="8">
        <f t="shared" si="31"/>
        <v>41913.208333333336</v>
      </c>
      <c r="N460">
        <v>1415772000</v>
      </c>
      <c r="O460" s="8">
        <f t="shared" si="30"/>
        <v>41955.25</v>
      </c>
      <c r="P460" t="b">
        <v>0</v>
      </c>
      <c r="Q460" t="b">
        <v>1</v>
      </c>
      <c r="R460" t="s">
        <v>2012</v>
      </c>
      <c r="S460" t="s">
        <v>2013</v>
      </c>
    </row>
    <row r="461" spans="1:19" ht="17" x14ac:dyDescent="0.2">
      <c r="A461">
        <v>222</v>
      </c>
      <c r="B461" t="s">
        <v>474</v>
      </c>
      <c r="C461" s="3" t="s">
        <v>475</v>
      </c>
      <c r="D461">
        <v>4800</v>
      </c>
      <c r="E461">
        <v>6623</v>
      </c>
      <c r="F461" s="5">
        <f t="shared" si="28"/>
        <v>137.97916666666669</v>
      </c>
      <c r="G461" t="s">
        <v>19</v>
      </c>
      <c r="H461">
        <v>138</v>
      </c>
      <c r="I461">
        <f t="shared" si="29"/>
        <v>47.992753623188406</v>
      </c>
      <c r="J461" t="s">
        <v>20</v>
      </c>
      <c r="K461" t="s">
        <v>21</v>
      </c>
      <c r="L461">
        <v>1412226000</v>
      </c>
      <c r="M461" s="8">
        <f t="shared" si="31"/>
        <v>41914.208333333336</v>
      </c>
      <c r="N461">
        <v>1412312400</v>
      </c>
      <c r="O461" s="8">
        <f t="shared" si="30"/>
        <v>41915.208333333336</v>
      </c>
      <c r="P461" t="b">
        <v>0</v>
      </c>
      <c r="Q461" t="b">
        <v>0</v>
      </c>
      <c r="R461" t="s">
        <v>2027</v>
      </c>
      <c r="S461" t="s">
        <v>2028</v>
      </c>
    </row>
    <row r="462" spans="1:19" ht="17" x14ac:dyDescent="0.2">
      <c r="A462">
        <v>33</v>
      </c>
      <c r="B462" t="s">
        <v>96</v>
      </c>
      <c r="C462" s="3" t="s">
        <v>97</v>
      </c>
      <c r="D462">
        <v>50200</v>
      </c>
      <c r="E462">
        <v>189666</v>
      </c>
      <c r="F462" s="5">
        <f t="shared" si="28"/>
        <v>377.82071713147411</v>
      </c>
      <c r="G462" t="s">
        <v>19</v>
      </c>
      <c r="H462">
        <v>5419</v>
      </c>
      <c r="I462">
        <f t="shared" si="29"/>
        <v>35.000184535892231</v>
      </c>
      <c r="J462" t="s">
        <v>20</v>
      </c>
      <c r="K462" t="s">
        <v>21</v>
      </c>
      <c r="L462">
        <v>1412485200</v>
      </c>
      <c r="M462" s="8">
        <f t="shared" si="31"/>
        <v>41917.208333333336</v>
      </c>
      <c r="N462">
        <v>1415685600</v>
      </c>
      <c r="O462" s="8">
        <f t="shared" si="30"/>
        <v>41954.25</v>
      </c>
      <c r="P462" t="b">
        <v>0</v>
      </c>
      <c r="Q462" t="b">
        <v>0</v>
      </c>
      <c r="R462" t="s">
        <v>2012</v>
      </c>
      <c r="S462" t="s">
        <v>2013</v>
      </c>
    </row>
    <row r="463" spans="1:19" ht="17" x14ac:dyDescent="0.2">
      <c r="A463">
        <v>121</v>
      </c>
      <c r="B463" t="s">
        <v>272</v>
      </c>
      <c r="C463" s="3" t="s">
        <v>273</v>
      </c>
      <c r="D463">
        <v>45300</v>
      </c>
      <c r="E463">
        <v>99361</v>
      </c>
      <c r="F463" s="5">
        <f t="shared" si="28"/>
        <v>219.33995584988963</v>
      </c>
      <c r="G463" t="s">
        <v>19</v>
      </c>
      <c r="H463">
        <v>903</v>
      </c>
      <c r="I463">
        <f t="shared" si="29"/>
        <v>110.0343300110742</v>
      </c>
      <c r="J463" t="s">
        <v>20</v>
      </c>
      <c r="K463" t="s">
        <v>21</v>
      </c>
      <c r="L463">
        <v>1412485200</v>
      </c>
      <c r="M463" s="8">
        <f t="shared" si="31"/>
        <v>41917.208333333336</v>
      </c>
      <c r="N463">
        <v>1413608400</v>
      </c>
      <c r="O463" s="8">
        <f t="shared" si="30"/>
        <v>41930.208333333336</v>
      </c>
      <c r="P463" t="b">
        <v>0</v>
      </c>
      <c r="Q463" t="b">
        <v>0</v>
      </c>
      <c r="R463" t="s">
        <v>2023</v>
      </c>
      <c r="S463" t="s">
        <v>2024</v>
      </c>
    </row>
    <row r="464" spans="1:19" ht="17" x14ac:dyDescent="0.2">
      <c r="A464">
        <v>749</v>
      </c>
      <c r="B464" t="s">
        <v>1510</v>
      </c>
      <c r="C464" s="3" t="s">
        <v>1511</v>
      </c>
      <c r="D464">
        <v>8600</v>
      </c>
      <c r="E464">
        <v>13527</v>
      </c>
      <c r="F464" s="5">
        <f t="shared" si="28"/>
        <v>157.29069767441862</v>
      </c>
      <c r="G464" t="s">
        <v>19</v>
      </c>
      <c r="H464">
        <v>366</v>
      </c>
      <c r="I464">
        <f t="shared" si="29"/>
        <v>36.959016393442624</v>
      </c>
      <c r="J464" t="s">
        <v>94</v>
      </c>
      <c r="K464" t="s">
        <v>95</v>
      </c>
      <c r="L464">
        <v>1412744400</v>
      </c>
      <c r="M464" s="8">
        <f t="shared" si="31"/>
        <v>41920.208333333336</v>
      </c>
      <c r="N464">
        <v>1413781200</v>
      </c>
      <c r="O464" s="8">
        <f t="shared" si="30"/>
        <v>41932.208333333336</v>
      </c>
      <c r="P464" t="b">
        <v>0</v>
      </c>
      <c r="Q464" t="b">
        <v>1</v>
      </c>
      <c r="R464" t="s">
        <v>2010</v>
      </c>
      <c r="S464" t="s">
        <v>2019</v>
      </c>
    </row>
    <row r="465" spans="1:19" ht="17" x14ac:dyDescent="0.2">
      <c r="A465">
        <v>994</v>
      </c>
      <c r="B465" t="s">
        <v>1991</v>
      </c>
      <c r="C465" s="3" t="s">
        <v>1992</v>
      </c>
      <c r="D465">
        <v>141100</v>
      </c>
      <c r="E465">
        <v>74073</v>
      </c>
      <c r="F465" s="5">
        <f t="shared" si="28"/>
        <v>52.496810772501767</v>
      </c>
      <c r="G465" t="s">
        <v>14</v>
      </c>
      <c r="H465">
        <v>842</v>
      </c>
      <c r="I465">
        <f t="shared" si="29"/>
        <v>87.972684085510693</v>
      </c>
      <c r="J465" t="s">
        <v>20</v>
      </c>
      <c r="K465" t="s">
        <v>21</v>
      </c>
      <c r="L465">
        <v>1413522000</v>
      </c>
      <c r="M465" s="8">
        <f t="shared" si="31"/>
        <v>41929.208333333336</v>
      </c>
      <c r="N465">
        <v>1414040400</v>
      </c>
      <c r="O465" s="8">
        <f t="shared" si="30"/>
        <v>41935.208333333336</v>
      </c>
      <c r="P465" t="b">
        <v>0</v>
      </c>
      <c r="Q465" t="b">
        <v>1</v>
      </c>
      <c r="R465" t="s">
        <v>2020</v>
      </c>
      <c r="S465" t="s">
        <v>2032</v>
      </c>
    </row>
    <row r="466" spans="1:19" ht="17" x14ac:dyDescent="0.2">
      <c r="A466">
        <v>367</v>
      </c>
      <c r="B466" t="s">
        <v>763</v>
      </c>
      <c r="C466" s="3" t="s">
        <v>764</v>
      </c>
      <c r="D466">
        <v>9900</v>
      </c>
      <c r="E466">
        <v>1870</v>
      </c>
      <c r="F466" s="5">
        <f t="shared" si="28"/>
        <v>18.888888888888889</v>
      </c>
      <c r="G466" t="s">
        <v>14</v>
      </c>
      <c r="H466">
        <v>75</v>
      </c>
      <c r="I466">
        <f t="shared" si="29"/>
        <v>24.933333333333334</v>
      </c>
      <c r="J466" t="s">
        <v>20</v>
      </c>
      <c r="K466" t="s">
        <v>21</v>
      </c>
      <c r="L466">
        <v>1413608400</v>
      </c>
      <c r="M466" s="8">
        <f t="shared" si="31"/>
        <v>41930.208333333336</v>
      </c>
      <c r="N466">
        <v>1415685600</v>
      </c>
      <c r="O466" s="8">
        <f t="shared" si="30"/>
        <v>41954.25</v>
      </c>
      <c r="P466" t="b">
        <v>0</v>
      </c>
      <c r="Q466" t="b">
        <v>1</v>
      </c>
      <c r="R466" t="s">
        <v>2012</v>
      </c>
      <c r="S466" t="s">
        <v>2013</v>
      </c>
    </row>
    <row r="467" spans="1:19" ht="34" x14ac:dyDescent="0.2">
      <c r="A467">
        <v>724</v>
      </c>
      <c r="B467" t="s">
        <v>1462</v>
      </c>
      <c r="C467" s="3" t="s">
        <v>1463</v>
      </c>
      <c r="D467">
        <v>8400</v>
      </c>
      <c r="E467">
        <v>11261</v>
      </c>
      <c r="F467" s="5">
        <f t="shared" si="28"/>
        <v>134.05952380952382</v>
      </c>
      <c r="G467" t="s">
        <v>19</v>
      </c>
      <c r="H467">
        <v>121</v>
      </c>
      <c r="I467">
        <f t="shared" si="29"/>
        <v>93.066115702479337</v>
      </c>
      <c r="J467" t="s">
        <v>36</v>
      </c>
      <c r="K467" t="s">
        <v>37</v>
      </c>
      <c r="L467">
        <v>1413954000</v>
      </c>
      <c r="M467" s="8">
        <f t="shared" si="31"/>
        <v>41934.208333333336</v>
      </c>
      <c r="N467">
        <v>1414126800</v>
      </c>
      <c r="O467" s="8">
        <f t="shared" si="30"/>
        <v>41936.208333333336</v>
      </c>
      <c r="P467" t="b">
        <v>0</v>
      </c>
      <c r="Q467" t="b">
        <v>1</v>
      </c>
      <c r="R467" t="s">
        <v>2012</v>
      </c>
      <c r="S467" t="s">
        <v>2013</v>
      </c>
    </row>
    <row r="468" spans="1:19" ht="17" x14ac:dyDescent="0.2">
      <c r="A468">
        <v>758</v>
      </c>
      <c r="B468" t="s">
        <v>1528</v>
      </c>
      <c r="C468" s="3" t="s">
        <v>1529</v>
      </c>
      <c r="D468">
        <v>29600</v>
      </c>
      <c r="E468">
        <v>167005</v>
      </c>
      <c r="F468" s="5">
        <f t="shared" si="28"/>
        <v>564.20608108108115</v>
      </c>
      <c r="G468" t="s">
        <v>19</v>
      </c>
      <c r="H468">
        <v>1518</v>
      </c>
      <c r="I468">
        <f t="shared" si="29"/>
        <v>110.01646903820817</v>
      </c>
      <c r="J468" t="s">
        <v>15</v>
      </c>
      <c r="K468" t="s">
        <v>16</v>
      </c>
      <c r="L468">
        <v>1414126800</v>
      </c>
      <c r="M468" s="8">
        <f t="shared" si="31"/>
        <v>41936.208333333336</v>
      </c>
      <c r="N468">
        <v>1414904400</v>
      </c>
      <c r="O468" s="8">
        <f t="shared" si="30"/>
        <v>41945.208333333336</v>
      </c>
      <c r="P468" t="b">
        <v>0</v>
      </c>
      <c r="Q468" t="b">
        <v>0</v>
      </c>
      <c r="R468" t="s">
        <v>2008</v>
      </c>
      <c r="S468" t="s">
        <v>2009</v>
      </c>
    </row>
    <row r="469" spans="1:19" ht="17" x14ac:dyDescent="0.2">
      <c r="A469">
        <v>632</v>
      </c>
      <c r="B469" t="s">
        <v>1282</v>
      </c>
      <c r="C469" s="3" t="s">
        <v>1283</v>
      </c>
      <c r="D469">
        <v>72100</v>
      </c>
      <c r="E469">
        <v>30902</v>
      </c>
      <c r="F469" s="5">
        <f t="shared" si="28"/>
        <v>42.859916782246884</v>
      </c>
      <c r="G469" t="s">
        <v>42</v>
      </c>
      <c r="H469">
        <v>278</v>
      </c>
      <c r="I469">
        <f t="shared" si="29"/>
        <v>111.15827338129496</v>
      </c>
      <c r="J469" t="s">
        <v>20</v>
      </c>
      <c r="K469" t="s">
        <v>21</v>
      </c>
      <c r="L469">
        <v>1414904400</v>
      </c>
      <c r="M469" s="8">
        <f t="shared" si="31"/>
        <v>41945.208333333336</v>
      </c>
      <c r="N469">
        <v>1416463200</v>
      </c>
      <c r="O469" s="8">
        <f t="shared" si="30"/>
        <v>41963.25</v>
      </c>
      <c r="P469" t="b">
        <v>0</v>
      </c>
      <c r="Q469" t="b">
        <v>0</v>
      </c>
      <c r="R469" t="s">
        <v>2012</v>
      </c>
      <c r="S469" t="s">
        <v>2013</v>
      </c>
    </row>
    <row r="470" spans="1:19" ht="34" x14ac:dyDescent="0.2">
      <c r="A470">
        <v>775</v>
      </c>
      <c r="B470" t="s">
        <v>1561</v>
      </c>
      <c r="C470" s="3" t="s">
        <v>1562</v>
      </c>
      <c r="D470">
        <v>9400</v>
      </c>
      <c r="E470">
        <v>968</v>
      </c>
      <c r="F470" s="5">
        <f t="shared" si="28"/>
        <v>10.297872340425531</v>
      </c>
      <c r="G470" t="s">
        <v>14</v>
      </c>
      <c r="H470">
        <v>10</v>
      </c>
      <c r="I470">
        <f t="shared" si="29"/>
        <v>96.8</v>
      </c>
      <c r="J470" t="s">
        <v>20</v>
      </c>
      <c r="K470" t="s">
        <v>21</v>
      </c>
      <c r="L470">
        <v>1415253600</v>
      </c>
      <c r="M470" s="8">
        <f t="shared" si="31"/>
        <v>41949.25</v>
      </c>
      <c r="N470">
        <v>1416117600</v>
      </c>
      <c r="O470" s="8">
        <f t="shared" si="30"/>
        <v>41959.25</v>
      </c>
      <c r="P470" t="b">
        <v>0</v>
      </c>
      <c r="Q470" t="b">
        <v>0</v>
      </c>
      <c r="R470" t="s">
        <v>2008</v>
      </c>
      <c r="S470" t="s">
        <v>2009</v>
      </c>
    </row>
    <row r="471" spans="1:19" ht="17" x14ac:dyDescent="0.2">
      <c r="A471">
        <v>266</v>
      </c>
      <c r="B471" t="s">
        <v>561</v>
      </c>
      <c r="C471" s="3" t="s">
        <v>562</v>
      </c>
      <c r="D471">
        <v>111900</v>
      </c>
      <c r="E471">
        <v>85902</v>
      </c>
      <c r="F471" s="5">
        <f t="shared" si="28"/>
        <v>76.766756032171585</v>
      </c>
      <c r="G471" t="s">
        <v>14</v>
      </c>
      <c r="H471">
        <v>3182</v>
      </c>
      <c r="I471">
        <f t="shared" si="29"/>
        <v>26.996228786926462</v>
      </c>
      <c r="J471" t="s">
        <v>94</v>
      </c>
      <c r="K471" t="s">
        <v>95</v>
      </c>
      <c r="L471">
        <v>1415340000</v>
      </c>
      <c r="M471" s="8">
        <f t="shared" si="31"/>
        <v>41950.25</v>
      </c>
      <c r="N471">
        <v>1418191200</v>
      </c>
      <c r="O471" s="8">
        <f t="shared" si="30"/>
        <v>41983.25</v>
      </c>
      <c r="P471" t="b">
        <v>0</v>
      </c>
      <c r="Q471" t="b">
        <v>1</v>
      </c>
      <c r="R471" t="s">
        <v>2008</v>
      </c>
      <c r="S471" t="s">
        <v>2031</v>
      </c>
    </row>
    <row r="472" spans="1:19" ht="17" x14ac:dyDescent="0.2">
      <c r="A472">
        <v>725</v>
      </c>
      <c r="B472" t="s">
        <v>1464</v>
      </c>
      <c r="C472" s="3" t="s">
        <v>1465</v>
      </c>
      <c r="D472">
        <v>193200</v>
      </c>
      <c r="E472">
        <v>97369</v>
      </c>
      <c r="F472" s="5">
        <f t="shared" si="28"/>
        <v>50.398033126293996</v>
      </c>
      <c r="G472" t="s">
        <v>14</v>
      </c>
      <c r="H472">
        <v>1596</v>
      </c>
      <c r="I472">
        <f t="shared" si="29"/>
        <v>61.008145363408524</v>
      </c>
      <c r="J472" t="s">
        <v>20</v>
      </c>
      <c r="K472" t="s">
        <v>21</v>
      </c>
      <c r="L472">
        <v>1416031200</v>
      </c>
      <c r="M472" s="8">
        <f t="shared" si="31"/>
        <v>41958.25</v>
      </c>
      <c r="N472">
        <v>1416204000</v>
      </c>
      <c r="O472" s="8">
        <f t="shared" si="30"/>
        <v>41960.25</v>
      </c>
      <c r="P472" t="b">
        <v>0</v>
      </c>
      <c r="Q472" t="b">
        <v>0</v>
      </c>
      <c r="R472" t="s">
        <v>2023</v>
      </c>
      <c r="S472" t="s">
        <v>2034</v>
      </c>
    </row>
    <row r="473" spans="1:19" ht="34" x14ac:dyDescent="0.2">
      <c r="A473">
        <v>805</v>
      </c>
      <c r="B473" t="s">
        <v>1621</v>
      </c>
      <c r="C473" s="3" t="s">
        <v>1622</v>
      </c>
      <c r="D473">
        <v>9700</v>
      </c>
      <c r="E473">
        <v>4932</v>
      </c>
      <c r="F473" s="5">
        <f t="shared" si="28"/>
        <v>50.845360824742272</v>
      </c>
      <c r="G473" t="s">
        <v>14</v>
      </c>
      <c r="H473">
        <v>67</v>
      </c>
      <c r="I473">
        <f t="shared" si="29"/>
        <v>73.611940298507463</v>
      </c>
      <c r="J473" t="s">
        <v>24</v>
      </c>
      <c r="K473" t="s">
        <v>25</v>
      </c>
      <c r="L473">
        <v>1416031200</v>
      </c>
      <c r="M473" s="8">
        <f t="shared" si="31"/>
        <v>41958.25</v>
      </c>
      <c r="N473">
        <v>1420437600</v>
      </c>
      <c r="O473" s="8">
        <f t="shared" si="30"/>
        <v>42009.25</v>
      </c>
      <c r="P473" t="b">
        <v>0</v>
      </c>
      <c r="Q473" t="b">
        <v>0</v>
      </c>
      <c r="R473" t="s">
        <v>2014</v>
      </c>
      <c r="S473" t="s">
        <v>2015</v>
      </c>
    </row>
    <row r="474" spans="1:19" ht="34" x14ac:dyDescent="0.2">
      <c r="A474">
        <v>738</v>
      </c>
      <c r="B474" t="s">
        <v>1008</v>
      </c>
      <c r="C474" s="3" t="s">
        <v>1490</v>
      </c>
      <c r="D474">
        <v>74700</v>
      </c>
      <c r="E474">
        <v>1557</v>
      </c>
      <c r="F474" s="5">
        <f t="shared" si="28"/>
        <v>2.0843373493975905</v>
      </c>
      <c r="G474" t="s">
        <v>14</v>
      </c>
      <c r="H474">
        <v>15</v>
      </c>
      <c r="I474">
        <f t="shared" si="29"/>
        <v>103.8</v>
      </c>
      <c r="J474" t="s">
        <v>20</v>
      </c>
      <c r="K474" t="s">
        <v>21</v>
      </c>
      <c r="L474">
        <v>1416117600</v>
      </c>
      <c r="M474" s="8">
        <f t="shared" si="31"/>
        <v>41959.25</v>
      </c>
      <c r="N474">
        <v>1418018400</v>
      </c>
      <c r="O474" s="8">
        <f t="shared" si="30"/>
        <v>41981.25</v>
      </c>
      <c r="P474" t="b">
        <v>0</v>
      </c>
      <c r="Q474" t="b">
        <v>1</v>
      </c>
      <c r="R474" t="s">
        <v>2012</v>
      </c>
      <c r="S474" t="s">
        <v>2013</v>
      </c>
    </row>
    <row r="475" spans="1:19" ht="34" x14ac:dyDescent="0.2">
      <c r="A475">
        <v>99</v>
      </c>
      <c r="B475" t="s">
        <v>228</v>
      </c>
      <c r="C475" s="3" t="s">
        <v>229</v>
      </c>
      <c r="D475">
        <v>7600</v>
      </c>
      <c r="E475">
        <v>14951</v>
      </c>
      <c r="F475" s="5">
        <f t="shared" si="28"/>
        <v>196.7236842105263</v>
      </c>
      <c r="G475" t="s">
        <v>19</v>
      </c>
      <c r="H475">
        <v>164</v>
      </c>
      <c r="I475">
        <f t="shared" si="29"/>
        <v>91.16463414634147</v>
      </c>
      <c r="J475" t="s">
        <v>20</v>
      </c>
      <c r="K475" t="s">
        <v>21</v>
      </c>
      <c r="L475">
        <v>1416895200</v>
      </c>
      <c r="M475" s="8">
        <f t="shared" si="31"/>
        <v>41968.25</v>
      </c>
      <c r="N475">
        <v>1419400800</v>
      </c>
      <c r="O475" s="8">
        <f t="shared" si="30"/>
        <v>41997.25</v>
      </c>
      <c r="P475" t="b">
        <v>0</v>
      </c>
      <c r="Q475" t="b">
        <v>0</v>
      </c>
      <c r="R475" t="s">
        <v>2012</v>
      </c>
      <c r="S475" t="s">
        <v>2013</v>
      </c>
    </row>
    <row r="476" spans="1:19" ht="17" x14ac:dyDescent="0.2">
      <c r="A476">
        <v>122</v>
      </c>
      <c r="B476" t="s">
        <v>274</v>
      </c>
      <c r="C476" s="3" t="s">
        <v>275</v>
      </c>
      <c r="D476">
        <v>136800</v>
      </c>
      <c r="E476">
        <v>88055</v>
      </c>
      <c r="F476" s="5">
        <f t="shared" si="28"/>
        <v>64.367690058479525</v>
      </c>
      <c r="G476" t="s">
        <v>14</v>
      </c>
      <c r="H476">
        <v>3387</v>
      </c>
      <c r="I476">
        <f t="shared" si="29"/>
        <v>25.997933274284026</v>
      </c>
      <c r="J476" t="s">
        <v>20</v>
      </c>
      <c r="K476" t="s">
        <v>21</v>
      </c>
      <c r="L476">
        <v>1417068000</v>
      </c>
      <c r="M476" s="8">
        <f t="shared" si="31"/>
        <v>41970.25</v>
      </c>
      <c r="N476">
        <v>1419400800</v>
      </c>
      <c r="O476" s="8">
        <f t="shared" si="30"/>
        <v>41997.25</v>
      </c>
      <c r="P476" t="b">
        <v>0</v>
      </c>
      <c r="Q476" t="b">
        <v>0</v>
      </c>
      <c r="R476" t="s">
        <v>2020</v>
      </c>
      <c r="S476" t="s">
        <v>2026</v>
      </c>
    </row>
    <row r="477" spans="1:19" ht="17" x14ac:dyDescent="0.2">
      <c r="A477">
        <v>188</v>
      </c>
      <c r="B477" t="s">
        <v>406</v>
      </c>
      <c r="C477" s="3" t="s">
        <v>407</v>
      </c>
      <c r="D477">
        <v>8200</v>
      </c>
      <c r="E477">
        <v>2625</v>
      </c>
      <c r="F477" s="5">
        <f t="shared" si="28"/>
        <v>32.012195121951223</v>
      </c>
      <c r="G477" t="s">
        <v>14</v>
      </c>
      <c r="H477">
        <v>35</v>
      </c>
      <c r="I477">
        <f t="shared" si="29"/>
        <v>75</v>
      </c>
      <c r="J477" t="s">
        <v>94</v>
      </c>
      <c r="K477" t="s">
        <v>95</v>
      </c>
      <c r="L477">
        <v>1417500000</v>
      </c>
      <c r="M477" s="8">
        <f t="shared" si="31"/>
        <v>41975.25</v>
      </c>
      <c r="N477">
        <v>1417586400</v>
      </c>
      <c r="O477" s="8">
        <f t="shared" si="30"/>
        <v>41976.25</v>
      </c>
      <c r="P477" t="b">
        <v>0</v>
      </c>
      <c r="Q477" t="b">
        <v>0</v>
      </c>
      <c r="R477" t="s">
        <v>2012</v>
      </c>
      <c r="S477" t="s">
        <v>2013</v>
      </c>
    </row>
    <row r="478" spans="1:19" ht="17" x14ac:dyDescent="0.2">
      <c r="A478">
        <v>948</v>
      </c>
      <c r="B478" t="s">
        <v>1902</v>
      </c>
      <c r="C478" s="3" t="s">
        <v>1903</v>
      </c>
      <c r="D478">
        <v>9400</v>
      </c>
      <c r="E478">
        <v>5918</v>
      </c>
      <c r="F478" s="5">
        <f t="shared" si="28"/>
        <v>62.957446808510639</v>
      </c>
      <c r="G478" t="s">
        <v>63</v>
      </c>
      <c r="H478">
        <v>160</v>
      </c>
      <c r="I478">
        <f t="shared" si="29"/>
        <v>36.987499999999997</v>
      </c>
      <c r="J478" t="s">
        <v>20</v>
      </c>
      <c r="K478" t="s">
        <v>21</v>
      </c>
      <c r="L478">
        <v>1418364000</v>
      </c>
      <c r="M478" s="8">
        <f t="shared" si="31"/>
        <v>41985.25</v>
      </c>
      <c r="N478">
        <v>1419228000</v>
      </c>
      <c r="O478" s="8">
        <f t="shared" si="30"/>
        <v>41995.25</v>
      </c>
      <c r="P478" t="b">
        <v>1</v>
      </c>
      <c r="Q478" t="b">
        <v>1</v>
      </c>
      <c r="R478" t="s">
        <v>2014</v>
      </c>
      <c r="S478" t="s">
        <v>2015</v>
      </c>
    </row>
    <row r="479" spans="1:19" ht="17" x14ac:dyDescent="0.2">
      <c r="A479">
        <v>435</v>
      </c>
      <c r="B479" t="s">
        <v>896</v>
      </c>
      <c r="C479" s="3" t="s">
        <v>897</v>
      </c>
      <c r="D479">
        <v>152400</v>
      </c>
      <c r="E479">
        <v>178120</v>
      </c>
      <c r="F479" s="5">
        <f t="shared" si="28"/>
        <v>116.87664041994749</v>
      </c>
      <c r="G479" t="s">
        <v>19</v>
      </c>
      <c r="H479">
        <v>1713</v>
      </c>
      <c r="I479">
        <f t="shared" si="29"/>
        <v>103.98131932282546</v>
      </c>
      <c r="J479" t="s">
        <v>94</v>
      </c>
      <c r="K479" t="s">
        <v>95</v>
      </c>
      <c r="L479">
        <v>1418623200</v>
      </c>
      <c r="M479" s="8">
        <f t="shared" si="31"/>
        <v>41988.25</v>
      </c>
      <c r="N479">
        <v>1419660000</v>
      </c>
      <c r="O479" s="8">
        <f t="shared" si="30"/>
        <v>42000.25</v>
      </c>
      <c r="P479" t="b">
        <v>0</v>
      </c>
      <c r="Q479" t="b">
        <v>1</v>
      </c>
      <c r="R479" t="s">
        <v>2012</v>
      </c>
      <c r="S479" t="s">
        <v>2013</v>
      </c>
    </row>
    <row r="480" spans="1:19" ht="17" x14ac:dyDescent="0.2">
      <c r="A480">
        <v>474</v>
      </c>
      <c r="B480" t="s">
        <v>972</v>
      </c>
      <c r="C480" s="3" t="s">
        <v>973</v>
      </c>
      <c r="D480">
        <v>4000</v>
      </c>
      <c r="E480">
        <v>14606</v>
      </c>
      <c r="F480" s="5">
        <f t="shared" si="28"/>
        <v>365.15</v>
      </c>
      <c r="G480" t="s">
        <v>19</v>
      </c>
      <c r="H480">
        <v>142</v>
      </c>
      <c r="I480">
        <f t="shared" si="29"/>
        <v>102.85915492957747</v>
      </c>
      <c r="J480" t="s">
        <v>20</v>
      </c>
      <c r="K480" t="s">
        <v>21</v>
      </c>
      <c r="L480">
        <v>1418709600</v>
      </c>
      <c r="M480" s="8">
        <f t="shared" si="31"/>
        <v>41989.25</v>
      </c>
      <c r="N480">
        <v>1418796000</v>
      </c>
      <c r="O480" s="8">
        <f t="shared" si="30"/>
        <v>41990.25</v>
      </c>
      <c r="P480" t="b">
        <v>0</v>
      </c>
      <c r="Q480" t="b">
        <v>0</v>
      </c>
      <c r="R480" t="s">
        <v>2014</v>
      </c>
      <c r="S480" t="s">
        <v>2033</v>
      </c>
    </row>
    <row r="481" spans="1:19" ht="34" x14ac:dyDescent="0.2">
      <c r="A481">
        <v>916</v>
      </c>
      <c r="B481" t="s">
        <v>1840</v>
      </c>
      <c r="C481" s="3" t="s">
        <v>1841</v>
      </c>
      <c r="D481">
        <v>3700</v>
      </c>
      <c r="E481">
        <v>1343</v>
      </c>
      <c r="F481" s="5">
        <f t="shared" si="28"/>
        <v>36.297297297297298</v>
      </c>
      <c r="G481" t="s">
        <v>14</v>
      </c>
      <c r="H481">
        <v>52</v>
      </c>
      <c r="I481">
        <f t="shared" si="29"/>
        <v>25.826923076923077</v>
      </c>
      <c r="J481" t="s">
        <v>20</v>
      </c>
      <c r="K481" t="s">
        <v>21</v>
      </c>
      <c r="L481">
        <v>1418882400</v>
      </c>
      <c r="M481" s="8">
        <f t="shared" si="31"/>
        <v>41991.25</v>
      </c>
      <c r="N481">
        <v>1419660000</v>
      </c>
      <c r="O481" s="8">
        <f t="shared" si="30"/>
        <v>42000.25</v>
      </c>
      <c r="P481" t="b">
        <v>0</v>
      </c>
      <c r="Q481" t="b">
        <v>0</v>
      </c>
      <c r="R481" t="s">
        <v>2027</v>
      </c>
      <c r="S481" t="s">
        <v>2028</v>
      </c>
    </row>
    <row r="482" spans="1:19" ht="17" x14ac:dyDescent="0.2">
      <c r="A482">
        <v>551</v>
      </c>
      <c r="B482" t="s">
        <v>1123</v>
      </c>
      <c r="C482" s="3" t="s">
        <v>1124</v>
      </c>
      <c r="D482">
        <v>180100</v>
      </c>
      <c r="E482">
        <v>105598</v>
      </c>
      <c r="F482" s="5">
        <f t="shared" si="28"/>
        <v>58.6329816768462</v>
      </c>
      <c r="G482" t="s">
        <v>14</v>
      </c>
      <c r="H482">
        <v>2779</v>
      </c>
      <c r="I482">
        <f t="shared" si="29"/>
        <v>37.99856063332134</v>
      </c>
      <c r="J482" t="s">
        <v>24</v>
      </c>
      <c r="K482" t="s">
        <v>25</v>
      </c>
      <c r="L482">
        <v>1419055200</v>
      </c>
      <c r="M482" s="8">
        <f t="shared" si="31"/>
        <v>41993.25</v>
      </c>
      <c r="N482">
        <v>1422511200</v>
      </c>
      <c r="O482" s="8">
        <f t="shared" si="30"/>
        <v>42033.25</v>
      </c>
      <c r="P482" t="b">
        <v>0</v>
      </c>
      <c r="Q482" t="b">
        <v>1</v>
      </c>
      <c r="R482" t="s">
        <v>2010</v>
      </c>
      <c r="S482" t="s">
        <v>2011</v>
      </c>
    </row>
    <row r="483" spans="1:19" ht="17" x14ac:dyDescent="0.2">
      <c r="A483">
        <v>570</v>
      </c>
      <c r="B483" t="s">
        <v>1160</v>
      </c>
      <c r="C483" s="3" t="s">
        <v>1161</v>
      </c>
      <c r="D483">
        <v>31200</v>
      </c>
      <c r="E483">
        <v>95364</v>
      </c>
      <c r="F483" s="5">
        <f t="shared" si="28"/>
        <v>305.65384615384613</v>
      </c>
      <c r="G483" t="s">
        <v>19</v>
      </c>
      <c r="H483">
        <v>2725</v>
      </c>
      <c r="I483">
        <f t="shared" si="29"/>
        <v>34.995963302752294</v>
      </c>
      <c r="J483" t="s">
        <v>20</v>
      </c>
      <c r="K483" t="s">
        <v>21</v>
      </c>
      <c r="L483">
        <v>1419055200</v>
      </c>
      <c r="M483" s="8">
        <f t="shared" si="31"/>
        <v>41993.25</v>
      </c>
      <c r="N483">
        <v>1419573600</v>
      </c>
      <c r="O483" s="8">
        <f t="shared" si="30"/>
        <v>41999.25</v>
      </c>
      <c r="P483" t="b">
        <v>0</v>
      </c>
      <c r="Q483" t="b">
        <v>1</v>
      </c>
      <c r="R483" t="s">
        <v>2008</v>
      </c>
      <c r="S483" t="s">
        <v>2009</v>
      </c>
    </row>
    <row r="484" spans="1:19" ht="34" x14ac:dyDescent="0.2">
      <c r="A484">
        <v>590</v>
      </c>
      <c r="B484" t="s">
        <v>1198</v>
      </c>
      <c r="C484" s="3" t="s">
        <v>1199</v>
      </c>
      <c r="D484">
        <v>7100</v>
      </c>
      <c r="E484">
        <v>5824</v>
      </c>
      <c r="F484" s="5">
        <f t="shared" si="28"/>
        <v>82.028169014084511</v>
      </c>
      <c r="G484" t="s">
        <v>14</v>
      </c>
      <c r="H484">
        <v>86</v>
      </c>
      <c r="I484">
        <f t="shared" si="29"/>
        <v>67.720930232558146</v>
      </c>
      <c r="J484" t="s">
        <v>24</v>
      </c>
      <c r="K484" t="s">
        <v>25</v>
      </c>
      <c r="L484">
        <v>1419141600</v>
      </c>
      <c r="M484" s="8">
        <f t="shared" si="31"/>
        <v>41994.25</v>
      </c>
      <c r="N484">
        <v>1420092000</v>
      </c>
      <c r="O484" s="8">
        <f t="shared" si="30"/>
        <v>42005.25</v>
      </c>
      <c r="P484" t="b">
        <v>0</v>
      </c>
      <c r="Q484" t="b">
        <v>0</v>
      </c>
      <c r="R484" t="s">
        <v>2020</v>
      </c>
      <c r="S484" t="s">
        <v>2029</v>
      </c>
    </row>
    <row r="485" spans="1:19" ht="17" x14ac:dyDescent="0.2">
      <c r="A485">
        <v>459</v>
      </c>
      <c r="B485" t="s">
        <v>943</v>
      </c>
      <c r="C485" s="3" t="s">
        <v>944</v>
      </c>
      <c r="D485">
        <v>6300</v>
      </c>
      <c r="E485">
        <v>5674</v>
      </c>
      <c r="F485" s="5">
        <f t="shared" si="28"/>
        <v>90.063492063492063</v>
      </c>
      <c r="G485" t="s">
        <v>14</v>
      </c>
      <c r="H485">
        <v>105</v>
      </c>
      <c r="I485">
        <f t="shared" si="29"/>
        <v>54.038095238095238</v>
      </c>
      <c r="J485" t="s">
        <v>20</v>
      </c>
      <c r="K485" t="s">
        <v>21</v>
      </c>
      <c r="L485">
        <v>1419746400</v>
      </c>
      <c r="M485" s="8">
        <f t="shared" si="31"/>
        <v>42001.25</v>
      </c>
      <c r="N485">
        <v>1421906400</v>
      </c>
      <c r="O485" s="8">
        <f t="shared" si="30"/>
        <v>42026.25</v>
      </c>
      <c r="P485" t="b">
        <v>0</v>
      </c>
      <c r="Q485" t="b">
        <v>0</v>
      </c>
      <c r="R485" t="s">
        <v>2014</v>
      </c>
      <c r="S485" t="s">
        <v>2015</v>
      </c>
    </row>
    <row r="486" spans="1:19" ht="17" x14ac:dyDescent="0.2">
      <c r="A486">
        <v>248</v>
      </c>
      <c r="B486" t="s">
        <v>525</v>
      </c>
      <c r="C486" s="3" t="s">
        <v>526</v>
      </c>
      <c r="D486">
        <v>6200</v>
      </c>
      <c r="E486">
        <v>13103</v>
      </c>
      <c r="F486" s="5">
        <f t="shared" si="28"/>
        <v>211.33870967741933</v>
      </c>
      <c r="G486" t="s">
        <v>19</v>
      </c>
      <c r="H486">
        <v>218</v>
      </c>
      <c r="I486">
        <f t="shared" si="29"/>
        <v>60.105504587155963</v>
      </c>
      <c r="J486" t="s">
        <v>24</v>
      </c>
      <c r="K486" t="s">
        <v>25</v>
      </c>
      <c r="L486">
        <v>1420005600</v>
      </c>
      <c r="M486" s="8">
        <f t="shared" si="31"/>
        <v>42004.25</v>
      </c>
      <c r="N486">
        <v>1420437600</v>
      </c>
      <c r="O486" s="8">
        <f t="shared" si="30"/>
        <v>42009.25</v>
      </c>
      <c r="P486" t="b">
        <v>0</v>
      </c>
      <c r="Q486" t="b">
        <v>0</v>
      </c>
      <c r="R486" t="s">
        <v>2023</v>
      </c>
      <c r="S486" t="s">
        <v>2034</v>
      </c>
    </row>
    <row r="487" spans="1:19" ht="17" x14ac:dyDescent="0.2">
      <c r="A487">
        <v>498</v>
      </c>
      <c r="B487" t="s">
        <v>1020</v>
      </c>
      <c r="C487" s="3" t="s">
        <v>1021</v>
      </c>
      <c r="D487">
        <v>193400</v>
      </c>
      <c r="E487">
        <v>46317</v>
      </c>
      <c r="F487" s="5">
        <f t="shared" si="28"/>
        <v>23.948810754912099</v>
      </c>
      <c r="G487" t="s">
        <v>14</v>
      </c>
      <c r="H487">
        <v>579</v>
      </c>
      <c r="I487">
        <f t="shared" si="29"/>
        <v>79.994818652849744</v>
      </c>
      <c r="J487" t="s">
        <v>32</v>
      </c>
      <c r="K487" t="s">
        <v>33</v>
      </c>
      <c r="L487">
        <v>1420092000</v>
      </c>
      <c r="M487" s="8">
        <f t="shared" si="31"/>
        <v>42005.25</v>
      </c>
      <c r="N487">
        <v>1420264800</v>
      </c>
      <c r="O487" s="8">
        <f t="shared" si="30"/>
        <v>42007.25</v>
      </c>
      <c r="P487" t="b">
        <v>0</v>
      </c>
      <c r="Q487" t="b">
        <v>0</v>
      </c>
      <c r="R487" t="s">
        <v>2010</v>
      </c>
      <c r="S487" t="s">
        <v>2011</v>
      </c>
    </row>
    <row r="488" spans="1:19" ht="17" x14ac:dyDescent="0.2">
      <c r="A488">
        <v>249</v>
      </c>
      <c r="B488" t="s">
        <v>527</v>
      </c>
      <c r="C488" s="3" t="s">
        <v>528</v>
      </c>
      <c r="D488">
        <v>61500</v>
      </c>
      <c r="E488">
        <v>168095</v>
      </c>
      <c r="F488" s="5">
        <f t="shared" si="28"/>
        <v>273.32520325203251</v>
      </c>
      <c r="G488" t="s">
        <v>19</v>
      </c>
      <c r="H488">
        <v>6465</v>
      </c>
      <c r="I488">
        <f t="shared" si="29"/>
        <v>26.000773395204948</v>
      </c>
      <c r="J488" t="s">
        <v>20</v>
      </c>
      <c r="K488" t="s">
        <v>21</v>
      </c>
      <c r="L488">
        <v>1420178400</v>
      </c>
      <c r="M488" s="8">
        <f t="shared" si="31"/>
        <v>42006.25</v>
      </c>
      <c r="N488">
        <v>1420783200</v>
      </c>
      <c r="O488" s="8">
        <f t="shared" si="30"/>
        <v>42013.25</v>
      </c>
      <c r="P488" t="b">
        <v>0</v>
      </c>
      <c r="Q488" t="b">
        <v>0</v>
      </c>
      <c r="R488" t="s">
        <v>2020</v>
      </c>
      <c r="S488" t="s">
        <v>2032</v>
      </c>
    </row>
    <row r="489" spans="1:19" ht="34" x14ac:dyDescent="0.2">
      <c r="A489">
        <v>372</v>
      </c>
      <c r="B489" t="s">
        <v>773</v>
      </c>
      <c r="C489" s="3" t="s">
        <v>774</v>
      </c>
      <c r="D489">
        <v>900</v>
      </c>
      <c r="E489">
        <v>14324</v>
      </c>
      <c r="F489" s="5">
        <f t="shared" si="28"/>
        <v>1591.5555555555554</v>
      </c>
      <c r="G489" t="s">
        <v>19</v>
      </c>
      <c r="H489">
        <v>169</v>
      </c>
      <c r="I489">
        <f t="shared" si="29"/>
        <v>84.757396449704146</v>
      </c>
      <c r="J489" t="s">
        <v>20</v>
      </c>
      <c r="K489" t="s">
        <v>21</v>
      </c>
      <c r="L489">
        <v>1420696800</v>
      </c>
      <c r="M489" s="8">
        <f t="shared" si="31"/>
        <v>42012.25</v>
      </c>
      <c r="N489">
        <v>1422424800</v>
      </c>
      <c r="O489" s="8">
        <f t="shared" si="30"/>
        <v>42032.25</v>
      </c>
      <c r="P489" t="b">
        <v>0</v>
      </c>
      <c r="Q489" t="b">
        <v>1</v>
      </c>
      <c r="R489" t="s">
        <v>2014</v>
      </c>
      <c r="S489" t="s">
        <v>2015</v>
      </c>
    </row>
    <row r="490" spans="1:19" ht="17" x14ac:dyDescent="0.2">
      <c r="A490">
        <v>519</v>
      </c>
      <c r="B490" t="s">
        <v>1060</v>
      </c>
      <c r="C490" s="3" t="s">
        <v>1061</v>
      </c>
      <c r="D490">
        <v>177700</v>
      </c>
      <c r="E490">
        <v>180802</v>
      </c>
      <c r="F490" s="5">
        <f t="shared" si="28"/>
        <v>101.74563871693867</v>
      </c>
      <c r="G490" t="s">
        <v>19</v>
      </c>
      <c r="H490">
        <v>1773</v>
      </c>
      <c r="I490">
        <f t="shared" si="29"/>
        <v>101.97518330513255</v>
      </c>
      <c r="J490" t="s">
        <v>20</v>
      </c>
      <c r="K490" t="s">
        <v>21</v>
      </c>
      <c r="L490">
        <v>1420696800</v>
      </c>
      <c r="M490" s="8">
        <f t="shared" si="31"/>
        <v>42012.25</v>
      </c>
      <c r="N490">
        <v>1421906400</v>
      </c>
      <c r="O490" s="8">
        <f t="shared" si="30"/>
        <v>42026.25</v>
      </c>
      <c r="P490" t="b">
        <v>0</v>
      </c>
      <c r="Q490" t="b">
        <v>1</v>
      </c>
      <c r="R490" t="s">
        <v>2008</v>
      </c>
      <c r="S490" t="s">
        <v>2009</v>
      </c>
    </row>
    <row r="491" spans="1:19" ht="34" x14ac:dyDescent="0.2">
      <c r="A491">
        <v>56</v>
      </c>
      <c r="B491" t="s">
        <v>142</v>
      </c>
      <c r="C491" s="3" t="s">
        <v>143</v>
      </c>
      <c r="D491">
        <v>8000</v>
      </c>
      <c r="E491">
        <v>11493</v>
      </c>
      <c r="F491" s="5">
        <f t="shared" si="28"/>
        <v>143.66249999999999</v>
      </c>
      <c r="G491" t="s">
        <v>19</v>
      </c>
      <c r="H491">
        <v>164</v>
      </c>
      <c r="I491">
        <f t="shared" si="29"/>
        <v>70.079268292682926</v>
      </c>
      <c r="J491" t="s">
        <v>20</v>
      </c>
      <c r="K491" t="s">
        <v>21</v>
      </c>
      <c r="L491">
        <v>1420869600</v>
      </c>
      <c r="M491" s="8">
        <f t="shared" si="31"/>
        <v>42014.25</v>
      </c>
      <c r="N491">
        <v>1421474400</v>
      </c>
      <c r="O491" s="8">
        <f t="shared" si="30"/>
        <v>42021.25</v>
      </c>
      <c r="P491" t="b">
        <v>0</v>
      </c>
      <c r="Q491" t="b">
        <v>0</v>
      </c>
      <c r="R491" t="s">
        <v>2010</v>
      </c>
      <c r="S491" t="s">
        <v>2019</v>
      </c>
    </row>
    <row r="492" spans="1:19" ht="34" x14ac:dyDescent="0.2">
      <c r="A492">
        <v>756</v>
      </c>
      <c r="B492" t="s">
        <v>1524</v>
      </c>
      <c r="C492" s="3" t="s">
        <v>1525</v>
      </c>
      <c r="D492">
        <v>1300</v>
      </c>
      <c r="E492">
        <v>10037</v>
      </c>
      <c r="F492" s="5">
        <f t="shared" si="28"/>
        <v>772.07692307692309</v>
      </c>
      <c r="G492" t="s">
        <v>19</v>
      </c>
      <c r="H492">
        <v>148</v>
      </c>
      <c r="I492">
        <f t="shared" si="29"/>
        <v>67.817567567567565</v>
      </c>
      <c r="J492" t="s">
        <v>20</v>
      </c>
      <c r="K492" t="s">
        <v>21</v>
      </c>
      <c r="L492">
        <v>1421733600</v>
      </c>
      <c r="M492" s="8">
        <f t="shared" si="31"/>
        <v>42024.25</v>
      </c>
      <c r="N492">
        <v>1422252000</v>
      </c>
      <c r="O492" s="8">
        <f t="shared" si="30"/>
        <v>42030.25</v>
      </c>
      <c r="P492" t="b">
        <v>0</v>
      </c>
      <c r="Q492" t="b">
        <v>0</v>
      </c>
      <c r="R492" t="s">
        <v>2012</v>
      </c>
      <c r="S492" t="s">
        <v>2013</v>
      </c>
    </row>
    <row r="493" spans="1:19" ht="17" x14ac:dyDescent="0.2">
      <c r="A493">
        <v>882</v>
      </c>
      <c r="B493" t="s">
        <v>1772</v>
      </c>
      <c r="C493" s="3" t="s">
        <v>1773</v>
      </c>
      <c r="D493">
        <v>800</v>
      </c>
      <c r="E493">
        <v>2960</v>
      </c>
      <c r="F493" s="5">
        <f t="shared" si="28"/>
        <v>370</v>
      </c>
      <c r="G493" t="s">
        <v>19</v>
      </c>
      <c r="H493">
        <v>80</v>
      </c>
      <c r="I493">
        <f t="shared" si="29"/>
        <v>37</v>
      </c>
      <c r="J493" t="s">
        <v>20</v>
      </c>
      <c r="K493" t="s">
        <v>21</v>
      </c>
      <c r="L493">
        <v>1421820000</v>
      </c>
      <c r="M493" s="8">
        <f t="shared" si="31"/>
        <v>42025.25</v>
      </c>
      <c r="N493">
        <v>1422165600</v>
      </c>
      <c r="O493" s="8">
        <f t="shared" si="30"/>
        <v>42029.25</v>
      </c>
      <c r="P493" t="b">
        <v>0</v>
      </c>
      <c r="Q493" t="b">
        <v>0</v>
      </c>
      <c r="R493" t="s">
        <v>2012</v>
      </c>
      <c r="S493" t="s">
        <v>2013</v>
      </c>
    </row>
    <row r="494" spans="1:19" ht="17" x14ac:dyDescent="0.2">
      <c r="A494">
        <v>910</v>
      </c>
      <c r="B494" t="s">
        <v>1828</v>
      </c>
      <c r="C494" s="3" t="s">
        <v>1829</v>
      </c>
      <c r="D494">
        <v>154500</v>
      </c>
      <c r="E494">
        <v>30215</v>
      </c>
      <c r="F494" s="5">
        <f t="shared" si="28"/>
        <v>19.556634304207122</v>
      </c>
      <c r="G494" t="s">
        <v>63</v>
      </c>
      <c r="H494">
        <v>296</v>
      </c>
      <c r="I494">
        <f t="shared" si="29"/>
        <v>102.07770270270271</v>
      </c>
      <c r="J494" t="s">
        <v>20</v>
      </c>
      <c r="K494" t="s">
        <v>21</v>
      </c>
      <c r="L494">
        <v>1421906400</v>
      </c>
      <c r="M494" s="8">
        <f t="shared" si="31"/>
        <v>42026.25</v>
      </c>
      <c r="N494">
        <v>1421992800</v>
      </c>
      <c r="O494" s="8">
        <f t="shared" si="30"/>
        <v>42027.25</v>
      </c>
      <c r="P494" t="b">
        <v>0</v>
      </c>
      <c r="Q494" t="b">
        <v>0</v>
      </c>
      <c r="R494" t="s">
        <v>2012</v>
      </c>
      <c r="S494" t="s">
        <v>2013</v>
      </c>
    </row>
    <row r="495" spans="1:19" ht="17" x14ac:dyDescent="0.2">
      <c r="A495">
        <v>76</v>
      </c>
      <c r="B495" t="s">
        <v>182</v>
      </c>
      <c r="C495" s="3" t="s">
        <v>183</v>
      </c>
      <c r="D495">
        <v>122900</v>
      </c>
      <c r="E495">
        <v>95993</v>
      </c>
      <c r="F495" s="5">
        <f t="shared" si="28"/>
        <v>78.106590724165997</v>
      </c>
      <c r="G495" t="s">
        <v>14</v>
      </c>
      <c r="H495">
        <v>1684</v>
      </c>
      <c r="I495">
        <f t="shared" si="29"/>
        <v>57.00296912114014</v>
      </c>
      <c r="J495" t="s">
        <v>20</v>
      </c>
      <c r="K495" t="s">
        <v>21</v>
      </c>
      <c r="L495">
        <v>1421992800</v>
      </c>
      <c r="M495" s="8">
        <f t="shared" si="31"/>
        <v>42027.25</v>
      </c>
      <c r="N495">
        <v>1426222800</v>
      </c>
      <c r="O495" s="8">
        <f t="shared" si="30"/>
        <v>42076.208333333328</v>
      </c>
      <c r="P495" t="b">
        <v>1</v>
      </c>
      <c r="Q495" t="b">
        <v>1</v>
      </c>
      <c r="R495" t="s">
        <v>2012</v>
      </c>
      <c r="S495" t="s">
        <v>2013</v>
      </c>
    </row>
    <row r="496" spans="1:19" ht="17" x14ac:dyDescent="0.2">
      <c r="A496">
        <v>547</v>
      </c>
      <c r="B496" t="s">
        <v>1115</v>
      </c>
      <c r="C496" s="3" t="s">
        <v>1116</v>
      </c>
      <c r="D496">
        <v>1300</v>
      </c>
      <c r="E496">
        <v>12597</v>
      </c>
      <c r="F496" s="5">
        <f t="shared" si="28"/>
        <v>969</v>
      </c>
      <c r="G496" t="s">
        <v>19</v>
      </c>
      <c r="H496">
        <v>156</v>
      </c>
      <c r="I496">
        <f t="shared" si="29"/>
        <v>80.75</v>
      </c>
      <c r="J496" t="s">
        <v>20</v>
      </c>
      <c r="K496" t="s">
        <v>21</v>
      </c>
      <c r="L496">
        <v>1422165600</v>
      </c>
      <c r="M496" s="8">
        <f t="shared" si="31"/>
        <v>42029.25</v>
      </c>
      <c r="N496">
        <v>1423202400</v>
      </c>
      <c r="O496" s="8">
        <f t="shared" si="30"/>
        <v>42041.25</v>
      </c>
      <c r="P496" t="b">
        <v>0</v>
      </c>
      <c r="Q496" t="b">
        <v>0</v>
      </c>
      <c r="R496" t="s">
        <v>2014</v>
      </c>
      <c r="S496" t="s">
        <v>2017</v>
      </c>
    </row>
    <row r="497" spans="1:19" ht="17" x14ac:dyDescent="0.2">
      <c r="A497">
        <v>624</v>
      </c>
      <c r="B497" t="s">
        <v>1266</v>
      </c>
      <c r="C497" s="3" t="s">
        <v>1267</v>
      </c>
      <c r="D497">
        <v>5100</v>
      </c>
      <c r="E497">
        <v>14249</v>
      </c>
      <c r="F497" s="5">
        <f t="shared" si="28"/>
        <v>279.39215686274508</v>
      </c>
      <c r="G497" t="s">
        <v>19</v>
      </c>
      <c r="H497">
        <v>432</v>
      </c>
      <c r="I497">
        <f t="shared" si="29"/>
        <v>32.983796296296298</v>
      </c>
      <c r="J497" t="s">
        <v>20</v>
      </c>
      <c r="K497" t="s">
        <v>21</v>
      </c>
      <c r="L497">
        <v>1422165600</v>
      </c>
      <c r="M497" s="8">
        <f t="shared" si="31"/>
        <v>42029.25</v>
      </c>
      <c r="N497">
        <v>1422684000</v>
      </c>
      <c r="O497" s="8">
        <f t="shared" si="30"/>
        <v>42035.25</v>
      </c>
      <c r="P497" t="b">
        <v>0</v>
      </c>
      <c r="Q497" t="b">
        <v>0</v>
      </c>
      <c r="R497" t="s">
        <v>2027</v>
      </c>
      <c r="S497" t="s">
        <v>2028</v>
      </c>
    </row>
    <row r="498" spans="1:19" ht="17" x14ac:dyDescent="0.2">
      <c r="A498">
        <v>129</v>
      </c>
      <c r="B498" t="s">
        <v>288</v>
      </c>
      <c r="C498" s="3" t="s">
        <v>289</v>
      </c>
      <c r="D498">
        <v>148500</v>
      </c>
      <c r="E498">
        <v>4756</v>
      </c>
      <c r="F498" s="5">
        <f t="shared" si="28"/>
        <v>3.202693602693603</v>
      </c>
      <c r="G498" t="s">
        <v>63</v>
      </c>
      <c r="H498">
        <v>55</v>
      </c>
      <c r="I498">
        <f t="shared" si="29"/>
        <v>86.472727272727269</v>
      </c>
      <c r="J498" t="s">
        <v>24</v>
      </c>
      <c r="K498" t="s">
        <v>25</v>
      </c>
      <c r="L498">
        <v>1422943200</v>
      </c>
      <c r="M498" s="8">
        <f t="shared" si="31"/>
        <v>42038.25</v>
      </c>
      <c r="N498">
        <v>1425103200</v>
      </c>
      <c r="O498" s="8">
        <f t="shared" si="30"/>
        <v>42063.25</v>
      </c>
      <c r="P498" t="b">
        <v>0</v>
      </c>
      <c r="Q498" t="b">
        <v>0</v>
      </c>
      <c r="R498" t="s">
        <v>2006</v>
      </c>
      <c r="S498" t="s">
        <v>2007</v>
      </c>
    </row>
    <row r="499" spans="1:19" ht="17" x14ac:dyDescent="0.2">
      <c r="A499">
        <v>371</v>
      </c>
      <c r="B499" t="s">
        <v>771</v>
      </c>
      <c r="C499" s="3" t="s">
        <v>772</v>
      </c>
      <c r="D499">
        <v>189200</v>
      </c>
      <c r="E499">
        <v>128410</v>
      </c>
      <c r="F499" s="5">
        <f t="shared" si="28"/>
        <v>67.869978858350947</v>
      </c>
      <c r="G499" t="s">
        <v>14</v>
      </c>
      <c r="H499">
        <v>2176</v>
      </c>
      <c r="I499">
        <f t="shared" si="29"/>
        <v>59.011948529411768</v>
      </c>
      <c r="J499" t="s">
        <v>20</v>
      </c>
      <c r="K499" t="s">
        <v>21</v>
      </c>
      <c r="L499">
        <v>1423375200</v>
      </c>
      <c r="M499" s="8">
        <f t="shared" si="31"/>
        <v>42043.25</v>
      </c>
      <c r="N499">
        <v>1427778000</v>
      </c>
      <c r="O499" s="8">
        <f t="shared" si="30"/>
        <v>42094.208333333328</v>
      </c>
      <c r="P499" t="b">
        <v>0</v>
      </c>
      <c r="Q499" t="b">
        <v>0</v>
      </c>
      <c r="R499" t="s">
        <v>2012</v>
      </c>
      <c r="S499" t="s">
        <v>2013</v>
      </c>
    </row>
    <row r="500" spans="1:19" ht="17" x14ac:dyDescent="0.2">
      <c r="A500">
        <v>347</v>
      </c>
      <c r="B500" t="s">
        <v>723</v>
      </c>
      <c r="C500" s="3" t="s">
        <v>724</v>
      </c>
      <c r="D500">
        <v>900</v>
      </c>
      <c r="E500">
        <v>12607</v>
      </c>
      <c r="F500" s="5">
        <f t="shared" si="28"/>
        <v>1400.7777777777778</v>
      </c>
      <c r="G500" t="s">
        <v>19</v>
      </c>
      <c r="H500">
        <v>191</v>
      </c>
      <c r="I500">
        <f t="shared" si="29"/>
        <v>66.005235602094245</v>
      </c>
      <c r="J500" t="s">
        <v>20</v>
      </c>
      <c r="K500" t="s">
        <v>21</v>
      </c>
      <c r="L500">
        <v>1423634400</v>
      </c>
      <c r="M500" s="8">
        <f t="shared" si="31"/>
        <v>42046.25</v>
      </c>
      <c r="N500">
        <v>1425708000</v>
      </c>
      <c r="O500" s="8">
        <f t="shared" si="30"/>
        <v>42070.25</v>
      </c>
      <c r="P500" t="b">
        <v>0</v>
      </c>
      <c r="Q500" t="b">
        <v>0</v>
      </c>
      <c r="R500" t="s">
        <v>2010</v>
      </c>
      <c r="S500" t="s">
        <v>2011</v>
      </c>
    </row>
    <row r="501" spans="1:19" ht="34" x14ac:dyDescent="0.2">
      <c r="A501">
        <v>599</v>
      </c>
      <c r="B501" t="s">
        <v>1216</v>
      </c>
      <c r="C501" s="3" t="s">
        <v>1217</v>
      </c>
      <c r="D501">
        <v>140300</v>
      </c>
      <c r="E501">
        <v>5112</v>
      </c>
      <c r="F501" s="5">
        <f t="shared" si="28"/>
        <v>3.6436208125445471</v>
      </c>
      <c r="G501" t="s">
        <v>14</v>
      </c>
      <c r="H501">
        <v>82</v>
      </c>
      <c r="I501">
        <f t="shared" si="29"/>
        <v>62.341463414634148</v>
      </c>
      <c r="J501" t="s">
        <v>32</v>
      </c>
      <c r="K501" t="s">
        <v>33</v>
      </c>
      <c r="L501">
        <v>1423720800</v>
      </c>
      <c r="M501" s="8">
        <f t="shared" si="31"/>
        <v>42047.25</v>
      </c>
      <c r="N501">
        <v>1424412000</v>
      </c>
      <c r="O501" s="8">
        <f t="shared" si="30"/>
        <v>42055.25</v>
      </c>
      <c r="P501" t="b">
        <v>0</v>
      </c>
      <c r="Q501" t="b">
        <v>0</v>
      </c>
      <c r="R501" t="s">
        <v>2014</v>
      </c>
      <c r="S501" t="s">
        <v>2015</v>
      </c>
    </row>
    <row r="502" spans="1:19" ht="17" x14ac:dyDescent="0.2">
      <c r="A502">
        <v>736</v>
      </c>
      <c r="B502" t="s">
        <v>1486</v>
      </c>
      <c r="C502" s="3" t="s">
        <v>1487</v>
      </c>
      <c r="D502">
        <v>7700</v>
      </c>
      <c r="E502">
        <v>2533</v>
      </c>
      <c r="F502" s="5">
        <f t="shared" si="28"/>
        <v>32.896103896103895</v>
      </c>
      <c r="G502" t="s">
        <v>63</v>
      </c>
      <c r="H502">
        <v>29</v>
      </c>
      <c r="I502">
        <f t="shared" si="29"/>
        <v>87.34482758620689</v>
      </c>
      <c r="J502" t="s">
        <v>20</v>
      </c>
      <c r="K502" t="s">
        <v>21</v>
      </c>
      <c r="L502">
        <v>1424412000</v>
      </c>
      <c r="M502" s="8">
        <f t="shared" si="31"/>
        <v>42055.25</v>
      </c>
      <c r="N502">
        <v>1424757600</v>
      </c>
      <c r="O502" s="8">
        <f t="shared" si="30"/>
        <v>42059.25</v>
      </c>
      <c r="P502" t="b">
        <v>0</v>
      </c>
      <c r="Q502" t="b">
        <v>0</v>
      </c>
      <c r="R502" t="s">
        <v>2020</v>
      </c>
      <c r="S502" t="s">
        <v>2021</v>
      </c>
    </row>
    <row r="503" spans="1:19" ht="17" x14ac:dyDescent="0.2">
      <c r="A503">
        <v>101</v>
      </c>
      <c r="B503" t="s">
        <v>232</v>
      </c>
      <c r="C503" s="3" t="s">
        <v>233</v>
      </c>
      <c r="D503">
        <v>900</v>
      </c>
      <c r="E503">
        <v>9193</v>
      </c>
      <c r="F503" s="5">
        <f t="shared" si="28"/>
        <v>1021.4444444444445</v>
      </c>
      <c r="G503" t="s">
        <v>19</v>
      </c>
      <c r="H503">
        <v>164</v>
      </c>
      <c r="I503">
        <f t="shared" si="29"/>
        <v>56.054878048780488</v>
      </c>
      <c r="J503" t="s">
        <v>20</v>
      </c>
      <c r="K503" t="s">
        <v>21</v>
      </c>
      <c r="L503">
        <v>1424498400</v>
      </c>
      <c r="M503" s="8">
        <f t="shared" si="31"/>
        <v>42056.25</v>
      </c>
      <c r="N503">
        <v>1425103200</v>
      </c>
      <c r="O503" s="8">
        <f t="shared" si="30"/>
        <v>42063.25</v>
      </c>
      <c r="P503" t="b">
        <v>0</v>
      </c>
      <c r="Q503" t="b">
        <v>1</v>
      </c>
      <c r="R503" t="s">
        <v>2008</v>
      </c>
      <c r="S503" t="s">
        <v>2016</v>
      </c>
    </row>
    <row r="504" spans="1:19" ht="17" x14ac:dyDescent="0.2">
      <c r="A504">
        <v>930</v>
      </c>
      <c r="B504" t="s">
        <v>1868</v>
      </c>
      <c r="C504" s="3" t="s">
        <v>1869</v>
      </c>
      <c r="D504">
        <v>3500</v>
      </c>
      <c r="E504">
        <v>3930</v>
      </c>
      <c r="F504" s="5">
        <f t="shared" si="28"/>
        <v>112.28571428571428</v>
      </c>
      <c r="G504" t="s">
        <v>19</v>
      </c>
      <c r="H504">
        <v>85</v>
      </c>
      <c r="I504">
        <f t="shared" si="29"/>
        <v>46.235294117647058</v>
      </c>
      <c r="J504" t="s">
        <v>20</v>
      </c>
      <c r="K504" t="s">
        <v>21</v>
      </c>
      <c r="L504">
        <v>1424844000</v>
      </c>
      <c r="M504" s="8">
        <f t="shared" si="31"/>
        <v>42060.25</v>
      </c>
      <c r="N504">
        <v>1425448800</v>
      </c>
      <c r="O504" s="8">
        <f t="shared" si="30"/>
        <v>42067.25</v>
      </c>
      <c r="P504" t="b">
        <v>0</v>
      </c>
      <c r="Q504" t="b">
        <v>1</v>
      </c>
      <c r="R504" t="s">
        <v>2012</v>
      </c>
      <c r="S504" t="s">
        <v>2013</v>
      </c>
    </row>
    <row r="505" spans="1:19" ht="34" x14ac:dyDescent="0.2">
      <c r="A505">
        <v>301</v>
      </c>
      <c r="B505" t="s">
        <v>631</v>
      </c>
      <c r="C505" s="3" t="s">
        <v>632</v>
      </c>
      <c r="D505">
        <v>900</v>
      </c>
      <c r="E505">
        <v>12102</v>
      </c>
      <c r="F505" s="5">
        <f t="shared" si="28"/>
        <v>1344.6666666666667</v>
      </c>
      <c r="G505" t="s">
        <v>19</v>
      </c>
      <c r="H505">
        <v>295</v>
      </c>
      <c r="I505">
        <f t="shared" si="29"/>
        <v>41.023728813559323</v>
      </c>
      <c r="J505" t="s">
        <v>20</v>
      </c>
      <c r="K505" t="s">
        <v>21</v>
      </c>
      <c r="L505">
        <v>1424930400</v>
      </c>
      <c r="M505" s="8">
        <f t="shared" si="31"/>
        <v>42061.25</v>
      </c>
      <c r="N505">
        <v>1426395600</v>
      </c>
      <c r="O505" s="8">
        <f t="shared" si="30"/>
        <v>42078.208333333328</v>
      </c>
      <c r="P505" t="b">
        <v>0</v>
      </c>
      <c r="Q505" t="b">
        <v>0</v>
      </c>
      <c r="R505" t="s">
        <v>2014</v>
      </c>
      <c r="S505" t="s">
        <v>2015</v>
      </c>
    </row>
    <row r="506" spans="1:19" ht="17" x14ac:dyDescent="0.2">
      <c r="A506">
        <v>835</v>
      </c>
      <c r="B506" t="s">
        <v>1679</v>
      </c>
      <c r="C506" s="3" t="s">
        <v>1680</v>
      </c>
      <c r="D506">
        <v>86200</v>
      </c>
      <c r="E506">
        <v>77355</v>
      </c>
      <c r="F506" s="5">
        <f t="shared" si="28"/>
        <v>89.738979118329468</v>
      </c>
      <c r="G506" t="s">
        <v>14</v>
      </c>
      <c r="H506">
        <v>1758</v>
      </c>
      <c r="I506">
        <f t="shared" si="29"/>
        <v>44.001706484641637</v>
      </c>
      <c r="J506" t="s">
        <v>20</v>
      </c>
      <c r="K506" t="s">
        <v>21</v>
      </c>
      <c r="L506">
        <v>1425103200</v>
      </c>
      <c r="M506" s="8">
        <f t="shared" si="31"/>
        <v>42063.25</v>
      </c>
      <c r="N506">
        <v>1425621600</v>
      </c>
      <c r="O506" s="8">
        <f t="shared" si="30"/>
        <v>42069.25</v>
      </c>
      <c r="P506" t="b">
        <v>0</v>
      </c>
      <c r="Q506" t="b">
        <v>0</v>
      </c>
      <c r="R506" t="s">
        <v>2010</v>
      </c>
      <c r="S506" t="s">
        <v>2011</v>
      </c>
    </row>
    <row r="507" spans="1:19" ht="17" x14ac:dyDescent="0.2">
      <c r="A507">
        <v>478</v>
      </c>
      <c r="B507" t="s">
        <v>980</v>
      </c>
      <c r="C507" s="3" t="s">
        <v>981</v>
      </c>
      <c r="D507">
        <v>68800</v>
      </c>
      <c r="E507">
        <v>162603</v>
      </c>
      <c r="F507" s="5">
        <f t="shared" si="28"/>
        <v>236.34156976744185</v>
      </c>
      <c r="G507" t="s">
        <v>19</v>
      </c>
      <c r="H507">
        <v>2756</v>
      </c>
      <c r="I507">
        <f t="shared" si="29"/>
        <v>58.999637155297535</v>
      </c>
      <c r="J507" t="s">
        <v>20</v>
      </c>
      <c r="K507" t="s">
        <v>21</v>
      </c>
      <c r="L507">
        <v>1425877200</v>
      </c>
      <c r="M507" s="8">
        <f t="shared" si="31"/>
        <v>42072.208333333328</v>
      </c>
      <c r="N507">
        <v>1426914000</v>
      </c>
      <c r="O507" s="8">
        <f t="shared" si="30"/>
        <v>42084.208333333328</v>
      </c>
      <c r="P507" t="b">
        <v>0</v>
      </c>
      <c r="Q507" t="b">
        <v>0</v>
      </c>
      <c r="R507" t="s">
        <v>2010</v>
      </c>
      <c r="S507" t="s">
        <v>2019</v>
      </c>
    </row>
    <row r="508" spans="1:19" ht="17" x14ac:dyDescent="0.2">
      <c r="A508">
        <v>564</v>
      </c>
      <c r="B508" t="s">
        <v>1148</v>
      </c>
      <c r="C508" s="3" t="s">
        <v>1149</v>
      </c>
      <c r="D508">
        <v>168700</v>
      </c>
      <c r="E508">
        <v>141393</v>
      </c>
      <c r="F508" s="5">
        <f t="shared" si="28"/>
        <v>83.813278008298752</v>
      </c>
      <c r="G508" t="s">
        <v>14</v>
      </c>
      <c r="H508">
        <v>1790</v>
      </c>
      <c r="I508">
        <f t="shared" si="29"/>
        <v>78.990502793296088</v>
      </c>
      <c r="J508" t="s">
        <v>20</v>
      </c>
      <c r="K508" t="s">
        <v>21</v>
      </c>
      <c r="L508">
        <v>1426395600</v>
      </c>
      <c r="M508" s="8">
        <f t="shared" si="31"/>
        <v>42078.208333333328</v>
      </c>
      <c r="N508">
        <v>1427086800</v>
      </c>
      <c r="O508" s="8">
        <f t="shared" si="30"/>
        <v>42086.208333333328</v>
      </c>
      <c r="P508" t="b">
        <v>0</v>
      </c>
      <c r="Q508" t="b">
        <v>0</v>
      </c>
      <c r="R508" t="s">
        <v>2012</v>
      </c>
      <c r="S508" t="s">
        <v>2013</v>
      </c>
    </row>
    <row r="509" spans="1:19" ht="17" x14ac:dyDescent="0.2">
      <c r="A509">
        <v>979</v>
      </c>
      <c r="B509" t="s">
        <v>1962</v>
      </c>
      <c r="C509" s="3" t="s">
        <v>1963</v>
      </c>
      <c r="D509">
        <v>60200</v>
      </c>
      <c r="E509">
        <v>86244</v>
      </c>
      <c r="F509" s="5">
        <f t="shared" si="28"/>
        <v>143.26245847176079</v>
      </c>
      <c r="G509" t="s">
        <v>19</v>
      </c>
      <c r="H509">
        <v>1015</v>
      </c>
      <c r="I509">
        <f t="shared" si="29"/>
        <v>84.969458128078813</v>
      </c>
      <c r="J509" t="s">
        <v>36</v>
      </c>
      <c r="K509" t="s">
        <v>37</v>
      </c>
      <c r="L509">
        <v>1426395600</v>
      </c>
      <c r="M509" s="8">
        <f t="shared" si="31"/>
        <v>42078.208333333328</v>
      </c>
      <c r="N509">
        <v>1426914000</v>
      </c>
      <c r="O509" s="8">
        <f t="shared" si="30"/>
        <v>42084.208333333328</v>
      </c>
      <c r="P509" t="b">
        <v>0</v>
      </c>
      <c r="Q509" t="b">
        <v>0</v>
      </c>
      <c r="R509" t="s">
        <v>2012</v>
      </c>
      <c r="S509" t="s">
        <v>2013</v>
      </c>
    </row>
    <row r="510" spans="1:19" ht="17" x14ac:dyDescent="0.2">
      <c r="A510">
        <v>66</v>
      </c>
      <c r="B510" t="s">
        <v>162</v>
      </c>
      <c r="C510" s="3" t="s">
        <v>163</v>
      </c>
      <c r="D510">
        <v>2900</v>
      </c>
      <c r="E510">
        <v>1307</v>
      </c>
      <c r="F510" s="5">
        <f t="shared" si="28"/>
        <v>45.068965517241381</v>
      </c>
      <c r="G510" t="s">
        <v>14</v>
      </c>
      <c r="H510">
        <v>12</v>
      </c>
      <c r="I510">
        <f t="shared" si="29"/>
        <v>108.91666666666667</v>
      </c>
      <c r="J510" t="s">
        <v>20</v>
      </c>
      <c r="K510" t="s">
        <v>21</v>
      </c>
      <c r="L510">
        <v>1428469200</v>
      </c>
      <c r="M510" s="8">
        <f t="shared" si="31"/>
        <v>42102.208333333328</v>
      </c>
      <c r="N510">
        <v>1428901200</v>
      </c>
      <c r="O510" s="8">
        <f t="shared" si="30"/>
        <v>42107.208333333328</v>
      </c>
      <c r="P510" t="b">
        <v>0</v>
      </c>
      <c r="Q510" t="b">
        <v>1</v>
      </c>
      <c r="R510" t="s">
        <v>2012</v>
      </c>
      <c r="S510" t="s">
        <v>2013</v>
      </c>
    </row>
    <row r="511" spans="1:19" ht="17" x14ac:dyDescent="0.2">
      <c r="A511">
        <v>88</v>
      </c>
      <c r="B511" t="s">
        <v>206</v>
      </c>
      <c r="C511" s="3" t="s">
        <v>207</v>
      </c>
      <c r="D511">
        <v>4800</v>
      </c>
      <c r="E511">
        <v>12516</v>
      </c>
      <c r="F511" s="5">
        <f t="shared" si="28"/>
        <v>260.75</v>
      </c>
      <c r="G511" t="s">
        <v>19</v>
      </c>
      <c r="H511">
        <v>113</v>
      </c>
      <c r="I511">
        <f t="shared" si="29"/>
        <v>110.76106194690266</v>
      </c>
      <c r="J511" t="s">
        <v>20</v>
      </c>
      <c r="K511" t="s">
        <v>21</v>
      </c>
      <c r="L511">
        <v>1429160400</v>
      </c>
      <c r="M511" s="8">
        <f t="shared" si="31"/>
        <v>42110.208333333328</v>
      </c>
      <c r="N511">
        <v>1431061200</v>
      </c>
      <c r="O511" s="8">
        <f t="shared" si="30"/>
        <v>42132.208333333328</v>
      </c>
      <c r="P511" t="b">
        <v>0</v>
      </c>
      <c r="Q511" t="b">
        <v>0</v>
      </c>
      <c r="R511" t="s">
        <v>2020</v>
      </c>
      <c r="S511" t="s">
        <v>2032</v>
      </c>
    </row>
    <row r="512" spans="1:19" ht="17" x14ac:dyDescent="0.2">
      <c r="A512">
        <v>120</v>
      </c>
      <c r="B512" t="s">
        <v>270</v>
      </c>
      <c r="C512" s="3" t="s">
        <v>271</v>
      </c>
      <c r="D512">
        <v>75100</v>
      </c>
      <c r="E512">
        <v>112272</v>
      </c>
      <c r="F512" s="5">
        <f t="shared" si="28"/>
        <v>149.49667110519306</v>
      </c>
      <c r="G512" t="s">
        <v>19</v>
      </c>
      <c r="H512">
        <v>1782</v>
      </c>
      <c r="I512">
        <f t="shared" si="29"/>
        <v>63.003367003367003</v>
      </c>
      <c r="J512" t="s">
        <v>20</v>
      </c>
      <c r="K512" t="s">
        <v>21</v>
      </c>
      <c r="L512">
        <v>1429246800</v>
      </c>
      <c r="M512" s="8">
        <f t="shared" si="31"/>
        <v>42111.208333333328</v>
      </c>
      <c r="N512">
        <v>1429592400</v>
      </c>
      <c r="O512" s="8">
        <f t="shared" si="30"/>
        <v>42115.208333333328</v>
      </c>
      <c r="P512" t="b">
        <v>0</v>
      </c>
      <c r="Q512" t="b">
        <v>1</v>
      </c>
      <c r="R512" t="s">
        <v>2023</v>
      </c>
      <c r="S512" t="s">
        <v>2034</v>
      </c>
    </row>
    <row r="513" spans="1:19" ht="34" x14ac:dyDescent="0.2">
      <c r="A513">
        <v>949</v>
      </c>
      <c r="B513" t="s">
        <v>1904</v>
      </c>
      <c r="C513" s="3" t="s">
        <v>1905</v>
      </c>
      <c r="D513">
        <v>5900</v>
      </c>
      <c r="E513">
        <v>9520</v>
      </c>
      <c r="F513" s="5">
        <f t="shared" si="28"/>
        <v>161.35593220338984</v>
      </c>
      <c r="G513" t="s">
        <v>19</v>
      </c>
      <c r="H513">
        <v>203</v>
      </c>
      <c r="I513">
        <f t="shared" si="29"/>
        <v>46.896551724137929</v>
      </c>
      <c r="J513" t="s">
        <v>20</v>
      </c>
      <c r="K513" t="s">
        <v>21</v>
      </c>
      <c r="L513">
        <v>1429333200</v>
      </c>
      <c r="M513" s="8">
        <f t="shared" si="31"/>
        <v>42112.208333333328</v>
      </c>
      <c r="N513">
        <v>1430974800</v>
      </c>
      <c r="O513" s="8">
        <f t="shared" si="30"/>
        <v>42131.208333333328</v>
      </c>
      <c r="P513" t="b">
        <v>0</v>
      </c>
      <c r="Q513" t="b">
        <v>0</v>
      </c>
      <c r="R513" t="s">
        <v>2010</v>
      </c>
      <c r="S513" t="s">
        <v>2011</v>
      </c>
    </row>
    <row r="514" spans="1:19" ht="17" x14ac:dyDescent="0.2">
      <c r="A514">
        <v>696</v>
      </c>
      <c r="B514" t="s">
        <v>1407</v>
      </c>
      <c r="C514" s="3" t="s">
        <v>1408</v>
      </c>
      <c r="D514">
        <v>164100</v>
      </c>
      <c r="E514">
        <v>96888</v>
      </c>
      <c r="F514" s="5">
        <f t="shared" ref="F514:F577" si="32">(E514/D514) * 100</f>
        <v>59.042047531992694</v>
      </c>
      <c r="G514" t="s">
        <v>14</v>
      </c>
      <c r="H514">
        <v>889</v>
      </c>
      <c r="I514">
        <f t="shared" ref="I514:I577" si="33">E514/H514</f>
        <v>108.98537682789652</v>
      </c>
      <c r="J514" t="s">
        <v>20</v>
      </c>
      <c r="K514" t="s">
        <v>21</v>
      </c>
      <c r="L514">
        <v>1429506000</v>
      </c>
      <c r="M514" s="8">
        <f t="shared" si="31"/>
        <v>42114.208333333328</v>
      </c>
      <c r="N514">
        <v>1429592400</v>
      </c>
      <c r="O514" s="8">
        <f t="shared" ref="O514:O577" si="34">(((N514/60)/60)/24)+DATE(1970,1,1)</f>
        <v>42115.208333333328</v>
      </c>
      <c r="P514" t="b">
        <v>0</v>
      </c>
      <c r="Q514" t="b">
        <v>1</v>
      </c>
      <c r="R514" t="s">
        <v>2012</v>
      </c>
      <c r="S514" t="s">
        <v>2013</v>
      </c>
    </row>
    <row r="515" spans="1:19" ht="17" x14ac:dyDescent="0.2">
      <c r="A515">
        <v>139</v>
      </c>
      <c r="B515" t="s">
        <v>308</v>
      </c>
      <c r="C515" s="3" t="s">
        <v>309</v>
      </c>
      <c r="D515">
        <v>92100</v>
      </c>
      <c r="E515">
        <v>19246</v>
      </c>
      <c r="F515" s="5">
        <f t="shared" si="32"/>
        <v>20.896851248642779</v>
      </c>
      <c r="G515" t="s">
        <v>14</v>
      </c>
      <c r="H515">
        <v>326</v>
      </c>
      <c r="I515">
        <f t="shared" si="33"/>
        <v>59.036809815950917</v>
      </c>
      <c r="J515" t="s">
        <v>20</v>
      </c>
      <c r="K515" t="s">
        <v>21</v>
      </c>
      <c r="L515">
        <v>1429592400</v>
      </c>
      <c r="M515" s="8">
        <f t="shared" ref="M515:M578" si="35">(((L515/60)/60)/24)+DATE(1970,1,1)</f>
        <v>42115.208333333328</v>
      </c>
      <c r="N515">
        <v>1430974800</v>
      </c>
      <c r="O515" s="8">
        <f t="shared" si="34"/>
        <v>42131.208333333328</v>
      </c>
      <c r="P515" t="b">
        <v>0</v>
      </c>
      <c r="Q515" t="b">
        <v>1</v>
      </c>
      <c r="R515" t="s">
        <v>2010</v>
      </c>
      <c r="S515" t="s">
        <v>2019</v>
      </c>
    </row>
    <row r="516" spans="1:19" ht="17" x14ac:dyDescent="0.2">
      <c r="A516">
        <v>287</v>
      </c>
      <c r="B516" t="s">
        <v>603</v>
      </c>
      <c r="C516" s="3" t="s">
        <v>604</v>
      </c>
      <c r="D516">
        <v>6300</v>
      </c>
      <c r="E516">
        <v>13213</v>
      </c>
      <c r="F516" s="5">
        <f t="shared" si="32"/>
        <v>209.73015873015873</v>
      </c>
      <c r="G516" t="s">
        <v>19</v>
      </c>
      <c r="H516">
        <v>176</v>
      </c>
      <c r="I516">
        <f t="shared" si="33"/>
        <v>75.07386363636364</v>
      </c>
      <c r="J516" t="s">
        <v>20</v>
      </c>
      <c r="K516" t="s">
        <v>21</v>
      </c>
      <c r="L516">
        <v>1430197200</v>
      </c>
      <c r="M516" s="8">
        <f t="shared" si="35"/>
        <v>42122.208333333328</v>
      </c>
      <c r="N516">
        <v>1430197200</v>
      </c>
      <c r="O516" s="8">
        <f t="shared" si="34"/>
        <v>42122.208333333328</v>
      </c>
      <c r="P516" t="b">
        <v>0</v>
      </c>
      <c r="Q516" t="b">
        <v>0</v>
      </c>
      <c r="R516" t="s">
        <v>2008</v>
      </c>
      <c r="S516" t="s">
        <v>2016</v>
      </c>
    </row>
    <row r="517" spans="1:19" ht="17" x14ac:dyDescent="0.2">
      <c r="A517">
        <v>410</v>
      </c>
      <c r="B517" t="s">
        <v>847</v>
      </c>
      <c r="C517" s="3" t="s">
        <v>848</v>
      </c>
      <c r="D517">
        <v>153700</v>
      </c>
      <c r="E517">
        <v>55536</v>
      </c>
      <c r="F517" s="5">
        <f t="shared" si="32"/>
        <v>36.132726089785294</v>
      </c>
      <c r="G517" t="s">
        <v>42</v>
      </c>
      <c r="H517">
        <v>1111</v>
      </c>
      <c r="I517">
        <f t="shared" si="33"/>
        <v>49.987398739873989</v>
      </c>
      <c r="J517" t="s">
        <v>20</v>
      </c>
      <c r="K517" t="s">
        <v>21</v>
      </c>
      <c r="L517">
        <v>1430197200</v>
      </c>
      <c r="M517" s="8">
        <f t="shared" si="35"/>
        <v>42122.208333333328</v>
      </c>
      <c r="N517">
        <v>1430197200</v>
      </c>
      <c r="O517" s="8">
        <f t="shared" si="34"/>
        <v>42122.208333333328</v>
      </c>
      <c r="P517" t="b">
        <v>0</v>
      </c>
      <c r="Q517" t="b">
        <v>0</v>
      </c>
      <c r="R517" t="s">
        <v>2023</v>
      </c>
      <c r="S517" t="s">
        <v>2034</v>
      </c>
    </row>
    <row r="518" spans="1:19" ht="17" x14ac:dyDescent="0.2">
      <c r="A518">
        <v>86</v>
      </c>
      <c r="B518" t="s">
        <v>202</v>
      </c>
      <c r="C518" s="3" t="s">
        <v>203</v>
      </c>
      <c r="D518">
        <v>7400</v>
      </c>
      <c r="E518">
        <v>12405</v>
      </c>
      <c r="F518" s="5">
        <f t="shared" si="32"/>
        <v>167.63513513513513</v>
      </c>
      <c r="G518" t="s">
        <v>19</v>
      </c>
      <c r="H518">
        <v>203</v>
      </c>
      <c r="I518">
        <f t="shared" si="33"/>
        <v>61.108374384236456</v>
      </c>
      <c r="J518" t="s">
        <v>20</v>
      </c>
      <c r="K518" t="s">
        <v>21</v>
      </c>
      <c r="L518">
        <v>1430715600</v>
      </c>
      <c r="M518" s="8">
        <f t="shared" si="35"/>
        <v>42128.208333333328</v>
      </c>
      <c r="N518">
        <v>1431838800</v>
      </c>
      <c r="O518" s="8">
        <f t="shared" si="34"/>
        <v>42141.208333333328</v>
      </c>
      <c r="P518" t="b">
        <v>1</v>
      </c>
      <c r="Q518" t="b">
        <v>0</v>
      </c>
      <c r="R518" t="s">
        <v>2012</v>
      </c>
      <c r="S518" t="s">
        <v>2013</v>
      </c>
    </row>
    <row r="519" spans="1:19" ht="17" x14ac:dyDescent="0.2">
      <c r="A519">
        <v>964</v>
      </c>
      <c r="B519" t="s">
        <v>1934</v>
      </c>
      <c r="C519" s="3" t="s">
        <v>1935</v>
      </c>
      <c r="D519">
        <v>3700</v>
      </c>
      <c r="E519">
        <v>13164</v>
      </c>
      <c r="F519" s="5">
        <f t="shared" si="32"/>
        <v>355.7837837837838</v>
      </c>
      <c r="G519" t="s">
        <v>19</v>
      </c>
      <c r="H519">
        <v>155</v>
      </c>
      <c r="I519">
        <f t="shared" si="33"/>
        <v>84.92903225806451</v>
      </c>
      <c r="J519" t="s">
        <v>20</v>
      </c>
      <c r="K519" t="s">
        <v>21</v>
      </c>
      <c r="L519">
        <v>1431320400</v>
      </c>
      <c r="M519" s="8">
        <f t="shared" si="35"/>
        <v>42135.208333333328</v>
      </c>
      <c r="N519">
        <v>1431752400</v>
      </c>
      <c r="O519" s="8">
        <f t="shared" si="34"/>
        <v>42140.208333333328</v>
      </c>
      <c r="P519" t="b">
        <v>0</v>
      </c>
      <c r="Q519" t="b">
        <v>0</v>
      </c>
      <c r="R519" t="s">
        <v>2012</v>
      </c>
      <c r="S519" t="s">
        <v>2013</v>
      </c>
    </row>
    <row r="520" spans="1:19" ht="17" x14ac:dyDescent="0.2">
      <c r="A520">
        <v>227</v>
      </c>
      <c r="B520" t="s">
        <v>483</v>
      </c>
      <c r="C520" s="3" t="s">
        <v>484</v>
      </c>
      <c r="D520">
        <v>60900</v>
      </c>
      <c r="E520">
        <v>102751</v>
      </c>
      <c r="F520" s="5">
        <f t="shared" si="32"/>
        <v>168.72085385878489</v>
      </c>
      <c r="G520" t="s">
        <v>19</v>
      </c>
      <c r="H520">
        <v>943</v>
      </c>
      <c r="I520">
        <f t="shared" si="33"/>
        <v>108.96182396606575</v>
      </c>
      <c r="J520" t="s">
        <v>20</v>
      </c>
      <c r="K520" t="s">
        <v>21</v>
      </c>
      <c r="L520">
        <v>1431666000</v>
      </c>
      <c r="M520" s="8">
        <f t="shared" si="35"/>
        <v>42139.208333333328</v>
      </c>
      <c r="N520">
        <v>1432184400</v>
      </c>
      <c r="O520" s="8">
        <f t="shared" si="34"/>
        <v>42145.208333333328</v>
      </c>
      <c r="P520" t="b">
        <v>0</v>
      </c>
      <c r="Q520" t="b">
        <v>0</v>
      </c>
      <c r="R520" t="s">
        <v>2023</v>
      </c>
      <c r="S520" t="s">
        <v>2034</v>
      </c>
    </row>
    <row r="521" spans="1:19" ht="17" x14ac:dyDescent="0.2">
      <c r="A521">
        <v>469</v>
      </c>
      <c r="B521" t="s">
        <v>963</v>
      </c>
      <c r="C521" s="3" t="s">
        <v>964</v>
      </c>
      <c r="D521">
        <v>5600</v>
      </c>
      <c r="E521">
        <v>10328</v>
      </c>
      <c r="F521" s="5">
        <f t="shared" si="32"/>
        <v>184.42857142857144</v>
      </c>
      <c r="G521" t="s">
        <v>19</v>
      </c>
      <c r="H521">
        <v>159</v>
      </c>
      <c r="I521">
        <f t="shared" si="33"/>
        <v>64.95597484276729</v>
      </c>
      <c r="J521" t="s">
        <v>20</v>
      </c>
      <c r="K521" t="s">
        <v>21</v>
      </c>
      <c r="L521">
        <v>1431925200</v>
      </c>
      <c r="M521" s="8">
        <f t="shared" si="35"/>
        <v>42142.208333333328</v>
      </c>
      <c r="N521">
        <v>1432098000</v>
      </c>
      <c r="O521" s="8">
        <f t="shared" si="34"/>
        <v>42144.208333333328</v>
      </c>
      <c r="P521" t="b">
        <v>0</v>
      </c>
      <c r="Q521" t="b">
        <v>0</v>
      </c>
      <c r="R521" t="s">
        <v>2014</v>
      </c>
      <c r="S521" t="s">
        <v>2017</v>
      </c>
    </row>
    <row r="522" spans="1:19" ht="17" x14ac:dyDescent="0.2">
      <c r="A522">
        <v>504</v>
      </c>
      <c r="B522" t="s">
        <v>1031</v>
      </c>
      <c r="C522" s="3" t="s">
        <v>1032</v>
      </c>
      <c r="D522">
        <v>7500</v>
      </c>
      <c r="E522">
        <v>6924</v>
      </c>
      <c r="F522" s="5">
        <f t="shared" si="32"/>
        <v>92.320000000000007</v>
      </c>
      <c r="G522" t="s">
        <v>14</v>
      </c>
      <c r="H522">
        <v>62</v>
      </c>
      <c r="I522">
        <f t="shared" si="33"/>
        <v>111.6774193548387</v>
      </c>
      <c r="J522" t="s">
        <v>94</v>
      </c>
      <c r="K522" t="s">
        <v>95</v>
      </c>
      <c r="L522">
        <v>1431925200</v>
      </c>
      <c r="M522" s="8">
        <f t="shared" si="35"/>
        <v>42142.208333333328</v>
      </c>
      <c r="N522">
        <v>1432011600</v>
      </c>
      <c r="O522" s="8">
        <f t="shared" si="34"/>
        <v>42143.208333333328</v>
      </c>
      <c r="P522" t="b">
        <v>0</v>
      </c>
      <c r="Q522" t="b">
        <v>0</v>
      </c>
      <c r="R522" t="s">
        <v>2008</v>
      </c>
      <c r="S522" t="s">
        <v>2009</v>
      </c>
    </row>
    <row r="523" spans="1:19" ht="17" x14ac:dyDescent="0.2">
      <c r="A523">
        <v>350</v>
      </c>
      <c r="B523" t="s">
        <v>729</v>
      </c>
      <c r="C523" s="3" t="s">
        <v>730</v>
      </c>
      <c r="D523">
        <v>100</v>
      </c>
      <c r="E523">
        <v>5</v>
      </c>
      <c r="F523" s="5">
        <f t="shared" si="32"/>
        <v>5</v>
      </c>
      <c r="G523" t="s">
        <v>14</v>
      </c>
      <c r="H523">
        <v>1</v>
      </c>
      <c r="I523">
        <f t="shared" si="33"/>
        <v>5</v>
      </c>
      <c r="J523" t="s">
        <v>20</v>
      </c>
      <c r="K523" t="s">
        <v>21</v>
      </c>
      <c r="L523">
        <v>1432098000</v>
      </c>
      <c r="M523" s="8">
        <f t="shared" si="35"/>
        <v>42144.208333333328</v>
      </c>
      <c r="N523">
        <v>1433653200</v>
      </c>
      <c r="O523" s="8">
        <f t="shared" si="34"/>
        <v>42162.208333333328</v>
      </c>
      <c r="P523" t="b">
        <v>0</v>
      </c>
      <c r="Q523" t="b">
        <v>1</v>
      </c>
      <c r="R523" t="s">
        <v>2008</v>
      </c>
      <c r="S523" t="s">
        <v>2031</v>
      </c>
    </row>
    <row r="524" spans="1:19" ht="17" x14ac:dyDescent="0.2">
      <c r="A524">
        <v>730</v>
      </c>
      <c r="B524" t="s">
        <v>1474</v>
      </c>
      <c r="C524" s="3" t="s">
        <v>1475</v>
      </c>
      <c r="D524">
        <v>28800</v>
      </c>
      <c r="E524">
        <v>118847</v>
      </c>
      <c r="F524" s="5">
        <f t="shared" si="32"/>
        <v>412.6631944444444</v>
      </c>
      <c r="G524" t="s">
        <v>19</v>
      </c>
      <c r="H524">
        <v>1071</v>
      </c>
      <c r="I524">
        <f t="shared" si="33"/>
        <v>110.96825396825396</v>
      </c>
      <c r="J524" t="s">
        <v>15</v>
      </c>
      <c r="K524" t="s">
        <v>16</v>
      </c>
      <c r="L524">
        <v>1432357200</v>
      </c>
      <c r="M524" s="8">
        <f t="shared" si="35"/>
        <v>42147.208333333328</v>
      </c>
      <c r="N524">
        <v>1432875600</v>
      </c>
      <c r="O524" s="8">
        <f t="shared" si="34"/>
        <v>42153.208333333328</v>
      </c>
      <c r="P524" t="b">
        <v>0</v>
      </c>
      <c r="Q524" t="b">
        <v>0</v>
      </c>
      <c r="R524" t="s">
        <v>2010</v>
      </c>
      <c r="S524" t="s">
        <v>2019</v>
      </c>
    </row>
    <row r="525" spans="1:19" ht="34" x14ac:dyDescent="0.2">
      <c r="A525">
        <v>62</v>
      </c>
      <c r="B525" t="s">
        <v>154</v>
      </c>
      <c r="C525" s="3" t="s">
        <v>155</v>
      </c>
      <c r="D525">
        <v>2000</v>
      </c>
      <c r="E525">
        <v>14452</v>
      </c>
      <c r="F525" s="5">
        <f t="shared" si="32"/>
        <v>722.6</v>
      </c>
      <c r="G525" t="s">
        <v>19</v>
      </c>
      <c r="H525">
        <v>249</v>
      </c>
      <c r="I525">
        <f t="shared" si="33"/>
        <v>58.040160642570278</v>
      </c>
      <c r="J525" t="s">
        <v>20</v>
      </c>
      <c r="K525" t="s">
        <v>21</v>
      </c>
      <c r="L525">
        <v>1433480400</v>
      </c>
      <c r="M525" s="8">
        <f t="shared" si="35"/>
        <v>42160.208333333328</v>
      </c>
      <c r="N525">
        <v>1433566800</v>
      </c>
      <c r="O525" s="8">
        <f t="shared" si="34"/>
        <v>42161.208333333328</v>
      </c>
      <c r="P525" t="b">
        <v>0</v>
      </c>
      <c r="Q525" t="b">
        <v>0</v>
      </c>
      <c r="R525" t="s">
        <v>2010</v>
      </c>
      <c r="S525" t="s">
        <v>2011</v>
      </c>
    </row>
    <row r="526" spans="1:19" ht="34" x14ac:dyDescent="0.2">
      <c r="A526">
        <v>602</v>
      </c>
      <c r="B526" t="s">
        <v>1222</v>
      </c>
      <c r="C526" s="3" t="s">
        <v>1223</v>
      </c>
      <c r="D526">
        <v>71100</v>
      </c>
      <c r="E526">
        <v>91176</v>
      </c>
      <c r="F526" s="5">
        <f t="shared" si="32"/>
        <v>128.23628691983123</v>
      </c>
      <c r="G526" t="s">
        <v>19</v>
      </c>
      <c r="H526">
        <v>1140</v>
      </c>
      <c r="I526">
        <f t="shared" si="33"/>
        <v>79.978947368421046</v>
      </c>
      <c r="J526" t="s">
        <v>20</v>
      </c>
      <c r="K526" t="s">
        <v>21</v>
      </c>
      <c r="L526">
        <v>1433480400</v>
      </c>
      <c r="M526" s="8">
        <f t="shared" si="35"/>
        <v>42160.208333333328</v>
      </c>
      <c r="N526">
        <v>1434430800</v>
      </c>
      <c r="O526" s="8">
        <f t="shared" si="34"/>
        <v>42171.208333333328</v>
      </c>
      <c r="P526" t="b">
        <v>0</v>
      </c>
      <c r="Q526" t="b">
        <v>0</v>
      </c>
      <c r="R526" t="s">
        <v>2012</v>
      </c>
      <c r="S526" t="s">
        <v>2013</v>
      </c>
    </row>
    <row r="527" spans="1:19" ht="17" x14ac:dyDescent="0.2">
      <c r="A527">
        <v>381</v>
      </c>
      <c r="B527" t="s">
        <v>791</v>
      </c>
      <c r="C527" s="3" t="s">
        <v>792</v>
      </c>
      <c r="D527">
        <v>5300</v>
      </c>
      <c r="E527">
        <v>9749</v>
      </c>
      <c r="F527" s="5">
        <f t="shared" si="32"/>
        <v>183.9433962264151</v>
      </c>
      <c r="G527" t="s">
        <v>19</v>
      </c>
      <c r="H527">
        <v>155</v>
      </c>
      <c r="I527">
        <f t="shared" si="33"/>
        <v>62.896774193548389</v>
      </c>
      <c r="J527" t="s">
        <v>20</v>
      </c>
      <c r="K527" t="s">
        <v>21</v>
      </c>
      <c r="L527">
        <v>1433739600</v>
      </c>
      <c r="M527" s="8">
        <f t="shared" si="35"/>
        <v>42163.208333333328</v>
      </c>
      <c r="N527">
        <v>1437714000</v>
      </c>
      <c r="O527" s="8">
        <f t="shared" si="34"/>
        <v>42209.208333333328</v>
      </c>
      <c r="P527" t="b">
        <v>0</v>
      </c>
      <c r="Q527" t="b">
        <v>0</v>
      </c>
      <c r="R527" t="s">
        <v>2012</v>
      </c>
      <c r="S527" t="s">
        <v>2013</v>
      </c>
    </row>
    <row r="528" spans="1:19" ht="17" x14ac:dyDescent="0.2">
      <c r="A528">
        <v>829</v>
      </c>
      <c r="B528" t="s">
        <v>1667</v>
      </c>
      <c r="C528" s="3" t="s">
        <v>1668</v>
      </c>
      <c r="D528">
        <v>9600</v>
      </c>
      <c r="E528">
        <v>4929</v>
      </c>
      <c r="F528" s="5">
        <f t="shared" si="32"/>
        <v>51.34375</v>
      </c>
      <c r="G528" t="s">
        <v>14</v>
      </c>
      <c r="H528">
        <v>154</v>
      </c>
      <c r="I528">
        <f t="shared" si="33"/>
        <v>32.006493506493506</v>
      </c>
      <c r="J528" t="s">
        <v>20</v>
      </c>
      <c r="K528" t="s">
        <v>21</v>
      </c>
      <c r="L528">
        <v>1433826000</v>
      </c>
      <c r="M528" s="8">
        <f t="shared" si="35"/>
        <v>42164.208333333328</v>
      </c>
      <c r="N528">
        <v>1435122000</v>
      </c>
      <c r="O528" s="8">
        <f t="shared" si="34"/>
        <v>42179.208333333328</v>
      </c>
      <c r="P528" t="b">
        <v>0</v>
      </c>
      <c r="Q528" t="b">
        <v>0</v>
      </c>
      <c r="R528" t="s">
        <v>2012</v>
      </c>
      <c r="S528" t="s">
        <v>2013</v>
      </c>
    </row>
    <row r="529" spans="1:19" ht="17" x14ac:dyDescent="0.2">
      <c r="A529">
        <v>541</v>
      </c>
      <c r="B529" t="s">
        <v>1103</v>
      </c>
      <c r="C529" s="3" t="s">
        <v>1104</v>
      </c>
      <c r="D529">
        <v>178000</v>
      </c>
      <c r="E529">
        <v>43086</v>
      </c>
      <c r="F529" s="5">
        <f t="shared" si="32"/>
        <v>24.205617977528089</v>
      </c>
      <c r="G529" t="s">
        <v>14</v>
      </c>
      <c r="H529">
        <v>395</v>
      </c>
      <c r="I529">
        <f t="shared" si="33"/>
        <v>109.07848101265823</v>
      </c>
      <c r="J529" t="s">
        <v>94</v>
      </c>
      <c r="K529" t="s">
        <v>95</v>
      </c>
      <c r="L529">
        <v>1433912400</v>
      </c>
      <c r="M529" s="8">
        <f t="shared" si="35"/>
        <v>42165.208333333328</v>
      </c>
      <c r="N529">
        <v>1436158800</v>
      </c>
      <c r="O529" s="8">
        <f t="shared" si="34"/>
        <v>42191.208333333328</v>
      </c>
      <c r="P529" t="b">
        <v>0</v>
      </c>
      <c r="Q529" t="b">
        <v>0</v>
      </c>
      <c r="R529" t="s">
        <v>2023</v>
      </c>
      <c r="S529" t="s">
        <v>2034</v>
      </c>
    </row>
    <row r="530" spans="1:19" ht="17" x14ac:dyDescent="0.2">
      <c r="A530">
        <v>582</v>
      </c>
      <c r="B530" t="s">
        <v>1183</v>
      </c>
      <c r="C530" s="3" t="s">
        <v>1184</v>
      </c>
      <c r="D530">
        <v>8700</v>
      </c>
      <c r="E530">
        <v>4531</v>
      </c>
      <c r="F530" s="5">
        <f t="shared" si="32"/>
        <v>52.080459770114942</v>
      </c>
      <c r="G530" t="s">
        <v>14</v>
      </c>
      <c r="H530">
        <v>42</v>
      </c>
      <c r="I530">
        <f t="shared" si="33"/>
        <v>107.88095238095238</v>
      </c>
      <c r="J530" t="s">
        <v>20</v>
      </c>
      <c r="K530" t="s">
        <v>21</v>
      </c>
      <c r="L530">
        <v>1433912400</v>
      </c>
      <c r="M530" s="8">
        <f t="shared" si="35"/>
        <v>42165.208333333328</v>
      </c>
      <c r="N530">
        <v>1434344400</v>
      </c>
      <c r="O530" s="8">
        <f t="shared" si="34"/>
        <v>42170.208333333328</v>
      </c>
      <c r="P530" t="b">
        <v>0</v>
      </c>
      <c r="Q530" t="b">
        <v>1</v>
      </c>
      <c r="R530" t="s">
        <v>2023</v>
      </c>
      <c r="S530" t="s">
        <v>2024</v>
      </c>
    </row>
    <row r="531" spans="1:19" ht="17" x14ac:dyDescent="0.2">
      <c r="A531">
        <v>141</v>
      </c>
      <c r="B531" t="s">
        <v>312</v>
      </c>
      <c r="C531" s="3" t="s">
        <v>313</v>
      </c>
      <c r="D531">
        <v>64300</v>
      </c>
      <c r="E531">
        <v>65323</v>
      </c>
      <c r="F531" s="5">
        <f t="shared" si="32"/>
        <v>101.59097978227061</v>
      </c>
      <c r="G531" t="s">
        <v>19</v>
      </c>
      <c r="H531">
        <v>1071</v>
      </c>
      <c r="I531">
        <f t="shared" si="33"/>
        <v>60.992530345471522</v>
      </c>
      <c r="J531" t="s">
        <v>20</v>
      </c>
      <c r="K531" t="s">
        <v>21</v>
      </c>
      <c r="L531">
        <v>1434085200</v>
      </c>
      <c r="M531" s="8">
        <f t="shared" si="35"/>
        <v>42167.208333333328</v>
      </c>
      <c r="N531">
        <v>1434603600</v>
      </c>
      <c r="O531" s="8">
        <f t="shared" si="34"/>
        <v>42173.208333333328</v>
      </c>
      <c r="P531" t="b">
        <v>0</v>
      </c>
      <c r="Q531" t="b">
        <v>0</v>
      </c>
      <c r="R531" t="s">
        <v>2010</v>
      </c>
      <c r="S531" t="s">
        <v>2011</v>
      </c>
    </row>
    <row r="532" spans="1:19" ht="17" x14ac:dyDescent="0.2">
      <c r="A532">
        <v>800</v>
      </c>
      <c r="B532" t="s">
        <v>1611</v>
      </c>
      <c r="C532" s="3" t="s">
        <v>1612</v>
      </c>
      <c r="D532">
        <v>100</v>
      </c>
      <c r="E532">
        <v>1</v>
      </c>
      <c r="F532" s="5">
        <f t="shared" si="32"/>
        <v>1</v>
      </c>
      <c r="G532" t="s">
        <v>14</v>
      </c>
      <c r="H532">
        <v>1</v>
      </c>
      <c r="I532">
        <f t="shared" si="33"/>
        <v>1</v>
      </c>
      <c r="J532" t="s">
        <v>86</v>
      </c>
      <c r="K532" t="s">
        <v>87</v>
      </c>
      <c r="L532">
        <v>1434085200</v>
      </c>
      <c r="M532" s="8">
        <f t="shared" si="35"/>
        <v>42167.208333333328</v>
      </c>
      <c r="N532">
        <v>1434430800</v>
      </c>
      <c r="O532" s="8">
        <f t="shared" si="34"/>
        <v>42171.208333333328</v>
      </c>
      <c r="P532" t="b">
        <v>0</v>
      </c>
      <c r="Q532" t="b">
        <v>0</v>
      </c>
      <c r="R532" t="s">
        <v>2008</v>
      </c>
      <c r="S532" t="s">
        <v>2009</v>
      </c>
    </row>
    <row r="533" spans="1:19" ht="17" x14ac:dyDescent="0.2">
      <c r="A533">
        <v>893</v>
      </c>
      <c r="B533" t="s">
        <v>1794</v>
      </c>
      <c r="C533" s="3" t="s">
        <v>1795</v>
      </c>
      <c r="D533">
        <v>8400</v>
      </c>
      <c r="E533">
        <v>10770</v>
      </c>
      <c r="F533" s="5">
        <f t="shared" si="32"/>
        <v>128.21428571428572</v>
      </c>
      <c r="G533" t="s">
        <v>19</v>
      </c>
      <c r="H533">
        <v>199</v>
      </c>
      <c r="I533">
        <f t="shared" si="33"/>
        <v>54.120603015075375</v>
      </c>
      <c r="J533" t="s">
        <v>94</v>
      </c>
      <c r="K533" t="s">
        <v>95</v>
      </c>
      <c r="L533">
        <v>1434344400</v>
      </c>
      <c r="M533" s="8">
        <f t="shared" si="35"/>
        <v>42170.208333333328</v>
      </c>
      <c r="N533">
        <v>1434690000</v>
      </c>
      <c r="O533" s="8">
        <f t="shared" si="34"/>
        <v>42174.208333333328</v>
      </c>
      <c r="P533" t="b">
        <v>0</v>
      </c>
      <c r="Q533" t="b">
        <v>1</v>
      </c>
      <c r="R533" t="s">
        <v>2014</v>
      </c>
      <c r="S533" t="s">
        <v>2015</v>
      </c>
    </row>
    <row r="534" spans="1:19" ht="17" x14ac:dyDescent="0.2">
      <c r="A534">
        <v>863</v>
      </c>
      <c r="B534" t="s">
        <v>1734</v>
      </c>
      <c r="C534" s="3" t="s">
        <v>1735</v>
      </c>
      <c r="D534">
        <v>1400</v>
      </c>
      <c r="E534">
        <v>5415</v>
      </c>
      <c r="F534" s="5">
        <f t="shared" si="32"/>
        <v>386.78571428571428</v>
      </c>
      <c r="G534" t="s">
        <v>19</v>
      </c>
      <c r="H534">
        <v>217</v>
      </c>
      <c r="I534">
        <f t="shared" si="33"/>
        <v>24.953917050691246</v>
      </c>
      <c r="J534" t="s">
        <v>20</v>
      </c>
      <c r="K534" t="s">
        <v>21</v>
      </c>
      <c r="L534">
        <v>1434517200</v>
      </c>
      <c r="M534" s="8">
        <f t="shared" si="35"/>
        <v>42172.208333333328</v>
      </c>
      <c r="N534">
        <v>1436504400</v>
      </c>
      <c r="O534" s="8">
        <f t="shared" si="34"/>
        <v>42195.208333333328</v>
      </c>
      <c r="P534" t="b">
        <v>0</v>
      </c>
      <c r="Q534" t="b">
        <v>1</v>
      </c>
      <c r="R534" t="s">
        <v>2014</v>
      </c>
      <c r="S534" t="s">
        <v>2033</v>
      </c>
    </row>
    <row r="535" spans="1:19" ht="17" x14ac:dyDescent="0.2">
      <c r="A535">
        <v>571</v>
      </c>
      <c r="B535" t="s">
        <v>1162</v>
      </c>
      <c r="C535" s="3" t="s">
        <v>1163</v>
      </c>
      <c r="D535">
        <v>3500</v>
      </c>
      <c r="E535">
        <v>3295</v>
      </c>
      <c r="F535" s="5">
        <f t="shared" si="32"/>
        <v>94.142857142857139</v>
      </c>
      <c r="G535" t="s">
        <v>14</v>
      </c>
      <c r="H535">
        <v>35</v>
      </c>
      <c r="I535">
        <f t="shared" si="33"/>
        <v>94.142857142857139</v>
      </c>
      <c r="J535" t="s">
        <v>94</v>
      </c>
      <c r="K535" t="s">
        <v>95</v>
      </c>
      <c r="L535">
        <v>1434690000</v>
      </c>
      <c r="M535" s="8">
        <f t="shared" si="35"/>
        <v>42174.208333333328</v>
      </c>
      <c r="N535">
        <v>1438750800</v>
      </c>
      <c r="O535" s="8">
        <f t="shared" si="34"/>
        <v>42221.208333333328</v>
      </c>
      <c r="P535" t="b">
        <v>0</v>
      </c>
      <c r="Q535" t="b">
        <v>0</v>
      </c>
      <c r="R535" t="s">
        <v>2014</v>
      </c>
      <c r="S535" t="s">
        <v>2025</v>
      </c>
    </row>
    <row r="536" spans="1:19" ht="17" x14ac:dyDescent="0.2">
      <c r="A536">
        <v>324</v>
      </c>
      <c r="B536" t="s">
        <v>677</v>
      </c>
      <c r="C536" s="3" t="s">
        <v>678</v>
      </c>
      <c r="D536">
        <v>7100</v>
      </c>
      <c r="E536">
        <v>11648</v>
      </c>
      <c r="F536" s="5">
        <f t="shared" si="32"/>
        <v>164.05633802816902</v>
      </c>
      <c r="G536" t="s">
        <v>19</v>
      </c>
      <c r="H536">
        <v>307</v>
      </c>
      <c r="I536">
        <f t="shared" si="33"/>
        <v>37.941368078175898</v>
      </c>
      <c r="J536" t="s">
        <v>20</v>
      </c>
      <c r="K536" t="s">
        <v>21</v>
      </c>
      <c r="L536">
        <v>1434862800</v>
      </c>
      <c r="M536" s="8">
        <f t="shared" si="35"/>
        <v>42176.208333333328</v>
      </c>
      <c r="N536">
        <v>1435899600</v>
      </c>
      <c r="O536" s="8">
        <f t="shared" si="34"/>
        <v>42188.208333333328</v>
      </c>
      <c r="P536" t="b">
        <v>0</v>
      </c>
      <c r="Q536" t="b">
        <v>1</v>
      </c>
      <c r="R536" t="s">
        <v>2012</v>
      </c>
      <c r="S536" t="s">
        <v>2013</v>
      </c>
    </row>
    <row r="537" spans="1:19" ht="17" x14ac:dyDescent="0.2">
      <c r="A537">
        <v>48</v>
      </c>
      <c r="B537" t="s">
        <v>126</v>
      </c>
      <c r="C537" s="3" t="s">
        <v>127</v>
      </c>
      <c r="D537">
        <v>33300</v>
      </c>
      <c r="E537">
        <v>128862</v>
      </c>
      <c r="F537" s="5">
        <f t="shared" si="32"/>
        <v>386.97297297297297</v>
      </c>
      <c r="G537" t="s">
        <v>19</v>
      </c>
      <c r="H537">
        <v>2431</v>
      </c>
      <c r="I537">
        <f t="shared" si="33"/>
        <v>53.007815713698065</v>
      </c>
      <c r="J537" t="s">
        <v>20</v>
      </c>
      <c r="K537" t="s">
        <v>21</v>
      </c>
      <c r="L537">
        <v>1435208400</v>
      </c>
      <c r="M537" s="8">
        <f t="shared" si="35"/>
        <v>42180.208333333328</v>
      </c>
      <c r="N537">
        <v>1436245200</v>
      </c>
      <c r="O537" s="8">
        <f t="shared" si="34"/>
        <v>42192.208333333328</v>
      </c>
      <c r="P537" t="b">
        <v>0</v>
      </c>
      <c r="Q537" t="b">
        <v>0</v>
      </c>
      <c r="R537" t="s">
        <v>2012</v>
      </c>
      <c r="S537" t="s">
        <v>2013</v>
      </c>
    </row>
    <row r="538" spans="1:19" ht="17" x14ac:dyDescent="0.2">
      <c r="A538">
        <v>97</v>
      </c>
      <c r="B538" t="s">
        <v>224</v>
      </c>
      <c r="C538" s="3" t="s">
        <v>225</v>
      </c>
      <c r="D538">
        <v>1300</v>
      </c>
      <c r="E538">
        <v>12047</v>
      </c>
      <c r="F538" s="5">
        <f t="shared" si="32"/>
        <v>926.69230769230762</v>
      </c>
      <c r="G538" t="s">
        <v>19</v>
      </c>
      <c r="H538">
        <v>113</v>
      </c>
      <c r="I538">
        <f t="shared" si="33"/>
        <v>106.61061946902655</v>
      </c>
      <c r="J538" t="s">
        <v>20</v>
      </c>
      <c r="K538" t="s">
        <v>21</v>
      </c>
      <c r="L538">
        <v>1435208400</v>
      </c>
      <c r="M538" s="8">
        <f t="shared" si="35"/>
        <v>42180.208333333328</v>
      </c>
      <c r="N538">
        <v>1439874000</v>
      </c>
      <c r="O538" s="8">
        <f t="shared" si="34"/>
        <v>42234.208333333328</v>
      </c>
      <c r="P538" t="b">
        <v>0</v>
      </c>
      <c r="Q538" t="b">
        <v>0</v>
      </c>
      <c r="R538" t="s">
        <v>2006</v>
      </c>
      <c r="S538" t="s">
        <v>2007</v>
      </c>
    </row>
    <row r="539" spans="1:19" ht="17" x14ac:dyDescent="0.2">
      <c r="A539">
        <v>72</v>
      </c>
      <c r="B539" t="s">
        <v>174</v>
      </c>
      <c r="C539" s="3" t="s">
        <v>175</v>
      </c>
      <c r="D539">
        <v>600</v>
      </c>
      <c r="E539">
        <v>4022</v>
      </c>
      <c r="F539" s="5">
        <f t="shared" si="32"/>
        <v>670.33333333333326</v>
      </c>
      <c r="G539" t="s">
        <v>19</v>
      </c>
      <c r="H539">
        <v>54</v>
      </c>
      <c r="I539">
        <f t="shared" si="33"/>
        <v>74.481481481481481</v>
      </c>
      <c r="J539" t="s">
        <v>20</v>
      </c>
      <c r="K539" t="s">
        <v>21</v>
      </c>
      <c r="L539">
        <v>1435726800</v>
      </c>
      <c r="M539" s="8">
        <f t="shared" si="35"/>
        <v>42186.208333333328</v>
      </c>
      <c r="N539">
        <v>1438837200</v>
      </c>
      <c r="O539" s="8">
        <f t="shared" si="34"/>
        <v>42222.208333333328</v>
      </c>
      <c r="P539" t="b">
        <v>0</v>
      </c>
      <c r="Q539" t="b">
        <v>0</v>
      </c>
      <c r="R539" t="s">
        <v>2014</v>
      </c>
      <c r="S539" t="s">
        <v>2022</v>
      </c>
    </row>
    <row r="540" spans="1:19" ht="34" x14ac:dyDescent="0.2">
      <c r="A540">
        <v>503</v>
      </c>
      <c r="B540" t="s">
        <v>1029</v>
      </c>
      <c r="C540" s="3" t="s">
        <v>1030</v>
      </c>
      <c r="D540">
        <v>25500</v>
      </c>
      <c r="E540">
        <v>45983</v>
      </c>
      <c r="F540" s="5">
        <f t="shared" si="32"/>
        <v>180.32549019607845</v>
      </c>
      <c r="G540" t="s">
        <v>19</v>
      </c>
      <c r="H540">
        <v>460</v>
      </c>
      <c r="I540">
        <f t="shared" si="33"/>
        <v>99.963043478260872</v>
      </c>
      <c r="J540" t="s">
        <v>20</v>
      </c>
      <c r="K540" t="s">
        <v>21</v>
      </c>
      <c r="L540">
        <v>1435726800</v>
      </c>
      <c r="M540" s="8">
        <f t="shared" si="35"/>
        <v>42186.208333333328</v>
      </c>
      <c r="N540">
        <v>1437454800</v>
      </c>
      <c r="O540" s="8">
        <f t="shared" si="34"/>
        <v>42206.208333333328</v>
      </c>
      <c r="P540" t="b">
        <v>0</v>
      </c>
      <c r="Q540" t="b">
        <v>0</v>
      </c>
      <c r="R540" t="s">
        <v>2014</v>
      </c>
      <c r="S540" t="s">
        <v>2017</v>
      </c>
    </row>
    <row r="541" spans="1:19" ht="17" x14ac:dyDescent="0.2">
      <c r="A541">
        <v>589</v>
      </c>
      <c r="B541" t="s">
        <v>1196</v>
      </c>
      <c r="C541" s="3" t="s">
        <v>1197</v>
      </c>
      <c r="D541">
        <v>7900</v>
      </c>
      <c r="E541">
        <v>5113</v>
      </c>
      <c r="F541" s="5">
        <f t="shared" si="32"/>
        <v>64.721518987341781</v>
      </c>
      <c r="G541" t="s">
        <v>14</v>
      </c>
      <c r="H541">
        <v>102</v>
      </c>
      <c r="I541">
        <f t="shared" si="33"/>
        <v>50.127450980392155</v>
      </c>
      <c r="J541" t="s">
        <v>20</v>
      </c>
      <c r="K541" t="s">
        <v>21</v>
      </c>
      <c r="L541">
        <v>1436072400</v>
      </c>
      <c r="M541" s="8">
        <f t="shared" si="35"/>
        <v>42190.208333333328</v>
      </c>
      <c r="N541">
        <v>1436677200</v>
      </c>
      <c r="O541" s="8">
        <f t="shared" si="34"/>
        <v>42197.208333333328</v>
      </c>
      <c r="P541" t="b">
        <v>0</v>
      </c>
      <c r="Q541" t="b">
        <v>0</v>
      </c>
      <c r="R541" t="s">
        <v>2014</v>
      </c>
      <c r="S541" t="s">
        <v>2015</v>
      </c>
    </row>
    <row r="542" spans="1:19" ht="17" x14ac:dyDescent="0.2">
      <c r="A542">
        <v>199</v>
      </c>
      <c r="B542" t="s">
        <v>428</v>
      </c>
      <c r="C542" s="3" t="s">
        <v>429</v>
      </c>
      <c r="D542">
        <v>1800</v>
      </c>
      <c r="E542">
        <v>968</v>
      </c>
      <c r="F542" s="5">
        <f t="shared" si="32"/>
        <v>53.777777777777779</v>
      </c>
      <c r="G542" t="s">
        <v>14</v>
      </c>
      <c r="H542">
        <v>13</v>
      </c>
      <c r="I542">
        <f t="shared" si="33"/>
        <v>74.461538461538467</v>
      </c>
      <c r="J542" t="s">
        <v>20</v>
      </c>
      <c r="K542" t="s">
        <v>21</v>
      </c>
      <c r="L542">
        <v>1436245200</v>
      </c>
      <c r="M542" s="8">
        <f t="shared" si="35"/>
        <v>42192.208333333328</v>
      </c>
      <c r="N542">
        <v>1436590800</v>
      </c>
      <c r="O542" s="8">
        <f t="shared" si="34"/>
        <v>42196.208333333328</v>
      </c>
      <c r="P542" t="b">
        <v>0</v>
      </c>
      <c r="Q542" t="b">
        <v>0</v>
      </c>
      <c r="R542" t="s">
        <v>2008</v>
      </c>
      <c r="S542" t="s">
        <v>2009</v>
      </c>
    </row>
    <row r="543" spans="1:19" ht="17" x14ac:dyDescent="0.2">
      <c r="A543">
        <v>345</v>
      </c>
      <c r="B543" t="s">
        <v>719</v>
      </c>
      <c r="C543" s="3" t="s">
        <v>720</v>
      </c>
      <c r="D543">
        <v>157600</v>
      </c>
      <c r="E543">
        <v>23159</v>
      </c>
      <c r="F543" s="5">
        <f t="shared" si="32"/>
        <v>14.69479695431472</v>
      </c>
      <c r="G543" t="s">
        <v>14</v>
      </c>
      <c r="H543">
        <v>331</v>
      </c>
      <c r="I543">
        <f t="shared" si="33"/>
        <v>69.966767371601208</v>
      </c>
      <c r="J543" t="s">
        <v>36</v>
      </c>
      <c r="K543" t="s">
        <v>37</v>
      </c>
      <c r="L543">
        <v>1436418000</v>
      </c>
      <c r="M543" s="8">
        <f t="shared" si="35"/>
        <v>42194.208333333328</v>
      </c>
      <c r="N543">
        <v>1436504400</v>
      </c>
      <c r="O543" s="8">
        <f t="shared" si="34"/>
        <v>42195.208333333328</v>
      </c>
      <c r="P543" t="b">
        <v>0</v>
      </c>
      <c r="Q543" t="b">
        <v>0</v>
      </c>
      <c r="R543" t="s">
        <v>2014</v>
      </c>
      <c r="S543" t="s">
        <v>2017</v>
      </c>
    </row>
    <row r="544" spans="1:19" ht="17" x14ac:dyDescent="0.2">
      <c r="A544">
        <v>881</v>
      </c>
      <c r="B544" t="s">
        <v>1770</v>
      </c>
      <c r="C544" s="3" t="s">
        <v>1771</v>
      </c>
      <c r="D544">
        <v>81300</v>
      </c>
      <c r="E544">
        <v>31665</v>
      </c>
      <c r="F544" s="5">
        <f t="shared" si="32"/>
        <v>38.948339483394832</v>
      </c>
      <c r="G544" t="s">
        <v>14</v>
      </c>
      <c r="H544">
        <v>452</v>
      </c>
      <c r="I544">
        <f t="shared" si="33"/>
        <v>70.055309734513273</v>
      </c>
      <c r="J544" t="s">
        <v>20</v>
      </c>
      <c r="K544" t="s">
        <v>21</v>
      </c>
      <c r="L544">
        <v>1436418000</v>
      </c>
      <c r="M544" s="8">
        <f t="shared" si="35"/>
        <v>42194.208333333328</v>
      </c>
      <c r="N544">
        <v>1438923600</v>
      </c>
      <c r="O544" s="8">
        <f t="shared" si="34"/>
        <v>42223.208333333328</v>
      </c>
      <c r="P544" t="b">
        <v>0</v>
      </c>
      <c r="Q544" t="b">
        <v>1</v>
      </c>
      <c r="R544" t="s">
        <v>2012</v>
      </c>
      <c r="S544" t="s">
        <v>2013</v>
      </c>
    </row>
    <row r="545" spans="1:19" ht="17" x14ac:dyDescent="0.2">
      <c r="A545">
        <v>623</v>
      </c>
      <c r="B545" t="s">
        <v>1264</v>
      </c>
      <c r="C545" s="3" t="s">
        <v>1265</v>
      </c>
      <c r="D545">
        <v>94300</v>
      </c>
      <c r="E545">
        <v>150806</v>
      </c>
      <c r="F545" s="5">
        <f t="shared" si="32"/>
        <v>159.92152704135739</v>
      </c>
      <c r="G545" t="s">
        <v>19</v>
      </c>
      <c r="H545">
        <v>2693</v>
      </c>
      <c r="I545">
        <f t="shared" si="33"/>
        <v>55.999257333828446</v>
      </c>
      <c r="J545" t="s">
        <v>36</v>
      </c>
      <c r="K545" t="s">
        <v>37</v>
      </c>
      <c r="L545">
        <v>1437022800</v>
      </c>
      <c r="M545" s="8">
        <f t="shared" si="35"/>
        <v>42201.208333333328</v>
      </c>
      <c r="N545">
        <v>1437454800</v>
      </c>
      <c r="O545" s="8">
        <f t="shared" si="34"/>
        <v>42206.208333333328</v>
      </c>
      <c r="P545" t="b">
        <v>0</v>
      </c>
      <c r="Q545" t="b">
        <v>0</v>
      </c>
      <c r="R545" t="s">
        <v>2012</v>
      </c>
      <c r="S545" t="s">
        <v>2013</v>
      </c>
    </row>
    <row r="546" spans="1:19" ht="34" x14ac:dyDescent="0.2">
      <c r="A546">
        <v>887</v>
      </c>
      <c r="B546" t="s">
        <v>1782</v>
      </c>
      <c r="C546" s="3" t="s">
        <v>1783</v>
      </c>
      <c r="D546">
        <v>7800</v>
      </c>
      <c r="E546">
        <v>2289</v>
      </c>
      <c r="F546" s="5">
        <f t="shared" si="32"/>
        <v>29.346153846153843</v>
      </c>
      <c r="G546" t="s">
        <v>14</v>
      </c>
      <c r="H546">
        <v>31</v>
      </c>
      <c r="I546">
        <f t="shared" si="33"/>
        <v>73.838709677419359</v>
      </c>
      <c r="J546" t="s">
        <v>20</v>
      </c>
      <c r="K546" t="s">
        <v>21</v>
      </c>
      <c r="L546">
        <v>1437109200</v>
      </c>
      <c r="M546" s="8">
        <f t="shared" si="35"/>
        <v>42202.208333333328</v>
      </c>
      <c r="N546">
        <v>1441170000</v>
      </c>
      <c r="O546" s="8">
        <f t="shared" si="34"/>
        <v>42249.208333333328</v>
      </c>
      <c r="P546" t="b">
        <v>0</v>
      </c>
      <c r="Q546" t="b">
        <v>1</v>
      </c>
      <c r="R546" t="s">
        <v>2012</v>
      </c>
      <c r="S546" t="s">
        <v>2013</v>
      </c>
    </row>
    <row r="547" spans="1:19" ht="34" x14ac:dyDescent="0.2">
      <c r="A547">
        <v>935</v>
      </c>
      <c r="B547" t="s">
        <v>1878</v>
      </c>
      <c r="C547" s="3" t="s">
        <v>1879</v>
      </c>
      <c r="D547">
        <v>6100</v>
      </c>
      <c r="E547">
        <v>10012</v>
      </c>
      <c r="F547" s="5">
        <f t="shared" si="32"/>
        <v>164.13114754098362</v>
      </c>
      <c r="G547" t="s">
        <v>19</v>
      </c>
      <c r="H547">
        <v>132</v>
      </c>
      <c r="I547">
        <f t="shared" si="33"/>
        <v>75.848484848484844</v>
      </c>
      <c r="J547" t="s">
        <v>20</v>
      </c>
      <c r="K547" t="s">
        <v>21</v>
      </c>
      <c r="L547">
        <v>1437714000</v>
      </c>
      <c r="M547" s="8">
        <f t="shared" si="35"/>
        <v>42209.208333333328</v>
      </c>
      <c r="N547">
        <v>1438318800</v>
      </c>
      <c r="O547" s="8">
        <f t="shared" si="34"/>
        <v>42216.208333333328</v>
      </c>
      <c r="P547" t="b">
        <v>0</v>
      </c>
      <c r="Q547" t="b">
        <v>0</v>
      </c>
      <c r="R547" t="s">
        <v>2012</v>
      </c>
      <c r="S547" t="s">
        <v>2013</v>
      </c>
    </row>
    <row r="548" spans="1:19" ht="17" x14ac:dyDescent="0.2">
      <c r="A548">
        <v>98</v>
      </c>
      <c r="B548" t="s">
        <v>226</v>
      </c>
      <c r="C548" s="3" t="s">
        <v>227</v>
      </c>
      <c r="D548">
        <v>97800</v>
      </c>
      <c r="E548">
        <v>32951</v>
      </c>
      <c r="F548" s="5">
        <f t="shared" si="32"/>
        <v>33.692229038854805</v>
      </c>
      <c r="G548" t="s">
        <v>14</v>
      </c>
      <c r="H548">
        <v>1220</v>
      </c>
      <c r="I548">
        <f t="shared" si="33"/>
        <v>27.009016393442622</v>
      </c>
      <c r="J548" t="s">
        <v>24</v>
      </c>
      <c r="K548" t="s">
        <v>25</v>
      </c>
      <c r="L548">
        <v>1437973200</v>
      </c>
      <c r="M548" s="8">
        <f t="shared" si="35"/>
        <v>42212.208333333328</v>
      </c>
      <c r="N548">
        <v>1438318800</v>
      </c>
      <c r="O548" s="8">
        <f t="shared" si="34"/>
        <v>42216.208333333328</v>
      </c>
      <c r="P548" t="b">
        <v>0</v>
      </c>
      <c r="Q548" t="b">
        <v>0</v>
      </c>
      <c r="R548" t="s">
        <v>2023</v>
      </c>
      <c r="S548" t="s">
        <v>2024</v>
      </c>
    </row>
    <row r="549" spans="1:19" ht="17" x14ac:dyDescent="0.2">
      <c r="A549">
        <v>425</v>
      </c>
      <c r="B549" t="s">
        <v>876</v>
      </c>
      <c r="C549" s="3" t="s">
        <v>877</v>
      </c>
      <c r="D549">
        <v>2700</v>
      </c>
      <c r="E549">
        <v>7767</v>
      </c>
      <c r="F549" s="5">
        <f t="shared" si="32"/>
        <v>287.66666666666663</v>
      </c>
      <c r="G549" t="s">
        <v>19</v>
      </c>
      <c r="H549">
        <v>92</v>
      </c>
      <c r="I549">
        <f t="shared" si="33"/>
        <v>84.423913043478265</v>
      </c>
      <c r="J549" t="s">
        <v>20</v>
      </c>
      <c r="K549" t="s">
        <v>21</v>
      </c>
      <c r="L549">
        <v>1438059600</v>
      </c>
      <c r="M549" s="8">
        <f t="shared" si="35"/>
        <v>42213.208333333328</v>
      </c>
      <c r="N549">
        <v>1438578000</v>
      </c>
      <c r="O549" s="8">
        <f t="shared" si="34"/>
        <v>42219.208333333328</v>
      </c>
      <c r="P549" t="b">
        <v>0</v>
      </c>
      <c r="Q549" t="b">
        <v>0</v>
      </c>
      <c r="R549" t="s">
        <v>2027</v>
      </c>
      <c r="S549" t="s">
        <v>2028</v>
      </c>
    </row>
    <row r="550" spans="1:19" ht="17" x14ac:dyDescent="0.2">
      <c r="A550">
        <v>289</v>
      </c>
      <c r="B550" t="s">
        <v>607</v>
      </c>
      <c r="C550" s="3" t="s">
        <v>608</v>
      </c>
      <c r="D550">
        <v>800</v>
      </c>
      <c r="E550">
        <v>13474</v>
      </c>
      <c r="F550" s="5">
        <f t="shared" si="32"/>
        <v>1684.25</v>
      </c>
      <c r="G550" t="s">
        <v>19</v>
      </c>
      <c r="H550">
        <v>337</v>
      </c>
      <c r="I550">
        <f t="shared" si="33"/>
        <v>39.982195845697326</v>
      </c>
      <c r="J550" t="s">
        <v>15</v>
      </c>
      <c r="K550" t="s">
        <v>16</v>
      </c>
      <c r="L550">
        <v>1438578000</v>
      </c>
      <c r="M550" s="8">
        <f t="shared" si="35"/>
        <v>42219.208333333328</v>
      </c>
      <c r="N550">
        <v>1438837200</v>
      </c>
      <c r="O550" s="8">
        <f t="shared" si="34"/>
        <v>42222.208333333328</v>
      </c>
      <c r="P550" t="b">
        <v>0</v>
      </c>
      <c r="Q550" t="b">
        <v>0</v>
      </c>
      <c r="R550" t="s">
        <v>2012</v>
      </c>
      <c r="S550" t="s">
        <v>2013</v>
      </c>
    </row>
    <row r="551" spans="1:19" ht="17" x14ac:dyDescent="0.2">
      <c r="A551">
        <v>7</v>
      </c>
      <c r="B551" t="s">
        <v>38</v>
      </c>
      <c r="C551" s="3" t="s">
        <v>39</v>
      </c>
      <c r="D551">
        <v>4500</v>
      </c>
      <c r="E551">
        <v>14741</v>
      </c>
      <c r="F551" s="5">
        <f t="shared" si="32"/>
        <v>327.57777777777778</v>
      </c>
      <c r="G551" t="s">
        <v>19</v>
      </c>
      <c r="H551">
        <v>227</v>
      </c>
      <c r="I551">
        <f t="shared" si="33"/>
        <v>64.93832599118943</v>
      </c>
      <c r="J551" t="s">
        <v>32</v>
      </c>
      <c r="K551" t="s">
        <v>33</v>
      </c>
      <c r="L551">
        <v>1439442000</v>
      </c>
      <c r="M551" s="8">
        <f t="shared" si="35"/>
        <v>42229.208333333328</v>
      </c>
      <c r="N551">
        <v>1439614800</v>
      </c>
      <c r="O551" s="8">
        <f t="shared" si="34"/>
        <v>42231.208333333328</v>
      </c>
      <c r="P551" t="b">
        <v>0</v>
      </c>
      <c r="Q551" t="b">
        <v>0</v>
      </c>
      <c r="R551" t="s">
        <v>2012</v>
      </c>
      <c r="S551" t="s">
        <v>2013</v>
      </c>
    </row>
    <row r="552" spans="1:19" ht="17" x14ac:dyDescent="0.2">
      <c r="A552">
        <v>779</v>
      </c>
      <c r="B552" t="s">
        <v>1569</v>
      </c>
      <c r="C552" s="3" t="s">
        <v>1570</v>
      </c>
      <c r="D552">
        <v>108700</v>
      </c>
      <c r="E552">
        <v>87293</v>
      </c>
      <c r="F552" s="5">
        <f t="shared" si="32"/>
        <v>80.306347746090154</v>
      </c>
      <c r="G552" t="s">
        <v>14</v>
      </c>
      <c r="H552">
        <v>831</v>
      </c>
      <c r="I552">
        <f t="shared" si="33"/>
        <v>105.04572803850782</v>
      </c>
      <c r="J552" t="s">
        <v>20</v>
      </c>
      <c r="K552" t="s">
        <v>21</v>
      </c>
      <c r="L552">
        <v>1439528400</v>
      </c>
      <c r="M552" s="8">
        <f t="shared" si="35"/>
        <v>42230.208333333328</v>
      </c>
      <c r="N552">
        <v>1440306000</v>
      </c>
      <c r="O552" s="8">
        <f t="shared" si="34"/>
        <v>42239.208333333328</v>
      </c>
      <c r="P552" t="b">
        <v>0</v>
      </c>
      <c r="Q552" t="b">
        <v>1</v>
      </c>
      <c r="R552" t="s">
        <v>2012</v>
      </c>
      <c r="S552" t="s">
        <v>2013</v>
      </c>
    </row>
    <row r="553" spans="1:19" ht="17" x14ac:dyDescent="0.2">
      <c r="A553">
        <v>660</v>
      </c>
      <c r="B553" t="s">
        <v>1338</v>
      </c>
      <c r="C553" s="3" t="s">
        <v>1339</v>
      </c>
      <c r="D553">
        <v>9100</v>
      </c>
      <c r="E553">
        <v>7438</v>
      </c>
      <c r="F553" s="5">
        <f t="shared" si="32"/>
        <v>81.736263736263737</v>
      </c>
      <c r="G553" t="s">
        <v>14</v>
      </c>
      <c r="H553">
        <v>77</v>
      </c>
      <c r="I553">
        <f t="shared" si="33"/>
        <v>96.597402597402592</v>
      </c>
      <c r="J553" t="s">
        <v>20</v>
      </c>
      <c r="K553" t="s">
        <v>21</v>
      </c>
      <c r="L553">
        <v>1440133200</v>
      </c>
      <c r="M553" s="8">
        <f t="shared" si="35"/>
        <v>42237.208333333328</v>
      </c>
      <c r="N553">
        <v>1440910800</v>
      </c>
      <c r="O553" s="8">
        <f t="shared" si="34"/>
        <v>42246.208333333328</v>
      </c>
      <c r="P553" t="b">
        <v>1</v>
      </c>
      <c r="Q553" t="b">
        <v>0</v>
      </c>
      <c r="R553" t="s">
        <v>2012</v>
      </c>
      <c r="S553" t="s">
        <v>2013</v>
      </c>
    </row>
    <row r="554" spans="1:19" ht="17" x14ac:dyDescent="0.2">
      <c r="A554">
        <v>685</v>
      </c>
      <c r="B554" t="s">
        <v>1385</v>
      </c>
      <c r="C554" s="3" t="s">
        <v>1386</v>
      </c>
      <c r="D554">
        <v>140000</v>
      </c>
      <c r="E554">
        <v>94501</v>
      </c>
      <c r="F554" s="5">
        <f t="shared" si="32"/>
        <v>67.500714285714281</v>
      </c>
      <c r="G554" t="s">
        <v>14</v>
      </c>
      <c r="H554">
        <v>926</v>
      </c>
      <c r="I554">
        <f t="shared" si="33"/>
        <v>102.05291576673866</v>
      </c>
      <c r="J554" t="s">
        <v>15</v>
      </c>
      <c r="K554" t="s">
        <v>16</v>
      </c>
      <c r="L554">
        <v>1440306000</v>
      </c>
      <c r="M554" s="8">
        <f t="shared" si="35"/>
        <v>42239.208333333328</v>
      </c>
      <c r="N554">
        <v>1442379600</v>
      </c>
      <c r="O554" s="8">
        <f t="shared" si="34"/>
        <v>42263.208333333328</v>
      </c>
      <c r="P554" t="b">
        <v>0</v>
      </c>
      <c r="Q554" t="b">
        <v>0</v>
      </c>
      <c r="R554" t="s">
        <v>2012</v>
      </c>
      <c r="S554" t="s">
        <v>2013</v>
      </c>
    </row>
    <row r="555" spans="1:19" ht="17" x14ac:dyDescent="0.2">
      <c r="A555">
        <v>351</v>
      </c>
      <c r="B555" t="s">
        <v>731</v>
      </c>
      <c r="C555" s="3" t="s">
        <v>732</v>
      </c>
      <c r="D555">
        <v>74100</v>
      </c>
      <c r="E555">
        <v>94631</v>
      </c>
      <c r="F555" s="5">
        <f t="shared" si="32"/>
        <v>127.70715249662618</v>
      </c>
      <c r="G555" t="s">
        <v>19</v>
      </c>
      <c r="H555">
        <v>2013</v>
      </c>
      <c r="I555">
        <f t="shared" si="33"/>
        <v>47.009935419771487</v>
      </c>
      <c r="J555" t="s">
        <v>20</v>
      </c>
      <c r="K555" t="s">
        <v>21</v>
      </c>
      <c r="L555">
        <v>1440392400</v>
      </c>
      <c r="M555" s="8">
        <f t="shared" si="35"/>
        <v>42240.208333333328</v>
      </c>
      <c r="N555">
        <v>1441602000</v>
      </c>
      <c r="O555" s="8">
        <f t="shared" si="34"/>
        <v>42254.208333333328</v>
      </c>
      <c r="P555" t="b">
        <v>0</v>
      </c>
      <c r="Q555" t="b">
        <v>0</v>
      </c>
      <c r="R555" t="s">
        <v>2008</v>
      </c>
      <c r="S555" t="s">
        <v>2009</v>
      </c>
    </row>
    <row r="556" spans="1:19" ht="17" x14ac:dyDescent="0.2">
      <c r="A556">
        <v>654</v>
      </c>
      <c r="B556" t="s">
        <v>1326</v>
      </c>
      <c r="C556" s="3" t="s">
        <v>1327</v>
      </c>
      <c r="D556">
        <v>35000</v>
      </c>
      <c r="E556">
        <v>177936</v>
      </c>
      <c r="F556" s="5">
        <f t="shared" si="32"/>
        <v>508.38857142857148</v>
      </c>
      <c r="G556" t="s">
        <v>19</v>
      </c>
      <c r="H556">
        <v>3016</v>
      </c>
      <c r="I556">
        <f t="shared" si="33"/>
        <v>58.9973474801061</v>
      </c>
      <c r="J556" t="s">
        <v>20</v>
      </c>
      <c r="K556" t="s">
        <v>21</v>
      </c>
      <c r="L556">
        <v>1440392400</v>
      </c>
      <c r="M556" s="8">
        <f t="shared" si="35"/>
        <v>42240.208333333328</v>
      </c>
      <c r="N556">
        <v>1440824400</v>
      </c>
      <c r="O556" s="8">
        <f t="shared" si="34"/>
        <v>42245.208333333328</v>
      </c>
      <c r="P556" t="b">
        <v>0</v>
      </c>
      <c r="Q556" t="b">
        <v>0</v>
      </c>
      <c r="R556" t="s">
        <v>2008</v>
      </c>
      <c r="S556" t="s">
        <v>2030</v>
      </c>
    </row>
    <row r="557" spans="1:19" ht="17" x14ac:dyDescent="0.2">
      <c r="A557">
        <v>870</v>
      </c>
      <c r="B557" t="s">
        <v>1748</v>
      </c>
      <c r="C557" s="3" t="s">
        <v>1749</v>
      </c>
      <c r="D557">
        <v>7700</v>
      </c>
      <c r="E557">
        <v>6920</v>
      </c>
      <c r="F557" s="5">
        <f t="shared" si="32"/>
        <v>89.870129870129873</v>
      </c>
      <c r="G557" t="s">
        <v>14</v>
      </c>
      <c r="H557">
        <v>121</v>
      </c>
      <c r="I557">
        <f t="shared" si="33"/>
        <v>57.190082644628099</v>
      </c>
      <c r="J557" t="s">
        <v>20</v>
      </c>
      <c r="K557" t="s">
        <v>21</v>
      </c>
      <c r="L557">
        <v>1440392400</v>
      </c>
      <c r="M557" s="8">
        <f t="shared" si="35"/>
        <v>42240.208333333328</v>
      </c>
      <c r="N557">
        <v>1442552400</v>
      </c>
      <c r="O557" s="8">
        <f t="shared" si="34"/>
        <v>42265.208333333328</v>
      </c>
      <c r="P557" t="b">
        <v>0</v>
      </c>
      <c r="Q557" t="b">
        <v>0</v>
      </c>
      <c r="R557" t="s">
        <v>2012</v>
      </c>
      <c r="S557" t="s">
        <v>2013</v>
      </c>
    </row>
    <row r="558" spans="1:19" ht="34" x14ac:dyDescent="0.2">
      <c r="A558">
        <v>341</v>
      </c>
      <c r="B558" t="s">
        <v>711</v>
      </c>
      <c r="C558" s="3" t="s">
        <v>712</v>
      </c>
      <c r="D558">
        <v>114300</v>
      </c>
      <c r="E558">
        <v>96777</v>
      </c>
      <c r="F558" s="5">
        <f t="shared" si="32"/>
        <v>84.669291338582681</v>
      </c>
      <c r="G558" t="s">
        <v>14</v>
      </c>
      <c r="H558">
        <v>1257</v>
      </c>
      <c r="I558">
        <f t="shared" si="33"/>
        <v>76.990453460620529</v>
      </c>
      <c r="J558" t="s">
        <v>20</v>
      </c>
      <c r="K558" t="s">
        <v>21</v>
      </c>
      <c r="L558">
        <v>1440738000</v>
      </c>
      <c r="M558" s="8">
        <f t="shared" si="35"/>
        <v>42244.208333333328</v>
      </c>
      <c r="N558">
        <v>1441342800</v>
      </c>
      <c r="O558" s="8">
        <f t="shared" si="34"/>
        <v>42251.208333333328</v>
      </c>
      <c r="P558" t="b">
        <v>0</v>
      </c>
      <c r="Q558" t="b">
        <v>0</v>
      </c>
      <c r="R558" t="s">
        <v>2008</v>
      </c>
      <c r="S558" t="s">
        <v>2018</v>
      </c>
    </row>
    <row r="559" spans="1:19" ht="34" x14ac:dyDescent="0.2">
      <c r="A559">
        <v>239</v>
      </c>
      <c r="B559" t="s">
        <v>507</v>
      </c>
      <c r="C559" s="3" t="s">
        <v>508</v>
      </c>
      <c r="D559">
        <v>3200</v>
      </c>
      <c r="E559">
        <v>3127</v>
      </c>
      <c r="F559" s="5">
        <f t="shared" si="32"/>
        <v>97.71875</v>
      </c>
      <c r="G559" t="s">
        <v>14</v>
      </c>
      <c r="H559">
        <v>41</v>
      </c>
      <c r="I559">
        <f t="shared" si="33"/>
        <v>76.268292682926827</v>
      </c>
      <c r="J559" t="s">
        <v>20</v>
      </c>
      <c r="K559" t="s">
        <v>21</v>
      </c>
      <c r="L559">
        <v>1440824400</v>
      </c>
      <c r="M559" s="8">
        <f t="shared" si="35"/>
        <v>42245.208333333328</v>
      </c>
      <c r="N559">
        <v>1441170000</v>
      </c>
      <c r="O559" s="8">
        <f t="shared" si="34"/>
        <v>42249.208333333328</v>
      </c>
      <c r="P559" t="b">
        <v>0</v>
      </c>
      <c r="Q559" t="b">
        <v>0</v>
      </c>
      <c r="R559" t="s">
        <v>2010</v>
      </c>
      <c r="S559" t="s">
        <v>2019</v>
      </c>
    </row>
    <row r="560" spans="1:19" ht="17" x14ac:dyDescent="0.2">
      <c r="A560">
        <v>658</v>
      </c>
      <c r="B560" t="s">
        <v>1334</v>
      </c>
      <c r="C560" s="3" t="s">
        <v>1335</v>
      </c>
      <c r="D560">
        <v>52600</v>
      </c>
      <c r="E560">
        <v>31594</v>
      </c>
      <c r="F560" s="5">
        <f t="shared" si="32"/>
        <v>60.064638783269963</v>
      </c>
      <c r="G560" t="s">
        <v>63</v>
      </c>
      <c r="H560">
        <v>390</v>
      </c>
      <c r="I560">
        <f t="shared" si="33"/>
        <v>81.010256410256417</v>
      </c>
      <c r="J560" t="s">
        <v>20</v>
      </c>
      <c r="K560" t="s">
        <v>21</v>
      </c>
      <c r="L560">
        <v>1440910800</v>
      </c>
      <c r="M560" s="8">
        <f t="shared" si="35"/>
        <v>42246.208333333328</v>
      </c>
      <c r="N560">
        <v>1442898000</v>
      </c>
      <c r="O560" s="8">
        <f t="shared" si="34"/>
        <v>42269.208333333328</v>
      </c>
      <c r="P560" t="b">
        <v>0</v>
      </c>
      <c r="Q560" t="b">
        <v>0</v>
      </c>
      <c r="R560" t="s">
        <v>2008</v>
      </c>
      <c r="S560" t="s">
        <v>2009</v>
      </c>
    </row>
    <row r="561" spans="1:19" ht="17" x14ac:dyDescent="0.2">
      <c r="A561">
        <v>357</v>
      </c>
      <c r="B561" t="s">
        <v>743</v>
      </c>
      <c r="C561" s="3" t="s">
        <v>744</v>
      </c>
      <c r="D561">
        <v>2300</v>
      </c>
      <c r="E561">
        <v>4253</v>
      </c>
      <c r="F561" s="5">
        <f t="shared" si="32"/>
        <v>184.91304347826087</v>
      </c>
      <c r="G561" t="s">
        <v>19</v>
      </c>
      <c r="H561">
        <v>41</v>
      </c>
      <c r="I561">
        <f t="shared" si="33"/>
        <v>103.73170731707317</v>
      </c>
      <c r="J561" t="s">
        <v>20</v>
      </c>
      <c r="K561" t="s">
        <v>21</v>
      </c>
      <c r="L561">
        <v>1441256400</v>
      </c>
      <c r="M561" s="8">
        <f t="shared" si="35"/>
        <v>42250.208333333328</v>
      </c>
      <c r="N561">
        <v>1443416400</v>
      </c>
      <c r="O561" s="8">
        <f t="shared" si="34"/>
        <v>42275.208333333328</v>
      </c>
      <c r="P561" t="b">
        <v>0</v>
      </c>
      <c r="Q561" t="b">
        <v>0</v>
      </c>
      <c r="R561" t="s">
        <v>2023</v>
      </c>
      <c r="S561" t="s">
        <v>2024</v>
      </c>
    </row>
    <row r="562" spans="1:19" ht="17" x14ac:dyDescent="0.2">
      <c r="A562">
        <v>437</v>
      </c>
      <c r="B562" t="s">
        <v>900</v>
      </c>
      <c r="C562" s="3" t="s">
        <v>901</v>
      </c>
      <c r="D562">
        <v>8100</v>
      </c>
      <c r="E562">
        <v>9969</v>
      </c>
      <c r="F562" s="5">
        <f t="shared" si="32"/>
        <v>123.07407407407408</v>
      </c>
      <c r="G562" t="s">
        <v>19</v>
      </c>
      <c r="H562">
        <v>192</v>
      </c>
      <c r="I562">
        <f t="shared" si="33"/>
        <v>51.921875</v>
      </c>
      <c r="J562" t="s">
        <v>20</v>
      </c>
      <c r="K562" t="s">
        <v>21</v>
      </c>
      <c r="L562">
        <v>1442120400</v>
      </c>
      <c r="M562" s="8">
        <f t="shared" si="35"/>
        <v>42260.208333333328</v>
      </c>
      <c r="N562">
        <v>1442379600</v>
      </c>
      <c r="O562" s="8">
        <f t="shared" si="34"/>
        <v>42263.208333333328</v>
      </c>
      <c r="P562" t="b">
        <v>0</v>
      </c>
      <c r="Q562" t="b">
        <v>1</v>
      </c>
      <c r="R562" t="s">
        <v>2014</v>
      </c>
      <c r="S562" t="s">
        <v>2022</v>
      </c>
    </row>
    <row r="563" spans="1:19" ht="17" x14ac:dyDescent="0.2">
      <c r="A563">
        <v>194</v>
      </c>
      <c r="B563" t="s">
        <v>418</v>
      </c>
      <c r="C563" s="3" t="s">
        <v>419</v>
      </c>
      <c r="D563">
        <v>7100</v>
      </c>
      <c r="E563">
        <v>8716</v>
      </c>
      <c r="F563" s="5">
        <f t="shared" si="32"/>
        <v>122.7605633802817</v>
      </c>
      <c r="G563" t="s">
        <v>19</v>
      </c>
      <c r="H563">
        <v>126</v>
      </c>
      <c r="I563">
        <f t="shared" si="33"/>
        <v>69.174603174603178</v>
      </c>
      <c r="J563" t="s">
        <v>20</v>
      </c>
      <c r="K563" t="s">
        <v>21</v>
      </c>
      <c r="L563">
        <v>1442206800</v>
      </c>
      <c r="M563" s="8">
        <f t="shared" si="35"/>
        <v>42261.208333333328</v>
      </c>
      <c r="N563">
        <v>1443589200</v>
      </c>
      <c r="O563" s="8">
        <f t="shared" si="34"/>
        <v>42277.208333333328</v>
      </c>
      <c r="P563" t="b">
        <v>0</v>
      </c>
      <c r="Q563" t="b">
        <v>0</v>
      </c>
      <c r="R563" t="s">
        <v>2008</v>
      </c>
      <c r="S563" t="s">
        <v>2030</v>
      </c>
    </row>
    <row r="564" spans="1:19" ht="34" x14ac:dyDescent="0.2">
      <c r="A564">
        <v>116</v>
      </c>
      <c r="B564" t="s">
        <v>262</v>
      </c>
      <c r="C564" s="3" t="s">
        <v>263</v>
      </c>
      <c r="D564">
        <v>7200</v>
      </c>
      <c r="E564">
        <v>6336</v>
      </c>
      <c r="F564" s="5">
        <f t="shared" si="32"/>
        <v>88</v>
      </c>
      <c r="G564" t="s">
        <v>14</v>
      </c>
      <c r="H564">
        <v>73</v>
      </c>
      <c r="I564">
        <f t="shared" si="33"/>
        <v>86.794520547945211</v>
      </c>
      <c r="J564" t="s">
        <v>20</v>
      </c>
      <c r="K564" t="s">
        <v>21</v>
      </c>
      <c r="L564">
        <v>1442552400</v>
      </c>
      <c r="M564" s="8">
        <f t="shared" si="35"/>
        <v>42265.208333333328</v>
      </c>
      <c r="N564">
        <v>1442638800</v>
      </c>
      <c r="O564" s="8">
        <f t="shared" si="34"/>
        <v>42266.208333333328</v>
      </c>
      <c r="P564" t="b">
        <v>0</v>
      </c>
      <c r="Q564" t="b">
        <v>0</v>
      </c>
      <c r="R564" t="s">
        <v>2012</v>
      </c>
      <c r="S564" t="s">
        <v>2013</v>
      </c>
    </row>
    <row r="565" spans="1:19" ht="17" x14ac:dyDescent="0.2">
      <c r="A565">
        <v>58</v>
      </c>
      <c r="B565" t="s">
        <v>146</v>
      </c>
      <c r="C565" s="3" t="s">
        <v>147</v>
      </c>
      <c r="D565">
        <v>2700</v>
      </c>
      <c r="E565">
        <v>6132</v>
      </c>
      <c r="F565" s="5">
        <f t="shared" si="32"/>
        <v>227.11111111111114</v>
      </c>
      <c r="G565" t="s">
        <v>19</v>
      </c>
      <c r="H565">
        <v>211</v>
      </c>
      <c r="I565">
        <f t="shared" si="33"/>
        <v>29.061611374407583</v>
      </c>
      <c r="J565" t="s">
        <v>20</v>
      </c>
      <c r="K565" t="s">
        <v>21</v>
      </c>
      <c r="L565">
        <v>1442811600</v>
      </c>
      <c r="M565" s="8">
        <f t="shared" si="35"/>
        <v>42268.208333333328</v>
      </c>
      <c r="N565">
        <v>1443934800</v>
      </c>
      <c r="O565" s="8">
        <f t="shared" si="34"/>
        <v>42281.208333333328</v>
      </c>
      <c r="P565" t="b">
        <v>0</v>
      </c>
      <c r="Q565" t="b">
        <v>0</v>
      </c>
      <c r="R565" t="s">
        <v>2012</v>
      </c>
      <c r="S565" t="s">
        <v>2013</v>
      </c>
    </row>
    <row r="566" spans="1:19" ht="34" x14ac:dyDescent="0.2">
      <c r="A566">
        <v>161</v>
      </c>
      <c r="B566" t="s">
        <v>352</v>
      </c>
      <c r="C566" s="3" t="s">
        <v>353</v>
      </c>
      <c r="D566">
        <v>5500</v>
      </c>
      <c r="E566">
        <v>4300</v>
      </c>
      <c r="F566" s="5">
        <f t="shared" si="32"/>
        <v>78.181818181818187</v>
      </c>
      <c r="G566" t="s">
        <v>14</v>
      </c>
      <c r="H566">
        <v>75</v>
      </c>
      <c r="I566">
        <f t="shared" si="33"/>
        <v>57.333333333333336</v>
      </c>
      <c r="J566" t="s">
        <v>20</v>
      </c>
      <c r="K566" t="s">
        <v>21</v>
      </c>
      <c r="L566">
        <v>1442984400</v>
      </c>
      <c r="M566" s="8">
        <f t="shared" si="35"/>
        <v>42270.208333333328</v>
      </c>
      <c r="N566">
        <v>1443502800</v>
      </c>
      <c r="O566" s="8">
        <f t="shared" si="34"/>
        <v>42276.208333333328</v>
      </c>
      <c r="P566" t="b">
        <v>0</v>
      </c>
      <c r="Q566" t="b">
        <v>1</v>
      </c>
      <c r="R566" t="s">
        <v>2010</v>
      </c>
      <c r="S566" t="s">
        <v>2011</v>
      </c>
    </row>
    <row r="567" spans="1:19" ht="17" x14ac:dyDescent="0.2">
      <c r="A567">
        <v>572</v>
      </c>
      <c r="B567" t="s">
        <v>1164</v>
      </c>
      <c r="C567" s="3" t="s">
        <v>1165</v>
      </c>
      <c r="D567">
        <v>9000</v>
      </c>
      <c r="E567">
        <v>4896</v>
      </c>
      <c r="F567" s="5">
        <f t="shared" si="32"/>
        <v>54.400000000000006</v>
      </c>
      <c r="G567" t="s">
        <v>63</v>
      </c>
      <c r="H567">
        <v>94</v>
      </c>
      <c r="I567">
        <f t="shared" si="33"/>
        <v>52.085106382978722</v>
      </c>
      <c r="J567" t="s">
        <v>20</v>
      </c>
      <c r="K567" t="s">
        <v>21</v>
      </c>
      <c r="L567">
        <v>1443416400</v>
      </c>
      <c r="M567" s="8">
        <f t="shared" si="35"/>
        <v>42275.208333333328</v>
      </c>
      <c r="N567">
        <v>1444798800</v>
      </c>
      <c r="O567" s="8">
        <f t="shared" si="34"/>
        <v>42291.208333333328</v>
      </c>
      <c r="P567" t="b">
        <v>0</v>
      </c>
      <c r="Q567" t="b">
        <v>1</v>
      </c>
      <c r="R567" t="s">
        <v>2008</v>
      </c>
      <c r="S567" t="s">
        <v>2009</v>
      </c>
    </row>
    <row r="568" spans="1:19" ht="17" x14ac:dyDescent="0.2">
      <c r="A568">
        <v>557</v>
      </c>
      <c r="B568" t="s">
        <v>1134</v>
      </c>
      <c r="C568" s="3" t="s">
        <v>1135</v>
      </c>
      <c r="D568">
        <v>6000</v>
      </c>
      <c r="E568">
        <v>11960</v>
      </c>
      <c r="F568" s="5">
        <f t="shared" si="32"/>
        <v>199.33333333333334</v>
      </c>
      <c r="G568" t="s">
        <v>19</v>
      </c>
      <c r="H568">
        <v>221</v>
      </c>
      <c r="I568">
        <f t="shared" si="33"/>
        <v>54.117647058823529</v>
      </c>
      <c r="J568" t="s">
        <v>20</v>
      </c>
      <c r="K568" t="s">
        <v>21</v>
      </c>
      <c r="L568">
        <v>1443762000</v>
      </c>
      <c r="M568" s="8">
        <f t="shared" si="35"/>
        <v>42279.208333333328</v>
      </c>
      <c r="N568">
        <v>1444021200</v>
      </c>
      <c r="O568" s="8">
        <f t="shared" si="34"/>
        <v>42282.208333333328</v>
      </c>
      <c r="P568" t="b">
        <v>0</v>
      </c>
      <c r="Q568" t="b">
        <v>1</v>
      </c>
      <c r="R568" t="s">
        <v>2014</v>
      </c>
      <c r="S568" t="s">
        <v>2036</v>
      </c>
    </row>
    <row r="569" spans="1:19" ht="17" x14ac:dyDescent="0.2">
      <c r="A569">
        <v>27</v>
      </c>
      <c r="B569" t="s">
        <v>80</v>
      </c>
      <c r="C569" s="3" t="s">
        <v>81</v>
      </c>
      <c r="D569">
        <v>2000</v>
      </c>
      <c r="E569">
        <v>1599</v>
      </c>
      <c r="F569" s="5">
        <f t="shared" si="32"/>
        <v>79.95</v>
      </c>
      <c r="G569" t="s">
        <v>14</v>
      </c>
      <c r="H569">
        <v>15</v>
      </c>
      <c r="I569">
        <f t="shared" si="33"/>
        <v>106.6</v>
      </c>
      <c r="J569" t="s">
        <v>20</v>
      </c>
      <c r="K569" t="s">
        <v>21</v>
      </c>
      <c r="L569">
        <v>1443848400</v>
      </c>
      <c r="M569" s="8">
        <f t="shared" si="35"/>
        <v>42280.208333333328</v>
      </c>
      <c r="N569">
        <v>1444539600</v>
      </c>
      <c r="O569" s="8">
        <f t="shared" si="34"/>
        <v>42288.208333333328</v>
      </c>
      <c r="P569" t="b">
        <v>0</v>
      </c>
      <c r="Q569" t="b">
        <v>0</v>
      </c>
      <c r="R569" t="s">
        <v>2008</v>
      </c>
      <c r="S569" t="s">
        <v>2009</v>
      </c>
    </row>
    <row r="570" spans="1:19" ht="17" x14ac:dyDescent="0.2">
      <c r="A570">
        <v>605</v>
      </c>
      <c r="B570" t="s">
        <v>1228</v>
      </c>
      <c r="C570" s="3" t="s">
        <v>1229</v>
      </c>
      <c r="D570">
        <v>3300</v>
      </c>
      <c r="E570">
        <v>6178</v>
      </c>
      <c r="F570" s="5">
        <f t="shared" si="32"/>
        <v>187.21212121212122</v>
      </c>
      <c r="G570" t="s">
        <v>19</v>
      </c>
      <c r="H570">
        <v>107</v>
      </c>
      <c r="I570">
        <f t="shared" si="33"/>
        <v>57.738317757009348</v>
      </c>
      <c r="J570" t="s">
        <v>20</v>
      </c>
      <c r="K570" t="s">
        <v>21</v>
      </c>
      <c r="L570">
        <v>1443848400</v>
      </c>
      <c r="M570" s="8">
        <f t="shared" si="35"/>
        <v>42280.208333333328</v>
      </c>
      <c r="N570">
        <v>1447394400</v>
      </c>
      <c r="O570" s="8">
        <f t="shared" si="34"/>
        <v>42321.25</v>
      </c>
      <c r="P570" t="b">
        <v>0</v>
      </c>
      <c r="Q570" t="b">
        <v>0</v>
      </c>
      <c r="R570" t="s">
        <v>2020</v>
      </c>
      <c r="S570" t="s">
        <v>2021</v>
      </c>
    </row>
    <row r="571" spans="1:19" ht="17" x14ac:dyDescent="0.2">
      <c r="A571">
        <v>174</v>
      </c>
      <c r="B571" t="s">
        <v>378</v>
      </c>
      <c r="C571" s="3" t="s">
        <v>379</v>
      </c>
      <c r="D571">
        <v>600</v>
      </c>
      <c r="E571">
        <v>5368</v>
      </c>
      <c r="F571" s="5">
        <f t="shared" si="32"/>
        <v>894.66666666666674</v>
      </c>
      <c r="G571" t="s">
        <v>19</v>
      </c>
      <c r="H571">
        <v>48</v>
      </c>
      <c r="I571">
        <f t="shared" si="33"/>
        <v>111.83333333333333</v>
      </c>
      <c r="J571" t="s">
        <v>20</v>
      </c>
      <c r="K571" t="s">
        <v>21</v>
      </c>
      <c r="L571">
        <v>1444021200</v>
      </c>
      <c r="M571" s="8">
        <f t="shared" si="35"/>
        <v>42282.208333333328</v>
      </c>
      <c r="N571">
        <v>1444107600</v>
      </c>
      <c r="O571" s="8">
        <f t="shared" si="34"/>
        <v>42283.208333333328</v>
      </c>
      <c r="P571" t="b">
        <v>0</v>
      </c>
      <c r="Q571" t="b">
        <v>1</v>
      </c>
      <c r="R571" t="s">
        <v>2010</v>
      </c>
      <c r="S571" t="s">
        <v>2019</v>
      </c>
    </row>
    <row r="572" spans="1:19" ht="17" x14ac:dyDescent="0.2">
      <c r="A572">
        <v>767</v>
      </c>
      <c r="B572" t="s">
        <v>1545</v>
      </c>
      <c r="C572" s="3" t="s">
        <v>1546</v>
      </c>
      <c r="D572">
        <v>97200</v>
      </c>
      <c r="E572">
        <v>55372</v>
      </c>
      <c r="F572" s="5">
        <f t="shared" si="32"/>
        <v>56.967078189300416</v>
      </c>
      <c r="G572" t="s">
        <v>14</v>
      </c>
      <c r="H572">
        <v>513</v>
      </c>
      <c r="I572">
        <f t="shared" si="33"/>
        <v>107.93762183235867</v>
      </c>
      <c r="J572" t="s">
        <v>20</v>
      </c>
      <c r="K572" t="s">
        <v>21</v>
      </c>
      <c r="L572">
        <v>1444107600</v>
      </c>
      <c r="M572" s="8">
        <f t="shared" si="35"/>
        <v>42283.208333333328</v>
      </c>
      <c r="N572">
        <v>1447999200</v>
      </c>
      <c r="O572" s="8">
        <f t="shared" si="34"/>
        <v>42328.25</v>
      </c>
      <c r="P572" t="b">
        <v>0</v>
      </c>
      <c r="Q572" t="b">
        <v>0</v>
      </c>
      <c r="R572" t="s">
        <v>2020</v>
      </c>
      <c r="S572" t="s">
        <v>2032</v>
      </c>
    </row>
    <row r="573" spans="1:19" ht="34" x14ac:dyDescent="0.2">
      <c r="A573">
        <v>375</v>
      </c>
      <c r="B573" t="s">
        <v>779</v>
      </c>
      <c r="C573" s="3" t="s">
        <v>780</v>
      </c>
      <c r="D573">
        <v>2700</v>
      </c>
      <c r="E573">
        <v>1479</v>
      </c>
      <c r="F573" s="5">
        <f t="shared" si="32"/>
        <v>54.777777777777779</v>
      </c>
      <c r="G573" t="s">
        <v>14</v>
      </c>
      <c r="H573">
        <v>25</v>
      </c>
      <c r="I573">
        <f t="shared" si="33"/>
        <v>59.16</v>
      </c>
      <c r="J573" t="s">
        <v>20</v>
      </c>
      <c r="K573" t="s">
        <v>21</v>
      </c>
      <c r="L573">
        <v>1444971600</v>
      </c>
      <c r="M573" s="8">
        <f t="shared" si="35"/>
        <v>42293.208333333328</v>
      </c>
      <c r="N573">
        <v>1449900000</v>
      </c>
      <c r="O573" s="8">
        <f t="shared" si="34"/>
        <v>42350.25</v>
      </c>
      <c r="P573" t="b">
        <v>0</v>
      </c>
      <c r="Q573" t="b">
        <v>0</v>
      </c>
      <c r="R573" t="s">
        <v>2008</v>
      </c>
      <c r="S573" t="s">
        <v>2018</v>
      </c>
    </row>
    <row r="574" spans="1:19" ht="34" x14ac:dyDescent="0.2">
      <c r="A574">
        <v>743</v>
      </c>
      <c r="B574" t="s">
        <v>1498</v>
      </c>
      <c r="C574" s="3" t="s">
        <v>1499</v>
      </c>
      <c r="D574">
        <v>3900</v>
      </c>
      <c r="E574">
        <v>504</v>
      </c>
      <c r="F574" s="5">
        <f t="shared" si="32"/>
        <v>12.923076923076923</v>
      </c>
      <c r="G574" t="s">
        <v>14</v>
      </c>
      <c r="H574">
        <v>17</v>
      </c>
      <c r="I574">
        <f t="shared" si="33"/>
        <v>29.647058823529413</v>
      </c>
      <c r="J574" t="s">
        <v>20</v>
      </c>
      <c r="K574" t="s">
        <v>21</v>
      </c>
      <c r="L574">
        <v>1445403600</v>
      </c>
      <c r="M574" s="8">
        <f t="shared" si="35"/>
        <v>42298.208333333328</v>
      </c>
      <c r="N574">
        <v>1445922000</v>
      </c>
      <c r="O574" s="8">
        <f t="shared" si="34"/>
        <v>42304.208333333328</v>
      </c>
      <c r="P574" t="b">
        <v>0</v>
      </c>
      <c r="Q574" t="b">
        <v>1</v>
      </c>
      <c r="R574" t="s">
        <v>2012</v>
      </c>
      <c r="S574" t="s">
        <v>2013</v>
      </c>
    </row>
    <row r="575" spans="1:19" ht="17" x14ac:dyDescent="0.2">
      <c r="A575">
        <v>832</v>
      </c>
      <c r="B575" t="s">
        <v>1673</v>
      </c>
      <c r="C575" s="3" t="s">
        <v>1674</v>
      </c>
      <c r="D575">
        <v>43200</v>
      </c>
      <c r="E575">
        <v>136156</v>
      </c>
      <c r="F575" s="5">
        <f t="shared" si="32"/>
        <v>315.17592592592592</v>
      </c>
      <c r="G575" t="s">
        <v>19</v>
      </c>
      <c r="H575">
        <v>1297</v>
      </c>
      <c r="I575">
        <f t="shared" si="33"/>
        <v>104.97764070932922</v>
      </c>
      <c r="J575" t="s">
        <v>32</v>
      </c>
      <c r="K575" t="s">
        <v>33</v>
      </c>
      <c r="L575">
        <v>1445490000</v>
      </c>
      <c r="M575" s="8">
        <f t="shared" si="35"/>
        <v>42299.208333333328</v>
      </c>
      <c r="N575">
        <v>1448431200</v>
      </c>
      <c r="O575" s="8">
        <f t="shared" si="34"/>
        <v>42333.25</v>
      </c>
      <c r="P575" t="b">
        <v>1</v>
      </c>
      <c r="Q575" t="b">
        <v>0</v>
      </c>
      <c r="R575" t="s">
        <v>2020</v>
      </c>
      <c r="S575" t="s">
        <v>2032</v>
      </c>
    </row>
    <row r="576" spans="1:19" ht="17" x14ac:dyDescent="0.2">
      <c r="A576">
        <v>980</v>
      </c>
      <c r="B576" t="s">
        <v>1964</v>
      </c>
      <c r="C576" s="3" t="s">
        <v>1965</v>
      </c>
      <c r="D576">
        <v>195200</v>
      </c>
      <c r="E576">
        <v>78630</v>
      </c>
      <c r="F576" s="5">
        <f t="shared" si="32"/>
        <v>40.281762295081968</v>
      </c>
      <c r="G576" t="s">
        <v>14</v>
      </c>
      <c r="H576">
        <v>742</v>
      </c>
      <c r="I576">
        <f t="shared" si="33"/>
        <v>105.97035040431267</v>
      </c>
      <c r="J576" t="s">
        <v>20</v>
      </c>
      <c r="K576" t="s">
        <v>21</v>
      </c>
      <c r="L576">
        <v>1446181200</v>
      </c>
      <c r="M576" s="8">
        <f t="shared" si="35"/>
        <v>42307.208333333328</v>
      </c>
      <c r="N576">
        <v>1446616800</v>
      </c>
      <c r="O576" s="8">
        <f t="shared" si="34"/>
        <v>42312.25</v>
      </c>
      <c r="P576" t="b">
        <v>1</v>
      </c>
      <c r="Q576" t="b">
        <v>0</v>
      </c>
      <c r="R576" t="s">
        <v>2020</v>
      </c>
      <c r="S576" t="s">
        <v>2021</v>
      </c>
    </row>
    <row r="577" spans="1:19" ht="17" x14ac:dyDescent="0.2">
      <c r="A577">
        <v>352</v>
      </c>
      <c r="B577" t="s">
        <v>733</v>
      </c>
      <c r="C577" s="3" t="s">
        <v>734</v>
      </c>
      <c r="D577">
        <v>2800</v>
      </c>
      <c r="E577">
        <v>977</v>
      </c>
      <c r="F577" s="5">
        <f t="shared" si="32"/>
        <v>34.892857142857139</v>
      </c>
      <c r="G577" t="s">
        <v>14</v>
      </c>
      <c r="H577">
        <v>33</v>
      </c>
      <c r="I577">
        <f t="shared" si="33"/>
        <v>29.606060606060606</v>
      </c>
      <c r="J577" t="s">
        <v>15</v>
      </c>
      <c r="K577" t="s">
        <v>16</v>
      </c>
      <c r="L577">
        <v>1446876000</v>
      </c>
      <c r="M577" s="8">
        <f t="shared" si="35"/>
        <v>42315.25</v>
      </c>
      <c r="N577">
        <v>1447567200</v>
      </c>
      <c r="O577" s="8">
        <f t="shared" si="34"/>
        <v>42323.25</v>
      </c>
      <c r="P577" t="b">
        <v>0</v>
      </c>
      <c r="Q577" t="b">
        <v>0</v>
      </c>
      <c r="R577" t="s">
        <v>2012</v>
      </c>
      <c r="S577" t="s">
        <v>2013</v>
      </c>
    </row>
    <row r="578" spans="1:19" ht="34" x14ac:dyDescent="0.2">
      <c r="A578">
        <v>633</v>
      </c>
      <c r="B578" t="s">
        <v>1284</v>
      </c>
      <c r="C578" s="3" t="s">
        <v>1285</v>
      </c>
      <c r="D578">
        <v>6700</v>
      </c>
      <c r="E578">
        <v>5569</v>
      </c>
      <c r="F578" s="5">
        <f t="shared" ref="F578:F641" si="36">(E578/D578) * 100</f>
        <v>83.119402985074629</v>
      </c>
      <c r="G578" t="s">
        <v>14</v>
      </c>
      <c r="H578">
        <v>105</v>
      </c>
      <c r="I578">
        <f t="shared" ref="I578:I641" si="37">E578/H578</f>
        <v>53.038095238095238</v>
      </c>
      <c r="J578" t="s">
        <v>20</v>
      </c>
      <c r="K578" t="s">
        <v>21</v>
      </c>
      <c r="L578">
        <v>1446876000</v>
      </c>
      <c r="M578" s="8">
        <f t="shared" si="35"/>
        <v>42315.25</v>
      </c>
      <c r="N578">
        <v>1447221600</v>
      </c>
      <c r="O578" s="8">
        <f t="shared" ref="O578:O641" si="38">(((N578/60)/60)/24)+DATE(1970,1,1)</f>
        <v>42319.25</v>
      </c>
      <c r="P578" t="b">
        <v>0</v>
      </c>
      <c r="Q578" t="b">
        <v>0</v>
      </c>
      <c r="R578" t="s">
        <v>2014</v>
      </c>
      <c r="S578" t="s">
        <v>2022</v>
      </c>
    </row>
    <row r="579" spans="1:19" ht="17" x14ac:dyDescent="0.2">
      <c r="A579">
        <v>695</v>
      </c>
      <c r="B579" t="s">
        <v>1405</v>
      </c>
      <c r="C579" s="3" t="s">
        <v>1406</v>
      </c>
      <c r="D579">
        <v>9200</v>
      </c>
      <c r="E579">
        <v>12322</v>
      </c>
      <c r="F579" s="5">
        <f t="shared" si="36"/>
        <v>133.93478260869566</v>
      </c>
      <c r="G579" t="s">
        <v>19</v>
      </c>
      <c r="H579">
        <v>196</v>
      </c>
      <c r="I579">
        <f t="shared" si="37"/>
        <v>62.867346938775512</v>
      </c>
      <c r="J579" t="s">
        <v>94</v>
      </c>
      <c r="K579" t="s">
        <v>95</v>
      </c>
      <c r="L579">
        <v>1447480800</v>
      </c>
      <c r="M579" s="8">
        <f t="shared" ref="M579:M642" si="39">(((L579/60)/60)/24)+DATE(1970,1,1)</f>
        <v>42322.25</v>
      </c>
      <c r="N579">
        <v>1448863200</v>
      </c>
      <c r="O579" s="8">
        <f t="shared" si="38"/>
        <v>42338.25</v>
      </c>
      <c r="P579" t="b">
        <v>1</v>
      </c>
      <c r="Q579" t="b">
        <v>0</v>
      </c>
      <c r="R579" t="s">
        <v>2008</v>
      </c>
      <c r="S579" t="s">
        <v>2009</v>
      </c>
    </row>
    <row r="580" spans="1:19" ht="34" x14ac:dyDescent="0.2">
      <c r="A580">
        <v>467</v>
      </c>
      <c r="B580" t="s">
        <v>959</v>
      </c>
      <c r="C580" s="3" t="s">
        <v>960</v>
      </c>
      <c r="D580">
        <v>1400</v>
      </c>
      <c r="E580">
        <v>8053</v>
      </c>
      <c r="F580" s="5">
        <f t="shared" si="36"/>
        <v>575.21428571428578</v>
      </c>
      <c r="G580" t="s">
        <v>19</v>
      </c>
      <c r="H580">
        <v>139</v>
      </c>
      <c r="I580">
        <f t="shared" si="37"/>
        <v>57.935251798561154</v>
      </c>
      <c r="J580" t="s">
        <v>15</v>
      </c>
      <c r="K580" t="s">
        <v>16</v>
      </c>
      <c r="L580">
        <v>1448258400</v>
      </c>
      <c r="M580" s="8">
        <f t="shared" si="39"/>
        <v>42331.25</v>
      </c>
      <c r="N580">
        <v>1448863200</v>
      </c>
      <c r="O580" s="8">
        <f t="shared" si="38"/>
        <v>42338.25</v>
      </c>
      <c r="P580" t="b">
        <v>0</v>
      </c>
      <c r="Q580" t="b">
        <v>1</v>
      </c>
      <c r="R580" t="s">
        <v>2010</v>
      </c>
      <c r="S580" t="s">
        <v>2011</v>
      </c>
    </row>
    <row r="581" spans="1:19" ht="17" x14ac:dyDescent="0.2">
      <c r="A581">
        <v>123</v>
      </c>
      <c r="B581" t="s">
        <v>276</v>
      </c>
      <c r="C581" s="3" t="s">
        <v>277</v>
      </c>
      <c r="D581">
        <v>177700</v>
      </c>
      <c r="E581">
        <v>33092</v>
      </c>
      <c r="F581" s="5">
        <f t="shared" si="36"/>
        <v>18.622397298818232</v>
      </c>
      <c r="G581" t="s">
        <v>14</v>
      </c>
      <c r="H581">
        <v>662</v>
      </c>
      <c r="I581">
        <f t="shared" si="37"/>
        <v>49.987915407854985</v>
      </c>
      <c r="J581" t="s">
        <v>15</v>
      </c>
      <c r="K581" t="s">
        <v>16</v>
      </c>
      <c r="L581">
        <v>1448344800</v>
      </c>
      <c r="M581" s="8">
        <f t="shared" si="39"/>
        <v>42332.25</v>
      </c>
      <c r="N581">
        <v>1448604000</v>
      </c>
      <c r="O581" s="8">
        <f t="shared" si="38"/>
        <v>42335.25</v>
      </c>
      <c r="P581" t="b">
        <v>1</v>
      </c>
      <c r="Q581" t="b">
        <v>0</v>
      </c>
      <c r="R581" t="s">
        <v>2012</v>
      </c>
      <c r="S581" t="s">
        <v>2013</v>
      </c>
    </row>
    <row r="582" spans="1:19" ht="17" x14ac:dyDescent="0.2">
      <c r="A582">
        <v>937</v>
      </c>
      <c r="B582" t="s">
        <v>1881</v>
      </c>
      <c r="C582" s="3" t="s">
        <v>1882</v>
      </c>
      <c r="D582">
        <v>171000</v>
      </c>
      <c r="E582">
        <v>84891</v>
      </c>
      <c r="F582" s="5">
        <f t="shared" si="36"/>
        <v>49.64385964912281</v>
      </c>
      <c r="G582" t="s">
        <v>63</v>
      </c>
      <c r="H582">
        <v>976</v>
      </c>
      <c r="I582">
        <f t="shared" si="37"/>
        <v>86.978483606557376</v>
      </c>
      <c r="J582" t="s">
        <v>20</v>
      </c>
      <c r="K582" t="s">
        <v>21</v>
      </c>
      <c r="L582">
        <v>1448517600</v>
      </c>
      <c r="M582" s="8">
        <f t="shared" si="39"/>
        <v>42334.25</v>
      </c>
      <c r="N582">
        <v>1449295200</v>
      </c>
      <c r="O582" s="8">
        <f t="shared" si="38"/>
        <v>42343.25</v>
      </c>
      <c r="P582" t="b">
        <v>0</v>
      </c>
      <c r="Q582" t="b">
        <v>0</v>
      </c>
      <c r="R582" t="s">
        <v>2014</v>
      </c>
      <c r="S582" t="s">
        <v>2015</v>
      </c>
    </row>
    <row r="583" spans="1:19" ht="17" x14ac:dyDescent="0.2">
      <c r="A583">
        <v>0</v>
      </c>
      <c r="B583" t="s">
        <v>12</v>
      </c>
      <c r="C583" s="3" t="s">
        <v>13</v>
      </c>
      <c r="D583">
        <v>100</v>
      </c>
      <c r="E583">
        <v>0</v>
      </c>
      <c r="F583" s="5">
        <f t="shared" si="36"/>
        <v>0</v>
      </c>
      <c r="G583" t="s">
        <v>14</v>
      </c>
      <c r="H583">
        <v>0</v>
      </c>
      <c r="I583" t="e">
        <f t="shared" si="37"/>
        <v>#DIV/0!</v>
      </c>
      <c r="J583" t="s">
        <v>15</v>
      </c>
      <c r="K583" t="s">
        <v>16</v>
      </c>
      <c r="L583">
        <v>1448690400</v>
      </c>
      <c r="M583" s="8">
        <f t="shared" si="39"/>
        <v>42336.25</v>
      </c>
      <c r="N583">
        <v>1450159200</v>
      </c>
      <c r="O583" s="8">
        <f t="shared" si="38"/>
        <v>42353.25</v>
      </c>
      <c r="P583" t="b">
        <v>0</v>
      </c>
      <c r="Q583" t="b">
        <v>0</v>
      </c>
      <c r="R583" t="s">
        <v>2006</v>
      </c>
      <c r="S583" t="s">
        <v>2007</v>
      </c>
    </row>
    <row r="584" spans="1:19" ht="17" x14ac:dyDescent="0.2">
      <c r="A584">
        <v>975</v>
      </c>
      <c r="B584" t="s">
        <v>1955</v>
      </c>
      <c r="C584" s="3" t="s">
        <v>1956</v>
      </c>
      <c r="D584">
        <v>5400</v>
      </c>
      <c r="E584">
        <v>8366</v>
      </c>
      <c r="F584" s="5">
        <f t="shared" si="36"/>
        <v>154.92592592592592</v>
      </c>
      <c r="G584" t="s">
        <v>19</v>
      </c>
      <c r="H584">
        <v>135</v>
      </c>
      <c r="I584">
        <f t="shared" si="37"/>
        <v>61.970370370370368</v>
      </c>
      <c r="J584" t="s">
        <v>20</v>
      </c>
      <c r="K584" t="s">
        <v>21</v>
      </c>
      <c r="L584">
        <v>1448776800</v>
      </c>
      <c r="M584" s="8">
        <f t="shared" si="39"/>
        <v>42337.25</v>
      </c>
      <c r="N584">
        <v>1452146400</v>
      </c>
      <c r="O584" s="8">
        <f t="shared" si="38"/>
        <v>42376.25</v>
      </c>
      <c r="P584" t="b">
        <v>0</v>
      </c>
      <c r="Q584" t="b">
        <v>1</v>
      </c>
      <c r="R584" t="s">
        <v>2012</v>
      </c>
      <c r="S584" t="s">
        <v>2013</v>
      </c>
    </row>
    <row r="585" spans="1:19" ht="34" x14ac:dyDescent="0.2">
      <c r="A585">
        <v>271</v>
      </c>
      <c r="B585" t="s">
        <v>571</v>
      </c>
      <c r="C585" s="3" t="s">
        <v>572</v>
      </c>
      <c r="D585">
        <v>153700</v>
      </c>
      <c r="E585">
        <v>1953</v>
      </c>
      <c r="F585" s="5">
        <f t="shared" si="36"/>
        <v>1.2706571242680547</v>
      </c>
      <c r="G585" t="s">
        <v>42</v>
      </c>
      <c r="H585">
        <v>61</v>
      </c>
      <c r="I585">
        <f t="shared" si="37"/>
        <v>32.016393442622949</v>
      </c>
      <c r="J585" t="s">
        <v>20</v>
      </c>
      <c r="K585" t="s">
        <v>21</v>
      </c>
      <c r="L585">
        <v>1449468000</v>
      </c>
      <c r="M585" s="8">
        <f t="shared" si="39"/>
        <v>42345.25</v>
      </c>
      <c r="N585">
        <v>1452146400</v>
      </c>
      <c r="O585" s="8">
        <f t="shared" si="38"/>
        <v>42376.25</v>
      </c>
      <c r="P585" t="b">
        <v>0</v>
      </c>
      <c r="Q585" t="b">
        <v>0</v>
      </c>
      <c r="R585" t="s">
        <v>2027</v>
      </c>
      <c r="S585" t="s">
        <v>2028</v>
      </c>
    </row>
    <row r="586" spans="1:19" ht="17" x14ac:dyDescent="0.2">
      <c r="A586">
        <v>158</v>
      </c>
      <c r="B586" t="s">
        <v>346</v>
      </c>
      <c r="C586" s="3" t="s">
        <v>347</v>
      </c>
      <c r="D586">
        <v>2100</v>
      </c>
      <c r="E586">
        <v>4640</v>
      </c>
      <c r="F586" s="5">
        <f t="shared" si="36"/>
        <v>220.95238095238096</v>
      </c>
      <c r="G586" t="s">
        <v>19</v>
      </c>
      <c r="H586">
        <v>41</v>
      </c>
      <c r="I586">
        <f t="shared" si="37"/>
        <v>113.17073170731707</v>
      </c>
      <c r="J586" t="s">
        <v>20</v>
      </c>
      <c r="K586" t="s">
        <v>21</v>
      </c>
      <c r="L586">
        <v>1449554400</v>
      </c>
      <c r="M586" s="8">
        <f t="shared" si="39"/>
        <v>42346.25</v>
      </c>
      <c r="N586">
        <v>1449640800</v>
      </c>
      <c r="O586" s="8">
        <f t="shared" si="38"/>
        <v>42347.25</v>
      </c>
      <c r="P586" t="b">
        <v>0</v>
      </c>
      <c r="Q586" t="b">
        <v>0</v>
      </c>
      <c r="R586" t="s">
        <v>2008</v>
      </c>
      <c r="S586" t="s">
        <v>2009</v>
      </c>
    </row>
    <row r="587" spans="1:19" ht="34" x14ac:dyDescent="0.2">
      <c r="A587">
        <v>953</v>
      </c>
      <c r="B587" t="s">
        <v>1912</v>
      </c>
      <c r="C587" s="3" t="s">
        <v>1913</v>
      </c>
      <c r="D587">
        <v>3300</v>
      </c>
      <c r="E587">
        <v>1980</v>
      </c>
      <c r="F587" s="5">
        <f t="shared" si="36"/>
        <v>60</v>
      </c>
      <c r="G587" t="s">
        <v>14</v>
      </c>
      <c r="H587">
        <v>21</v>
      </c>
      <c r="I587">
        <f t="shared" si="37"/>
        <v>94.285714285714292</v>
      </c>
      <c r="J587" t="s">
        <v>20</v>
      </c>
      <c r="K587" t="s">
        <v>21</v>
      </c>
      <c r="L587">
        <v>1450591200</v>
      </c>
      <c r="M587" s="8">
        <f t="shared" si="39"/>
        <v>42358.25</v>
      </c>
      <c r="N587">
        <v>1453701600</v>
      </c>
      <c r="O587" s="8">
        <f t="shared" si="38"/>
        <v>42394.25</v>
      </c>
      <c r="P587" t="b">
        <v>0</v>
      </c>
      <c r="Q587" t="b">
        <v>1</v>
      </c>
      <c r="R587" t="s">
        <v>2014</v>
      </c>
      <c r="S587" t="s">
        <v>2036</v>
      </c>
    </row>
    <row r="588" spans="1:19" ht="17" x14ac:dyDescent="0.2">
      <c r="A588">
        <v>956</v>
      </c>
      <c r="B588" t="s">
        <v>1918</v>
      </c>
      <c r="C588" s="3" t="s">
        <v>1919</v>
      </c>
      <c r="D588">
        <v>187600</v>
      </c>
      <c r="E588">
        <v>35698</v>
      </c>
      <c r="F588" s="5">
        <f t="shared" si="36"/>
        <v>19.028784648187631</v>
      </c>
      <c r="G588" t="s">
        <v>14</v>
      </c>
      <c r="H588">
        <v>830</v>
      </c>
      <c r="I588">
        <f t="shared" si="37"/>
        <v>43.00963855421687</v>
      </c>
      <c r="J588" t="s">
        <v>20</v>
      </c>
      <c r="K588" t="s">
        <v>21</v>
      </c>
      <c r="L588">
        <v>1450764000</v>
      </c>
      <c r="M588" s="8">
        <f t="shared" si="39"/>
        <v>42360.25</v>
      </c>
      <c r="N588">
        <v>1451109600</v>
      </c>
      <c r="O588" s="8">
        <f t="shared" si="38"/>
        <v>42364.25</v>
      </c>
      <c r="P588" t="b">
        <v>0</v>
      </c>
      <c r="Q588" t="b">
        <v>0</v>
      </c>
      <c r="R588" t="s">
        <v>2014</v>
      </c>
      <c r="S588" t="s">
        <v>2036</v>
      </c>
    </row>
    <row r="589" spans="1:19" ht="17" x14ac:dyDescent="0.2">
      <c r="A589">
        <v>993</v>
      </c>
      <c r="B589" t="s">
        <v>1989</v>
      </c>
      <c r="C589" s="3" t="s">
        <v>1990</v>
      </c>
      <c r="D589">
        <v>9800</v>
      </c>
      <c r="E589">
        <v>7608</v>
      </c>
      <c r="F589" s="5">
        <f t="shared" si="36"/>
        <v>77.632653061224488</v>
      </c>
      <c r="G589" t="s">
        <v>63</v>
      </c>
      <c r="H589">
        <v>75</v>
      </c>
      <c r="I589">
        <f t="shared" si="37"/>
        <v>101.44</v>
      </c>
      <c r="J589" t="s">
        <v>94</v>
      </c>
      <c r="K589" t="s">
        <v>95</v>
      </c>
      <c r="L589">
        <v>1450936800</v>
      </c>
      <c r="M589" s="8">
        <f t="shared" si="39"/>
        <v>42362.25</v>
      </c>
      <c r="N589">
        <v>1452405600</v>
      </c>
      <c r="O589" s="8">
        <f t="shared" si="38"/>
        <v>42379.25</v>
      </c>
      <c r="P589" t="b">
        <v>0</v>
      </c>
      <c r="Q589" t="b">
        <v>1</v>
      </c>
      <c r="R589" t="s">
        <v>2027</v>
      </c>
      <c r="S589" t="s">
        <v>2028</v>
      </c>
    </row>
    <row r="590" spans="1:19" ht="34" x14ac:dyDescent="0.2">
      <c r="A590">
        <v>326</v>
      </c>
      <c r="B590" t="s">
        <v>681</v>
      </c>
      <c r="C590" s="3" t="s">
        <v>682</v>
      </c>
      <c r="D590">
        <v>7200</v>
      </c>
      <c r="E590">
        <v>3326</v>
      </c>
      <c r="F590" s="5">
        <f t="shared" si="36"/>
        <v>46.194444444444443</v>
      </c>
      <c r="G590" t="s">
        <v>14</v>
      </c>
      <c r="H590">
        <v>128</v>
      </c>
      <c r="I590">
        <f t="shared" si="37"/>
        <v>25.984375</v>
      </c>
      <c r="J590" t="s">
        <v>20</v>
      </c>
      <c r="K590" t="s">
        <v>21</v>
      </c>
      <c r="L590">
        <v>1451109600</v>
      </c>
      <c r="M590" s="8">
        <f t="shared" si="39"/>
        <v>42364.25</v>
      </c>
      <c r="N590">
        <v>1451628000</v>
      </c>
      <c r="O590" s="8">
        <f t="shared" si="38"/>
        <v>42370.25</v>
      </c>
      <c r="P590" t="b">
        <v>0</v>
      </c>
      <c r="Q590" t="b">
        <v>0</v>
      </c>
      <c r="R590" t="s">
        <v>2014</v>
      </c>
      <c r="S590" t="s">
        <v>2022</v>
      </c>
    </row>
    <row r="591" spans="1:19" ht="34" x14ac:dyDescent="0.2">
      <c r="A591">
        <v>526</v>
      </c>
      <c r="B591" t="s">
        <v>1073</v>
      </c>
      <c r="C591" s="3" t="s">
        <v>1074</v>
      </c>
      <c r="D591">
        <v>8300</v>
      </c>
      <c r="E591">
        <v>12944</v>
      </c>
      <c r="F591" s="5">
        <f t="shared" si="36"/>
        <v>155.95180722891567</v>
      </c>
      <c r="G591" t="s">
        <v>19</v>
      </c>
      <c r="H591">
        <v>147</v>
      </c>
      <c r="I591">
        <f t="shared" si="37"/>
        <v>88.054421768707485</v>
      </c>
      <c r="J591" t="s">
        <v>20</v>
      </c>
      <c r="K591" t="s">
        <v>21</v>
      </c>
      <c r="L591">
        <v>1451109600</v>
      </c>
      <c r="M591" s="8">
        <f t="shared" si="39"/>
        <v>42364.25</v>
      </c>
      <c r="N591">
        <v>1454306400</v>
      </c>
      <c r="O591" s="8">
        <f t="shared" si="38"/>
        <v>42401.25</v>
      </c>
      <c r="P591" t="b">
        <v>0</v>
      </c>
      <c r="Q591" t="b">
        <v>1</v>
      </c>
      <c r="R591" t="s">
        <v>2012</v>
      </c>
      <c r="S591" t="s">
        <v>2013</v>
      </c>
    </row>
    <row r="592" spans="1:19" ht="17" x14ac:dyDescent="0.2">
      <c r="A592">
        <v>265</v>
      </c>
      <c r="B592" t="s">
        <v>559</v>
      </c>
      <c r="C592" s="3" t="s">
        <v>560</v>
      </c>
      <c r="D592">
        <v>4900</v>
      </c>
      <c r="E592">
        <v>6031</v>
      </c>
      <c r="F592" s="5">
        <f t="shared" si="36"/>
        <v>123.08163265306122</v>
      </c>
      <c r="G592" t="s">
        <v>19</v>
      </c>
      <c r="H592">
        <v>86</v>
      </c>
      <c r="I592">
        <f t="shared" si="37"/>
        <v>70.127906976744185</v>
      </c>
      <c r="J592" t="s">
        <v>20</v>
      </c>
      <c r="K592" t="s">
        <v>21</v>
      </c>
      <c r="L592">
        <v>1451800800</v>
      </c>
      <c r="M592" s="8">
        <f t="shared" si="39"/>
        <v>42372.25</v>
      </c>
      <c r="N592">
        <v>1455602400</v>
      </c>
      <c r="O592" s="8">
        <f t="shared" si="38"/>
        <v>42416.25</v>
      </c>
      <c r="P592" t="b">
        <v>0</v>
      </c>
      <c r="Q592" t="b">
        <v>0</v>
      </c>
      <c r="R592" t="s">
        <v>2012</v>
      </c>
      <c r="S592" t="s">
        <v>2013</v>
      </c>
    </row>
    <row r="593" spans="1:19" ht="17" x14ac:dyDescent="0.2">
      <c r="A593">
        <v>31</v>
      </c>
      <c r="B593" t="s">
        <v>90</v>
      </c>
      <c r="C593" s="3" t="s">
        <v>91</v>
      </c>
      <c r="D593">
        <v>3500</v>
      </c>
      <c r="E593">
        <v>10850</v>
      </c>
      <c r="F593" s="5">
        <f t="shared" si="36"/>
        <v>310</v>
      </c>
      <c r="G593" t="s">
        <v>19</v>
      </c>
      <c r="H593">
        <v>226</v>
      </c>
      <c r="I593">
        <f t="shared" si="37"/>
        <v>48.008849557522126</v>
      </c>
      <c r="J593" t="s">
        <v>36</v>
      </c>
      <c r="K593" t="s">
        <v>37</v>
      </c>
      <c r="L593">
        <v>1451973600</v>
      </c>
      <c r="M593" s="8">
        <f t="shared" si="39"/>
        <v>42374.25</v>
      </c>
      <c r="N593">
        <v>1454392800</v>
      </c>
      <c r="O593" s="8">
        <f t="shared" si="38"/>
        <v>42402.25</v>
      </c>
      <c r="P593" t="b">
        <v>0</v>
      </c>
      <c r="Q593" t="b">
        <v>0</v>
      </c>
      <c r="R593" t="s">
        <v>2023</v>
      </c>
      <c r="S593" t="s">
        <v>2024</v>
      </c>
    </row>
    <row r="594" spans="1:19" ht="17" x14ac:dyDescent="0.2">
      <c r="A594">
        <v>303</v>
      </c>
      <c r="B594" t="s">
        <v>635</v>
      </c>
      <c r="C594" s="3" t="s">
        <v>636</v>
      </c>
      <c r="D594">
        <v>3400</v>
      </c>
      <c r="E594">
        <v>2809</v>
      </c>
      <c r="F594" s="5">
        <f t="shared" si="36"/>
        <v>82.617647058823536</v>
      </c>
      <c r="G594" t="s">
        <v>14</v>
      </c>
      <c r="H594">
        <v>32</v>
      </c>
      <c r="I594">
        <f t="shared" si="37"/>
        <v>87.78125</v>
      </c>
      <c r="J594" t="s">
        <v>20</v>
      </c>
      <c r="K594" t="s">
        <v>21</v>
      </c>
      <c r="L594">
        <v>1452146400</v>
      </c>
      <c r="M594" s="8">
        <f t="shared" si="39"/>
        <v>42376.25</v>
      </c>
      <c r="N594">
        <v>1452578400</v>
      </c>
      <c r="O594" s="8">
        <f t="shared" si="38"/>
        <v>42381.25</v>
      </c>
      <c r="P594" t="b">
        <v>0</v>
      </c>
      <c r="Q594" t="b">
        <v>0</v>
      </c>
      <c r="R594" t="s">
        <v>2008</v>
      </c>
      <c r="S594" t="s">
        <v>2018</v>
      </c>
    </row>
    <row r="595" spans="1:19" ht="34" x14ac:dyDescent="0.2">
      <c r="A595">
        <v>544</v>
      </c>
      <c r="B595" t="s">
        <v>1109</v>
      </c>
      <c r="C595" s="3" t="s">
        <v>1110</v>
      </c>
      <c r="D595">
        <v>2800</v>
      </c>
      <c r="E595">
        <v>7742</v>
      </c>
      <c r="F595" s="5">
        <f t="shared" si="36"/>
        <v>276.5</v>
      </c>
      <c r="G595" t="s">
        <v>19</v>
      </c>
      <c r="H595">
        <v>84</v>
      </c>
      <c r="I595">
        <f t="shared" si="37"/>
        <v>92.166666666666671</v>
      </c>
      <c r="J595" t="s">
        <v>20</v>
      </c>
      <c r="K595" t="s">
        <v>21</v>
      </c>
      <c r="L595">
        <v>1452232800</v>
      </c>
      <c r="M595" s="8">
        <f t="shared" si="39"/>
        <v>42377.25</v>
      </c>
      <c r="N595">
        <v>1453356000</v>
      </c>
      <c r="O595" s="8">
        <f t="shared" si="38"/>
        <v>42390.25</v>
      </c>
      <c r="P595" t="b">
        <v>0</v>
      </c>
      <c r="Q595" t="b">
        <v>0</v>
      </c>
      <c r="R595" t="s">
        <v>2008</v>
      </c>
      <c r="S595" t="s">
        <v>2009</v>
      </c>
    </row>
    <row r="596" spans="1:19" ht="17" x14ac:dyDescent="0.2">
      <c r="A596">
        <v>811</v>
      </c>
      <c r="B596" t="s">
        <v>1632</v>
      </c>
      <c r="C596" s="3" t="s">
        <v>1633</v>
      </c>
      <c r="D596">
        <v>92500</v>
      </c>
      <c r="E596">
        <v>71320</v>
      </c>
      <c r="F596" s="5">
        <f t="shared" si="36"/>
        <v>77.102702702702715</v>
      </c>
      <c r="G596" t="s">
        <v>14</v>
      </c>
      <c r="H596">
        <v>679</v>
      </c>
      <c r="I596">
        <f t="shared" si="37"/>
        <v>105.03681885125184</v>
      </c>
      <c r="J596" t="s">
        <v>20</v>
      </c>
      <c r="K596" t="s">
        <v>21</v>
      </c>
      <c r="L596">
        <v>1452319200</v>
      </c>
      <c r="M596" s="8">
        <f t="shared" si="39"/>
        <v>42378.25</v>
      </c>
      <c r="N596">
        <v>1452492000</v>
      </c>
      <c r="O596" s="8">
        <f t="shared" si="38"/>
        <v>42380.25</v>
      </c>
      <c r="P596" t="b">
        <v>0</v>
      </c>
      <c r="Q596" t="b">
        <v>1</v>
      </c>
      <c r="R596" t="s">
        <v>2023</v>
      </c>
      <c r="S596" t="s">
        <v>2024</v>
      </c>
    </row>
    <row r="597" spans="1:19" ht="17" x14ac:dyDescent="0.2">
      <c r="A597">
        <v>640</v>
      </c>
      <c r="B597" t="s">
        <v>1298</v>
      </c>
      <c r="C597" s="3" t="s">
        <v>1299</v>
      </c>
      <c r="D597">
        <v>119800</v>
      </c>
      <c r="E597">
        <v>19769</v>
      </c>
      <c r="F597" s="5">
        <f t="shared" si="36"/>
        <v>16.501669449081803</v>
      </c>
      <c r="G597" t="s">
        <v>14</v>
      </c>
      <c r="H597">
        <v>257</v>
      </c>
      <c r="I597">
        <f t="shared" si="37"/>
        <v>76.922178988326849</v>
      </c>
      <c r="J597" t="s">
        <v>20</v>
      </c>
      <c r="K597" t="s">
        <v>21</v>
      </c>
      <c r="L597">
        <v>1453096800</v>
      </c>
      <c r="M597" s="8">
        <f t="shared" si="39"/>
        <v>42387.25</v>
      </c>
      <c r="N597">
        <v>1453356000</v>
      </c>
      <c r="O597" s="8">
        <f t="shared" si="38"/>
        <v>42390.25</v>
      </c>
      <c r="P597" t="b">
        <v>0</v>
      </c>
      <c r="Q597" t="b">
        <v>0</v>
      </c>
      <c r="R597" t="s">
        <v>2012</v>
      </c>
      <c r="S597" t="s">
        <v>2013</v>
      </c>
    </row>
    <row r="598" spans="1:19" ht="17" x14ac:dyDescent="0.2">
      <c r="A598">
        <v>542</v>
      </c>
      <c r="B598" t="s">
        <v>1105</v>
      </c>
      <c r="C598" s="3" t="s">
        <v>1106</v>
      </c>
      <c r="D598">
        <v>77000</v>
      </c>
      <c r="E598">
        <v>1930</v>
      </c>
      <c r="F598" s="5">
        <f t="shared" si="36"/>
        <v>2.5064935064935066</v>
      </c>
      <c r="G598" t="s">
        <v>14</v>
      </c>
      <c r="H598">
        <v>49</v>
      </c>
      <c r="I598">
        <f t="shared" si="37"/>
        <v>39.387755102040813</v>
      </c>
      <c r="J598" t="s">
        <v>36</v>
      </c>
      <c r="K598" t="s">
        <v>37</v>
      </c>
      <c r="L598">
        <v>1453442400</v>
      </c>
      <c r="M598" s="8">
        <f t="shared" si="39"/>
        <v>42391.25</v>
      </c>
      <c r="N598">
        <v>1456034400</v>
      </c>
      <c r="O598" s="8">
        <f t="shared" si="38"/>
        <v>42421.25</v>
      </c>
      <c r="P598" t="b">
        <v>0</v>
      </c>
      <c r="Q598" t="b">
        <v>0</v>
      </c>
      <c r="R598" t="s">
        <v>2008</v>
      </c>
      <c r="S598" t="s">
        <v>2018</v>
      </c>
    </row>
    <row r="599" spans="1:19" ht="17" x14ac:dyDescent="0.2">
      <c r="A599">
        <v>256</v>
      </c>
      <c r="B599" t="s">
        <v>541</v>
      </c>
      <c r="C599" s="3" t="s">
        <v>542</v>
      </c>
      <c r="D599">
        <v>4100</v>
      </c>
      <c r="E599">
        <v>959</v>
      </c>
      <c r="F599" s="5">
        <f t="shared" si="36"/>
        <v>23.390243902439025</v>
      </c>
      <c r="G599" t="s">
        <v>14</v>
      </c>
      <c r="H599">
        <v>15</v>
      </c>
      <c r="I599">
        <f t="shared" si="37"/>
        <v>63.93333333333333</v>
      </c>
      <c r="J599" t="s">
        <v>36</v>
      </c>
      <c r="K599" t="s">
        <v>37</v>
      </c>
      <c r="L599">
        <v>1453615200</v>
      </c>
      <c r="M599" s="8">
        <f t="shared" si="39"/>
        <v>42393.25</v>
      </c>
      <c r="N599">
        <v>1456812000</v>
      </c>
      <c r="O599" s="8">
        <f t="shared" si="38"/>
        <v>42430.25</v>
      </c>
      <c r="P599" t="b">
        <v>0</v>
      </c>
      <c r="Q599" t="b">
        <v>0</v>
      </c>
      <c r="R599" t="s">
        <v>2008</v>
      </c>
      <c r="S599" t="s">
        <v>2009</v>
      </c>
    </row>
    <row r="600" spans="1:19" ht="34" x14ac:dyDescent="0.2">
      <c r="A600">
        <v>711</v>
      </c>
      <c r="B600" t="s">
        <v>1436</v>
      </c>
      <c r="C600" s="3" t="s">
        <v>1437</v>
      </c>
      <c r="D600">
        <v>6200</v>
      </c>
      <c r="E600">
        <v>1260</v>
      </c>
      <c r="F600" s="5">
        <f t="shared" si="36"/>
        <v>20.322580645161288</v>
      </c>
      <c r="G600" t="s">
        <v>14</v>
      </c>
      <c r="H600">
        <v>14</v>
      </c>
      <c r="I600">
        <f t="shared" si="37"/>
        <v>90</v>
      </c>
      <c r="J600" t="s">
        <v>94</v>
      </c>
      <c r="K600" t="s">
        <v>95</v>
      </c>
      <c r="L600">
        <v>1453615200</v>
      </c>
      <c r="M600" s="8">
        <f t="shared" si="39"/>
        <v>42393.25</v>
      </c>
      <c r="N600">
        <v>1453788000</v>
      </c>
      <c r="O600" s="8">
        <f t="shared" si="38"/>
        <v>42395.25</v>
      </c>
      <c r="P600" t="b">
        <v>1</v>
      </c>
      <c r="Q600" t="b">
        <v>1</v>
      </c>
      <c r="R600" t="s">
        <v>2012</v>
      </c>
      <c r="S600" t="s">
        <v>2013</v>
      </c>
    </row>
    <row r="601" spans="1:19" ht="17" x14ac:dyDescent="0.2">
      <c r="A601">
        <v>799</v>
      </c>
      <c r="B601" t="s">
        <v>1609</v>
      </c>
      <c r="C601" s="3" t="s">
        <v>1610</v>
      </c>
      <c r="D601">
        <v>84500</v>
      </c>
      <c r="E601">
        <v>73522</v>
      </c>
      <c r="F601" s="5">
        <f t="shared" si="36"/>
        <v>87.008284023668637</v>
      </c>
      <c r="G601" t="s">
        <v>14</v>
      </c>
      <c r="H601">
        <v>1225</v>
      </c>
      <c r="I601">
        <f t="shared" si="37"/>
        <v>60.017959183673469</v>
      </c>
      <c r="J601" t="s">
        <v>36</v>
      </c>
      <c r="K601" t="s">
        <v>37</v>
      </c>
      <c r="L601">
        <v>1454133600</v>
      </c>
      <c r="M601" s="8">
        <f t="shared" si="39"/>
        <v>42399.25</v>
      </c>
      <c r="N601">
        <v>1454479200</v>
      </c>
      <c r="O601" s="8">
        <f t="shared" si="38"/>
        <v>42403.25</v>
      </c>
      <c r="P601" t="b">
        <v>0</v>
      </c>
      <c r="Q601" t="b">
        <v>0</v>
      </c>
      <c r="R601" t="s">
        <v>2012</v>
      </c>
      <c r="S601" t="s">
        <v>2013</v>
      </c>
    </row>
    <row r="602" spans="1:19" ht="17" x14ac:dyDescent="0.2">
      <c r="A602">
        <v>902</v>
      </c>
      <c r="B602" t="s">
        <v>1812</v>
      </c>
      <c r="C602" s="3" t="s">
        <v>1813</v>
      </c>
      <c r="D602">
        <v>1400</v>
      </c>
      <c r="E602">
        <v>3534</v>
      </c>
      <c r="F602" s="5">
        <f t="shared" si="36"/>
        <v>252.42857142857144</v>
      </c>
      <c r="G602" t="s">
        <v>19</v>
      </c>
      <c r="H602">
        <v>110</v>
      </c>
      <c r="I602">
        <f t="shared" si="37"/>
        <v>32.127272727272725</v>
      </c>
      <c r="J602" t="s">
        <v>20</v>
      </c>
      <c r="K602" t="s">
        <v>21</v>
      </c>
      <c r="L602">
        <v>1454133600</v>
      </c>
      <c r="M602" s="8">
        <f t="shared" si="39"/>
        <v>42399.25</v>
      </c>
      <c r="N602">
        <v>1457762400</v>
      </c>
      <c r="O602" s="8">
        <f t="shared" si="38"/>
        <v>42441.25</v>
      </c>
      <c r="P602" t="b">
        <v>0</v>
      </c>
      <c r="Q602" t="b">
        <v>0</v>
      </c>
      <c r="R602" t="s">
        <v>2010</v>
      </c>
      <c r="S602" t="s">
        <v>2011</v>
      </c>
    </row>
    <row r="603" spans="1:19" ht="17" x14ac:dyDescent="0.2">
      <c r="A603">
        <v>488</v>
      </c>
      <c r="B603" t="s">
        <v>1000</v>
      </c>
      <c r="C603" s="3" t="s">
        <v>1001</v>
      </c>
      <c r="D603">
        <v>5300</v>
      </c>
      <c r="E603">
        <v>11663</v>
      </c>
      <c r="F603" s="5">
        <f t="shared" si="36"/>
        <v>220.0566037735849</v>
      </c>
      <c r="G603" t="s">
        <v>19</v>
      </c>
      <c r="H603">
        <v>115</v>
      </c>
      <c r="I603">
        <f t="shared" si="37"/>
        <v>101.41739130434783</v>
      </c>
      <c r="J603" t="s">
        <v>20</v>
      </c>
      <c r="K603" t="s">
        <v>21</v>
      </c>
      <c r="L603">
        <v>1454479200</v>
      </c>
      <c r="M603" s="8">
        <f t="shared" si="39"/>
        <v>42403.25</v>
      </c>
      <c r="N603">
        <v>1455948000</v>
      </c>
      <c r="O603" s="8">
        <f t="shared" si="38"/>
        <v>42420.25</v>
      </c>
      <c r="P603" t="b">
        <v>0</v>
      </c>
      <c r="Q603" t="b">
        <v>0</v>
      </c>
      <c r="R603" t="s">
        <v>2012</v>
      </c>
      <c r="S603" t="s">
        <v>2013</v>
      </c>
    </row>
    <row r="604" spans="1:19" ht="17" x14ac:dyDescent="0.2">
      <c r="A604">
        <v>527</v>
      </c>
      <c r="B604" t="s">
        <v>1075</v>
      </c>
      <c r="C604" s="3" t="s">
        <v>1076</v>
      </c>
      <c r="D604">
        <v>189200</v>
      </c>
      <c r="E604">
        <v>188480</v>
      </c>
      <c r="F604" s="5">
        <f t="shared" si="36"/>
        <v>99.619450317124731</v>
      </c>
      <c r="G604" t="s">
        <v>14</v>
      </c>
      <c r="H604">
        <v>6080</v>
      </c>
      <c r="I604">
        <f t="shared" si="37"/>
        <v>31</v>
      </c>
      <c r="J604" t="s">
        <v>15</v>
      </c>
      <c r="K604" t="s">
        <v>16</v>
      </c>
      <c r="L604">
        <v>1454652000</v>
      </c>
      <c r="M604" s="8">
        <f t="shared" si="39"/>
        <v>42405.25</v>
      </c>
      <c r="N604">
        <v>1457762400</v>
      </c>
      <c r="O604" s="8">
        <f t="shared" si="38"/>
        <v>42441.25</v>
      </c>
      <c r="P604" t="b">
        <v>0</v>
      </c>
      <c r="Q604" t="b">
        <v>0</v>
      </c>
      <c r="R604" t="s">
        <v>2014</v>
      </c>
      <c r="S604" t="s">
        <v>2022</v>
      </c>
    </row>
    <row r="605" spans="1:19" ht="17" x14ac:dyDescent="0.2">
      <c r="A605">
        <v>960</v>
      </c>
      <c r="B605" t="s">
        <v>1926</v>
      </c>
      <c r="C605" s="3" t="s">
        <v>1927</v>
      </c>
      <c r="D605">
        <v>5500</v>
      </c>
      <c r="E605">
        <v>4678</v>
      </c>
      <c r="F605" s="5">
        <f t="shared" si="36"/>
        <v>85.054545454545448</v>
      </c>
      <c r="G605" t="s">
        <v>14</v>
      </c>
      <c r="H605">
        <v>55</v>
      </c>
      <c r="I605">
        <f t="shared" si="37"/>
        <v>85.054545454545448</v>
      </c>
      <c r="J605" t="s">
        <v>20</v>
      </c>
      <c r="K605" t="s">
        <v>21</v>
      </c>
      <c r="L605">
        <v>1454911200</v>
      </c>
      <c r="M605" s="8">
        <f t="shared" si="39"/>
        <v>42408.25</v>
      </c>
      <c r="N605">
        <v>1458104400</v>
      </c>
      <c r="O605" s="8">
        <f t="shared" si="38"/>
        <v>42445.208333333328</v>
      </c>
      <c r="P605" t="b">
        <v>0</v>
      </c>
      <c r="Q605" t="b">
        <v>0</v>
      </c>
      <c r="R605" t="s">
        <v>2010</v>
      </c>
      <c r="S605" t="s">
        <v>2011</v>
      </c>
    </row>
    <row r="606" spans="1:19" ht="17" x14ac:dyDescent="0.2">
      <c r="A606">
        <v>841</v>
      </c>
      <c r="B606" t="s">
        <v>1691</v>
      </c>
      <c r="C606" s="3" t="s">
        <v>1692</v>
      </c>
      <c r="D606">
        <v>9100</v>
      </c>
      <c r="E606">
        <v>12991</v>
      </c>
      <c r="F606" s="5">
        <f t="shared" si="36"/>
        <v>142.75824175824175</v>
      </c>
      <c r="G606" t="s">
        <v>19</v>
      </c>
      <c r="H606">
        <v>155</v>
      </c>
      <c r="I606">
        <f t="shared" si="37"/>
        <v>83.812903225806451</v>
      </c>
      <c r="J606" t="s">
        <v>20</v>
      </c>
      <c r="K606" t="s">
        <v>21</v>
      </c>
      <c r="L606">
        <v>1455861600</v>
      </c>
      <c r="M606" s="8">
        <f t="shared" si="39"/>
        <v>42419.25</v>
      </c>
      <c r="N606">
        <v>1457244000</v>
      </c>
      <c r="O606" s="8">
        <f t="shared" si="38"/>
        <v>42435.25</v>
      </c>
      <c r="P606" t="b">
        <v>0</v>
      </c>
      <c r="Q606" t="b">
        <v>0</v>
      </c>
      <c r="R606" t="s">
        <v>2010</v>
      </c>
      <c r="S606" t="s">
        <v>2011</v>
      </c>
    </row>
    <row r="607" spans="1:19" ht="17" x14ac:dyDescent="0.2">
      <c r="A607">
        <v>934</v>
      </c>
      <c r="B607" t="s">
        <v>1876</v>
      </c>
      <c r="C607" s="3" t="s">
        <v>1877</v>
      </c>
      <c r="D607">
        <v>6200</v>
      </c>
      <c r="E607">
        <v>11280</v>
      </c>
      <c r="F607" s="5">
        <f t="shared" si="36"/>
        <v>181.93548387096774</v>
      </c>
      <c r="G607" t="s">
        <v>19</v>
      </c>
      <c r="H607">
        <v>105</v>
      </c>
      <c r="I607">
        <f t="shared" si="37"/>
        <v>107.42857142857143</v>
      </c>
      <c r="J607" t="s">
        <v>20</v>
      </c>
      <c r="K607" t="s">
        <v>21</v>
      </c>
      <c r="L607">
        <v>1456120800</v>
      </c>
      <c r="M607" s="8">
        <f t="shared" si="39"/>
        <v>42422.25</v>
      </c>
      <c r="N607">
        <v>1456639200</v>
      </c>
      <c r="O607" s="8">
        <f t="shared" si="38"/>
        <v>42428.25</v>
      </c>
      <c r="P607" t="b">
        <v>0</v>
      </c>
      <c r="Q607" t="b">
        <v>0</v>
      </c>
      <c r="R607" t="s">
        <v>2012</v>
      </c>
      <c r="S607" t="s">
        <v>2013</v>
      </c>
    </row>
    <row r="608" spans="1:19" ht="17" x14ac:dyDescent="0.2">
      <c r="A608">
        <v>558</v>
      </c>
      <c r="B608" t="s">
        <v>1136</v>
      </c>
      <c r="C608" s="3" t="s">
        <v>1137</v>
      </c>
      <c r="D608">
        <v>5800</v>
      </c>
      <c r="E608">
        <v>7966</v>
      </c>
      <c r="F608" s="5">
        <f t="shared" si="36"/>
        <v>137.34482758620689</v>
      </c>
      <c r="G608" t="s">
        <v>19</v>
      </c>
      <c r="H608">
        <v>126</v>
      </c>
      <c r="I608">
        <f t="shared" si="37"/>
        <v>63.222222222222221</v>
      </c>
      <c r="J608" t="s">
        <v>20</v>
      </c>
      <c r="K608" t="s">
        <v>21</v>
      </c>
      <c r="L608">
        <v>1456293600</v>
      </c>
      <c r="M608" s="8">
        <f t="shared" si="39"/>
        <v>42424.25</v>
      </c>
      <c r="N608">
        <v>1460005200</v>
      </c>
      <c r="O608" s="8">
        <f t="shared" si="38"/>
        <v>42467.208333333328</v>
      </c>
      <c r="P608" t="b">
        <v>0</v>
      </c>
      <c r="Q608" t="b">
        <v>0</v>
      </c>
      <c r="R608" t="s">
        <v>2012</v>
      </c>
      <c r="S608" t="s">
        <v>2013</v>
      </c>
    </row>
    <row r="609" spans="1:19" ht="17" x14ac:dyDescent="0.2">
      <c r="A609">
        <v>566</v>
      </c>
      <c r="B609" t="s">
        <v>1152</v>
      </c>
      <c r="C609" s="3" t="s">
        <v>1153</v>
      </c>
      <c r="D609">
        <v>9300</v>
      </c>
      <c r="E609">
        <v>4124</v>
      </c>
      <c r="F609" s="5">
        <f t="shared" si="36"/>
        <v>44.344086021505376</v>
      </c>
      <c r="G609" t="s">
        <v>14</v>
      </c>
      <c r="H609">
        <v>37</v>
      </c>
      <c r="I609">
        <f t="shared" si="37"/>
        <v>111.45945945945945</v>
      </c>
      <c r="J609" t="s">
        <v>20</v>
      </c>
      <c r="K609" t="s">
        <v>21</v>
      </c>
      <c r="L609">
        <v>1456293600</v>
      </c>
      <c r="M609" s="8">
        <f t="shared" si="39"/>
        <v>42424.25</v>
      </c>
      <c r="N609">
        <v>1458277200</v>
      </c>
      <c r="O609" s="8">
        <f t="shared" si="38"/>
        <v>42447.208333333328</v>
      </c>
      <c r="P609" t="b">
        <v>0</v>
      </c>
      <c r="Q609" t="b">
        <v>1</v>
      </c>
      <c r="R609" t="s">
        <v>2008</v>
      </c>
      <c r="S609" t="s">
        <v>2016</v>
      </c>
    </row>
    <row r="610" spans="1:19" ht="17" x14ac:dyDescent="0.2">
      <c r="A610">
        <v>90</v>
      </c>
      <c r="B610" t="s">
        <v>210</v>
      </c>
      <c r="C610" s="3" t="s">
        <v>211</v>
      </c>
      <c r="D610">
        <v>7800</v>
      </c>
      <c r="E610">
        <v>6132</v>
      </c>
      <c r="F610" s="5">
        <f t="shared" si="36"/>
        <v>78.615384615384613</v>
      </c>
      <c r="G610" t="s">
        <v>14</v>
      </c>
      <c r="H610">
        <v>106</v>
      </c>
      <c r="I610">
        <f t="shared" si="37"/>
        <v>57.849056603773583</v>
      </c>
      <c r="J610" t="s">
        <v>20</v>
      </c>
      <c r="K610" t="s">
        <v>21</v>
      </c>
      <c r="L610">
        <v>1456380000</v>
      </c>
      <c r="M610" s="8">
        <f t="shared" si="39"/>
        <v>42425.25</v>
      </c>
      <c r="N610">
        <v>1456380000</v>
      </c>
      <c r="O610" s="8">
        <f t="shared" si="38"/>
        <v>42425.25</v>
      </c>
      <c r="P610" t="b">
        <v>0</v>
      </c>
      <c r="Q610" t="b">
        <v>1</v>
      </c>
      <c r="R610" t="s">
        <v>2012</v>
      </c>
      <c r="S610" t="s">
        <v>2013</v>
      </c>
    </row>
    <row r="611" spans="1:19" ht="34" x14ac:dyDescent="0.2">
      <c r="A611">
        <v>670</v>
      </c>
      <c r="B611" t="s">
        <v>1310</v>
      </c>
      <c r="C611" s="3" t="s">
        <v>1357</v>
      </c>
      <c r="D611">
        <v>16200</v>
      </c>
      <c r="E611">
        <v>75955</v>
      </c>
      <c r="F611" s="5">
        <f t="shared" si="36"/>
        <v>468.85802469135803</v>
      </c>
      <c r="G611" t="s">
        <v>19</v>
      </c>
      <c r="H611">
        <v>1101</v>
      </c>
      <c r="I611">
        <f t="shared" si="37"/>
        <v>68.987284287011803</v>
      </c>
      <c r="J611" t="s">
        <v>20</v>
      </c>
      <c r="K611" t="s">
        <v>21</v>
      </c>
      <c r="L611">
        <v>1456380000</v>
      </c>
      <c r="M611" s="8">
        <f t="shared" si="39"/>
        <v>42425.25</v>
      </c>
      <c r="N611">
        <v>1457416800</v>
      </c>
      <c r="O611" s="8">
        <f t="shared" si="38"/>
        <v>42437.25</v>
      </c>
      <c r="P611" t="b">
        <v>0</v>
      </c>
      <c r="Q611" t="b">
        <v>0</v>
      </c>
      <c r="R611" t="s">
        <v>2008</v>
      </c>
      <c r="S611" t="s">
        <v>2018</v>
      </c>
    </row>
    <row r="612" spans="1:19" ht="17" x14ac:dyDescent="0.2">
      <c r="A612">
        <v>298</v>
      </c>
      <c r="B612" t="s">
        <v>625</v>
      </c>
      <c r="C612" s="3" t="s">
        <v>626</v>
      </c>
      <c r="D612">
        <v>3500</v>
      </c>
      <c r="E612">
        <v>5037</v>
      </c>
      <c r="F612" s="5">
        <f t="shared" si="36"/>
        <v>143.91428571428571</v>
      </c>
      <c r="G612" t="s">
        <v>19</v>
      </c>
      <c r="H612">
        <v>72</v>
      </c>
      <c r="I612">
        <f t="shared" si="37"/>
        <v>69.958333333333329</v>
      </c>
      <c r="J612" t="s">
        <v>20</v>
      </c>
      <c r="K612" t="s">
        <v>21</v>
      </c>
      <c r="L612">
        <v>1456466400</v>
      </c>
      <c r="M612" s="8">
        <f t="shared" si="39"/>
        <v>42426.25</v>
      </c>
      <c r="N612">
        <v>1458018000</v>
      </c>
      <c r="O612" s="8">
        <f t="shared" si="38"/>
        <v>42444.208333333328</v>
      </c>
      <c r="P612" t="b">
        <v>0</v>
      </c>
      <c r="Q612" t="b">
        <v>1</v>
      </c>
      <c r="R612" t="s">
        <v>2008</v>
      </c>
      <c r="S612" t="s">
        <v>2009</v>
      </c>
    </row>
    <row r="613" spans="1:19" ht="17" x14ac:dyDescent="0.2">
      <c r="A613">
        <v>723</v>
      </c>
      <c r="B613" t="s">
        <v>1460</v>
      </c>
      <c r="C613" s="3" t="s">
        <v>1461</v>
      </c>
      <c r="D613">
        <v>4900</v>
      </c>
      <c r="E613">
        <v>13250</v>
      </c>
      <c r="F613" s="5">
        <f t="shared" si="36"/>
        <v>270.40816326530609</v>
      </c>
      <c r="G613" t="s">
        <v>19</v>
      </c>
      <c r="H613">
        <v>144</v>
      </c>
      <c r="I613">
        <f t="shared" si="37"/>
        <v>92.013888888888886</v>
      </c>
      <c r="J613" t="s">
        <v>24</v>
      </c>
      <c r="K613" t="s">
        <v>25</v>
      </c>
      <c r="L613">
        <v>1456898400</v>
      </c>
      <c r="M613" s="8">
        <f t="shared" si="39"/>
        <v>42431.25</v>
      </c>
      <c r="N613">
        <v>1458709200</v>
      </c>
      <c r="O613" s="8">
        <f t="shared" si="38"/>
        <v>42452.208333333328</v>
      </c>
      <c r="P613" t="b">
        <v>0</v>
      </c>
      <c r="Q613" t="b">
        <v>0</v>
      </c>
      <c r="R613" t="s">
        <v>2012</v>
      </c>
      <c r="S613" t="s">
        <v>2013</v>
      </c>
    </row>
    <row r="614" spans="1:19" ht="34" x14ac:dyDescent="0.2">
      <c r="A614">
        <v>299</v>
      </c>
      <c r="B614" t="s">
        <v>627</v>
      </c>
      <c r="C614" s="3" t="s">
        <v>628</v>
      </c>
      <c r="D614">
        <v>3800</v>
      </c>
      <c r="E614">
        <v>1954</v>
      </c>
      <c r="F614" s="5">
        <f t="shared" si="36"/>
        <v>51.421052631578945</v>
      </c>
      <c r="G614" t="s">
        <v>14</v>
      </c>
      <c r="H614">
        <v>49</v>
      </c>
      <c r="I614">
        <f t="shared" si="37"/>
        <v>39.877551020408163</v>
      </c>
      <c r="J614" t="s">
        <v>20</v>
      </c>
      <c r="K614" t="s">
        <v>21</v>
      </c>
      <c r="L614">
        <v>1456984800</v>
      </c>
      <c r="M614" s="8">
        <f t="shared" si="39"/>
        <v>42432.25</v>
      </c>
      <c r="N614">
        <v>1461819600</v>
      </c>
      <c r="O614" s="8">
        <f t="shared" si="38"/>
        <v>42488.208333333328</v>
      </c>
      <c r="P614" t="b">
        <v>0</v>
      </c>
      <c r="Q614" t="b">
        <v>0</v>
      </c>
      <c r="R614" t="s">
        <v>2006</v>
      </c>
      <c r="S614" t="s">
        <v>2007</v>
      </c>
    </row>
    <row r="615" spans="1:19" ht="17" x14ac:dyDescent="0.2">
      <c r="A615">
        <v>990</v>
      </c>
      <c r="B615" t="s">
        <v>1984</v>
      </c>
      <c r="C615" s="3" t="s">
        <v>1985</v>
      </c>
      <c r="D615">
        <v>7800</v>
      </c>
      <c r="E615">
        <v>6839</v>
      </c>
      <c r="F615" s="5">
        <f t="shared" si="36"/>
        <v>87.679487179487182</v>
      </c>
      <c r="G615" t="s">
        <v>14</v>
      </c>
      <c r="H615">
        <v>64</v>
      </c>
      <c r="I615">
        <f t="shared" si="37"/>
        <v>106.859375</v>
      </c>
      <c r="J615" t="s">
        <v>20</v>
      </c>
      <c r="K615" t="s">
        <v>21</v>
      </c>
      <c r="L615">
        <v>1456984800</v>
      </c>
      <c r="M615" s="8">
        <f t="shared" si="39"/>
        <v>42432.25</v>
      </c>
      <c r="N615">
        <v>1458882000</v>
      </c>
      <c r="O615" s="8">
        <f t="shared" si="38"/>
        <v>42454.208333333328</v>
      </c>
      <c r="P615" t="b">
        <v>0</v>
      </c>
      <c r="Q615" t="b">
        <v>1</v>
      </c>
      <c r="R615" t="s">
        <v>2014</v>
      </c>
      <c r="S615" t="s">
        <v>2017</v>
      </c>
    </row>
    <row r="616" spans="1:19" ht="17" x14ac:dyDescent="0.2">
      <c r="A616">
        <v>189</v>
      </c>
      <c r="B616" t="s">
        <v>408</v>
      </c>
      <c r="C616" s="3" t="s">
        <v>409</v>
      </c>
      <c r="D616">
        <v>191300</v>
      </c>
      <c r="E616">
        <v>45004</v>
      </c>
      <c r="F616" s="5">
        <f t="shared" si="36"/>
        <v>23.525352848928385</v>
      </c>
      <c r="G616" t="s">
        <v>63</v>
      </c>
      <c r="H616">
        <v>441</v>
      </c>
      <c r="I616">
        <f t="shared" si="37"/>
        <v>102.0498866213152</v>
      </c>
      <c r="J616" t="s">
        <v>20</v>
      </c>
      <c r="K616" t="s">
        <v>21</v>
      </c>
      <c r="L616">
        <v>1457071200</v>
      </c>
      <c r="M616" s="8">
        <f t="shared" si="39"/>
        <v>42433.25</v>
      </c>
      <c r="N616">
        <v>1457071200</v>
      </c>
      <c r="O616" s="8">
        <f t="shared" si="38"/>
        <v>42433.25</v>
      </c>
      <c r="P616" t="b">
        <v>0</v>
      </c>
      <c r="Q616" t="b">
        <v>0</v>
      </c>
      <c r="R616" t="s">
        <v>2012</v>
      </c>
      <c r="S616" t="s">
        <v>2013</v>
      </c>
    </row>
    <row r="617" spans="1:19" ht="17" x14ac:dyDescent="0.2">
      <c r="A617">
        <v>596</v>
      </c>
      <c r="B617" t="s">
        <v>1210</v>
      </c>
      <c r="C617" s="3" t="s">
        <v>1211</v>
      </c>
      <c r="D617">
        <v>7900</v>
      </c>
      <c r="E617">
        <v>7875</v>
      </c>
      <c r="F617" s="5">
        <f t="shared" si="36"/>
        <v>99.683544303797461</v>
      </c>
      <c r="G617" t="s">
        <v>14</v>
      </c>
      <c r="H617">
        <v>183</v>
      </c>
      <c r="I617">
        <f t="shared" si="37"/>
        <v>43.032786885245905</v>
      </c>
      <c r="J617" t="s">
        <v>20</v>
      </c>
      <c r="K617" t="s">
        <v>21</v>
      </c>
      <c r="L617">
        <v>1457157600</v>
      </c>
      <c r="M617" s="8">
        <f t="shared" si="39"/>
        <v>42434.25</v>
      </c>
      <c r="N617">
        <v>1457762400</v>
      </c>
      <c r="O617" s="8">
        <f t="shared" si="38"/>
        <v>42441.25</v>
      </c>
      <c r="P617" t="b">
        <v>0</v>
      </c>
      <c r="Q617" t="b">
        <v>1</v>
      </c>
      <c r="R617" t="s">
        <v>2014</v>
      </c>
      <c r="S617" t="s">
        <v>2017</v>
      </c>
    </row>
    <row r="618" spans="1:19" ht="17" x14ac:dyDescent="0.2">
      <c r="A618">
        <v>784</v>
      </c>
      <c r="B618" t="s">
        <v>1579</v>
      </c>
      <c r="C618" s="3" t="s">
        <v>1580</v>
      </c>
      <c r="D618">
        <v>88900</v>
      </c>
      <c r="E618">
        <v>102535</v>
      </c>
      <c r="F618" s="5">
        <f t="shared" si="36"/>
        <v>115.33745781777279</v>
      </c>
      <c r="G618" t="s">
        <v>19</v>
      </c>
      <c r="H618">
        <v>3308</v>
      </c>
      <c r="I618">
        <f t="shared" si="37"/>
        <v>30.996070133010882</v>
      </c>
      <c r="J618" t="s">
        <v>20</v>
      </c>
      <c r="K618" t="s">
        <v>21</v>
      </c>
      <c r="L618">
        <v>1457244000</v>
      </c>
      <c r="M618" s="8">
        <f t="shared" si="39"/>
        <v>42435.25</v>
      </c>
      <c r="N618">
        <v>1458190800</v>
      </c>
      <c r="O618" s="8">
        <f t="shared" si="38"/>
        <v>42446.208333333328</v>
      </c>
      <c r="P618" t="b">
        <v>0</v>
      </c>
      <c r="Q618" t="b">
        <v>0</v>
      </c>
      <c r="R618" t="s">
        <v>2010</v>
      </c>
      <c r="S618" t="s">
        <v>2011</v>
      </c>
    </row>
    <row r="619" spans="1:19" ht="17" x14ac:dyDescent="0.2">
      <c r="A619">
        <v>606</v>
      </c>
      <c r="B619" t="s">
        <v>1230</v>
      </c>
      <c r="C619" s="3" t="s">
        <v>1231</v>
      </c>
      <c r="D619">
        <v>3400</v>
      </c>
      <c r="E619">
        <v>6405</v>
      </c>
      <c r="F619" s="5">
        <f t="shared" si="36"/>
        <v>188.38235294117646</v>
      </c>
      <c r="G619" t="s">
        <v>19</v>
      </c>
      <c r="H619">
        <v>160</v>
      </c>
      <c r="I619">
        <f t="shared" si="37"/>
        <v>40.03125</v>
      </c>
      <c r="J619" t="s">
        <v>36</v>
      </c>
      <c r="K619" t="s">
        <v>37</v>
      </c>
      <c r="L619">
        <v>1457330400</v>
      </c>
      <c r="M619" s="8">
        <f t="shared" si="39"/>
        <v>42436.25</v>
      </c>
      <c r="N619">
        <v>1458277200</v>
      </c>
      <c r="O619" s="8">
        <f t="shared" si="38"/>
        <v>42447.208333333328</v>
      </c>
      <c r="P619" t="b">
        <v>0</v>
      </c>
      <c r="Q619" t="b">
        <v>0</v>
      </c>
      <c r="R619" t="s">
        <v>2008</v>
      </c>
      <c r="S619" t="s">
        <v>2009</v>
      </c>
    </row>
    <row r="620" spans="1:19" ht="34" x14ac:dyDescent="0.2">
      <c r="A620">
        <v>499</v>
      </c>
      <c r="B620" t="s">
        <v>1022</v>
      </c>
      <c r="C620" s="3" t="s">
        <v>1023</v>
      </c>
      <c r="D620">
        <v>163800</v>
      </c>
      <c r="E620">
        <v>78743</v>
      </c>
      <c r="F620" s="5">
        <f t="shared" si="36"/>
        <v>48.072649572649574</v>
      </c>
      <c r="G620" t="s">
        <v>14</v>
      </c>
      <c r="H620">
        <v>2072</v>
      </c>
      <c r="I620">
        <f t="shared" si="37"/>
        <v>38.003378378378379</v>
      </c>
      <c r="J620" t="s">
        <v>20</v>
      </c>
      <c r="K620" t="s">
        <v>21</v>
      </c>
      <c r="L620">
        <v>1458018000</v>
      </c>
      <c r="M620" s="8">
        <f t="shared" si="39"/>
        <v>42444.208333333328</v>
      </c>
      <c r="N620">
        <v>1458450000</v>
      </c>
      <c r="O620" s="8">
        <f t="shared" si="38"/>
        <v>42449.208333333328</v>
      </c>
      <c r="P620" t="b">
        <v>0</v>
      </c>
      <c r="Q620" t="b">
        <v>1</v>
      </c>
      <c r="R620" t="s">
        <v>2014</v>
      </c>
      <c r="S620" t="s">
        <v>2015</v>
      </c>
    </row>
    <row r="621" spans="1:19" ht="17" x14ac:dyDescent="0.2">
      <c r="A621">
        <v>223</v>
      </c>
      <c r="B621" t="s">
        <v>476</v>
      </c>
      <c r="C621" s="3" t="s">
        <v>477</v>
      </c>
      <c r="D621">
        <v>87300</v>
      </c>
      <c r="E621">
        <v>81897</v>
      </c>
      <c r="F621" s="5">
        <f t="shared" si="36"/>
        <v>93.81099656357388</v>
      </c>
      <c r="G621" t="s">
        <v>14</v>
      </c>
      <c r="H621">
        <v>931</v>
      </c>
      <c r="I621">
        <f t="shared" si="37"/>
        <v>87.966702470461868</v>
      </c>
      <c r="J621" t="s">
        <v>20</v>
      </c>
      <c r="K621" t="s">
        <v>21</v>
      </c>
      <c r="L621">
        <v>1458104400</v>
      </c>
      <c r="M621" s="8">
        <f t="shared" si="39"/>
        <v>42445.208333333328</v>
      </c>
      <c r="N621">
        <v>1459314000</v>
      </c>
      <c r="O621" s="8">
        <f t="shared" si="38"/>
        <v>42459.208333333328</v>
      </c>
      <c r="P621" t="b">
        <v>0</v>
      </c>
      <c r="Q621" t="b">
        <v>0</v>
      </c>
      <c r="R621" t="s">
        <v>2012</v>
      </c>
      <c r="S621" t="s">
        <v>2013</v>
      </c>
    </row>
    <row r="622" spans="1:19" ht="17" x14ac:dyDescent="0.2">
      <c r="A622">
        <v>751</v>
      </c>
      <c r="B622" t="s">
        <v>1514</v>
      </c>
      <c r="C622" s="3" t="s">
        <v>1515</v>
      </c>
      <c r="D622">
        <v>3600</v>
      </c>
      <c r="E622">
        <v>8363</v>
      </c>
      <c r="F622" s="5">
        <f t="shared" si="36"/>
        <v>232.30555555555554</v>
      </c>
      <c r="G622" t="s">
        <v>19</v>
      </c>
      <c r="H622">
        <v>270</v>
      </c>
      <c r="I622">
        <f t="shared" si="37"/>
        <v>30.974074074074075</v>
      </c>
      <c r="J622" t="s">
        <v>20</v>
      </c>
      <c r="K622" t="s">
        <v>21</v>
      </c>
      <c r="L622">
        <v>1458190800</v>
      </c>
      <c r="M622" s="8">
        <f t="shared" si="39"/>
        <v>42446.208333333328</v>
      </c>
      <c r="N622">
        <v>1459486800</v>
      </c>
      <c r="O622" s="8">
        <f t="shared" si="38"/>
        <v>42461.208333333328</v>
      </c>
      <c r="P622" t="b">
        <v>1</v>
      </c>
      <c r="Q622" t="b">
        <v>1</v>
      </c>
      <c r="R622" t="s">
        <v>2020</v>
      </c>
      <c r="S622" t="s">
        <v>2021</v>
      </c>
    </row>
    <row r="623" spans="1:19" ht="17" x14ac:dyDescent="0.2">
      <c r="A623">
        <v>305</v>
      </c>
      <c r="B623" t="s">
        <v>639</v>
      </c>
      <c r="C623" s="3" t="s">
        <v>640</v>
      </c>
      <c r="D623">
        <v>2800</v>
      </c>
      <c r="E623">
        <v>8014</v>
      </c>
      <c r="F623" s="5">
        <f t="shared" si="36"/>
        <v>286.21428571428572</v>
      </c>
      <c r="G623" t="s">
        <v>19</v>
      </c>
      <c r="H623">
        <v>85</v>
      </c>
      <c r="I623">
        <f t="shared" si="37"/>
        <v>94.28235294117647</v>
      </c>
      <c r="J623" t="s">
        <v>20</v>
      </c>
      <c r="K623" t="s">
        <v>21</v>
      </c>
      <c r="L623">
        <v>1458363600</v>
      </c>
      <c r="M623" s="8">
        <f t="shared" si="39"/>
        <v>42448.208333333328</v>
      </c>
      <c r="N623">
        <v>1461906000</v>
      </c>
      <c r="O623" s="8">
        <f t="shared" si="38"/>
        <v>42489.208333333328</v>
      </c>
      <c r="P623" t="b">
        <v>0</v>
      </c>
      <c r="Q623" t="b">
        <v>0</v>
      </c>
      <c r="R623" t="s">
        <v>2012</v>
      </c>
      <c r="S623" t="s">
        <v>2013</v>
      </c>
    </row>
    <row r="624" spans="1:19" ht="17" x14ac:dyDescent="0.2">
      <c r="A624">
        <v>74</v>
      </c>
      <c r="B624" t="s">
        <v>178</v>
      </c>
      <c r="C624" s="3" t="s">
        <v>179</v>
      </c>
      <c r="D624">
        <v>3900</v>
      </c>
      <c r="E624">
        <v>4776</v>
      </c>
      <c r="F624" s="5">
        <f t="shared" si="36"/>
        <v>122.46153846153847</v>
      </c>
      <c r="G624" t="s">
        <v>19</v>
      </c>
      <c r="H624">
        <v>85</v>
      </c>
      <c r="I624">
        <f t="shared" si="37"/>
        <v>56.188235294117646</v>
      </c>
      <c r="J624" t="s">
        <v>36</v>
      </c>
      <c r="K624" t="s">
        <v>37</v>
      </c>
      <c r="L624">
        <v>1459054800</v>
      </c>
      <c r="M624" s="8">
        <f t="shared" si="39"/>
        <v>42456.208333333328</v>
      </c>
      <c r="N624">
        <v>1459141200</v>
      </c>
      <c r="O624" s="8">
        <f t="shared" si="38"/>
        <v>42457.208333333328</v>
      </c>
      <c r="P624" t="b">
        <v>0</v>
      </c>
      <c r="Q624" t="b">
        <v>0</v>
      </c>
      <c r="R624" t="s">
        <v>2008</v>
      </c>
      <c r="S624" t="s">
        <v>2030</v>
      </c>
    </row>
    <row r="625" spans="1:19" ht="34" x14ac:dyDescent="0.2">
      <c r="A625">
        <v>735</v>
      </c>
      <c r="B625" t="s">
        <v>1484</v>
      </c>
      <c r="C625" s="3" t="s">
        <v>1485</v>
      </c>
      <c r="D625">
        <v>37100</v>
      </c>
      <c r="E625">
        <v>131404</v>
      </c>
      <c r="F625" s="5">
        <f t="shared" si="36"/>
        <v>354.18867924528303</v>
      </c>
      <c r="G625" t="s">
        <v>19</v>
      </c>
      <c r="H625">
        <v>1991</v>
      </c>
      <c r="I625">
        <f t="shared" si="37"/>
        <v>65.998995479658461</v>
      </c>
      <c r="J625" t="s">
        <v>20</v>
      </c>
      <c r="K625" t="s">
        <v>21</v>
      </c>
      <c r="L625">
        <v>1459314000</v>
      </c>
      <c r="M625" s="8">
        <f t="shared" si="39"/>
        <v>42459.208333333328</v>
      </c>
      <c r="N625">
        <v>1459918800</v>
      </c>
      <c r="O625" s="8">
        <f t="shared" si="38"/>
        <v>42466.208333333328</v>
      </c>
      <c r="P625" t="b">
        <v>0</v>
      </c>
      <c r="Q625" t="b">
        <v>0</v>
      </c>
      <c r="R625" t="s">
        <v>2027</v>
      </c>
      <c r="S625" t="s">
        <v>2028</v>
      </c>
    </row>
    <row r="626" spans="1:19" ht="17" x14ac:dyDescent="0.2">
      <c r="A626">
        <v>548</v>
      </c>
      <c r="B626" t="s">
        <v>1117</v>
      </c>
      <c r="C626" s="3" t="s">
        <v>1118</v>
      </c>
      <c r="D626">
        <v>66100</v>
      </c>
      <c r="E626">
        <v>179074</v>
      </c>
      <c r="F626" s="5">
        <f t="shared" si="36"/>
        <v>270.91376701966715</v>
      </c>
      <c r="G626" t="s">
        <v>19</v>
      </c>
      <c r="H626">
        <v>2985</v>
      </c>
      <c r="I626">
        <f t="shared" si="37"/>
        <v>59.991289782244557</v>
      </c>
      <c r="J626" t="s">
        <v>20</v>
      </c>
      <c r="K626" t="s">
        <v>21</v>
      </c>
      <c r="L626">
        <v>1459486800</v>
      </c>
      <c r="M626" s="8">
        <f t="shared" si="39"/>
        <v>42461.208333333328</v>
      </c>
      <c r="N626">
        <v>1460610000</v>
      </c>
      <c r="O626" s="8">
        <f t="shared" si="38"/>
        <v>42474.208333333328</v>
      </c>
      <c r="P626" t="b">
        <v>0</v>
      </c>
      <c r="Q626" t="b">
        <v>0</v>
      </c>
      <c r="R626" t="s">
        <v>2012</v>
      </c>
      <c r="S626" t="s">
        <v>2013</v>
      </c>
    </row>
    <row r="627" spans="1:19" ht="17" x14ac:dyDescent="0.2">
      <c r="A627">
        <v>653</v>
      </c>
      <c r="B627" t="s">
        <v>1324</v>
      </c>
      <c r="C627" s="3" t="s">
        <v>1325</v>
      </c>
      <c r="D627">
        <v>600</v>
      </c>
      <c r="E627">
        <v>14033</v>
      </c>
      <c r="F627" s="5">
        <f t="shared" si="36"/>
        <v>2338.833333333333</v>
      </c>
      <c r="G627" t="s">
        <v>19</v>
      </c>
      <c r="H627">
        <v>234</v>
      </c>
      <c r="I627">
        <f t="shared" si="37"/>
        <v>59.970085470085472</v>
      </c>
      <c r="J627" t="s">
        <v>20</v>
      </c>
      <c r="K627" t="s">
        <v>21</v>
      </c>
      <c r="L627">
        <v>1460091600</v>
      </c>
      <c r="M627" s="8">
        <f t="shared" si="39"/>
        <v>42468.208333333328</v>
      </c>
      <c r="N627">
        <v>1460264400</v>
      </c>
      <c r="O627" s="8">
        <f t="shared" si="38"/>
        <v>42470.208333333328</v>
      </c>
      <c r="P627" t="b">
        <v>0</v>
      </c>
      <c r="Q627" t="b">
        <v>0</v>
      </c>
      <c r="R627" t="s">
        <v>2010</v>
      </c>
      <c r="S627" t="s">
        <v>2011</v>
      </c>
    </row>
    <row r="628" spans="1:19" ht="17" x14ac:dyDescent="0.2">
      <c r="A628">
        <v>673</v>
      </c>
      <c r="B628" t="s">
        <v>1362</v>
      </c>
      <c r="C628" s="3" t="s">
        <v>1363</v>
      </c>
      <c r="D628">
        <v>5600</v>
      </c>
      <c r="E628">
        <v>2445</v>
      </c>
      <c r="F628" s="5">
        <f t="shared" si="36"/>
        <v>43.660714285714285</v>
      </c>
      <c r="G628" t="s">
        <v>14</v>
      </c>
      <c r="H628">
        <v>58</v>
      </c>
      <c r="I628">
        <f t="shared" si="37"/>
        <v>42.155172413793103</v>
      </c>
      <c r="J628" t="s">
        <v>94</v>
      </c>
      <c r="K628" t="s">
        <v>95</v>
      </c>
      <c r="L628">
        <v>1460696400</v>
      </c>
      <c r="M628" s="8">
        <f t="shared" si="39"/>
        <v>42475.208333333328</v>
      </c>
      <c r="N628">
        <v>1462510800</v>
      </c>
      <c r="O628" s="8">
        <f t="shared" si="38"/>
        <v>42496.208333333328</v>
      </c>
      <c r="P628" t="b">
        <v>0</v>
      </c>
      <c r="Q628" t="b">
        <v>0</v>
      </c>
      <c r="R628" t="s">
        <v>2008</v>
      </c>
      <c r="S628" t="s">
        <v>2018</v>
      </c>
    </row>
    <row r="629" spans="1:19" ht="17" x14ac:dyDescent="0.2">
      <c r="A629">
        <v>615</v>
      </c>
      <c r="B629" t="s">
        <v>1248</v>
      </c>
      <c r="C629" s="3" t="s">
        <v>1249</v>
      </c>
      <c r="D629">
        <v>8500</v>
      </c>
      <c r="E629">
        <v>14488</v>
      </c>
      <c r="F629" s="5">
        <f t="shared" si="36"/>
        <v>170.44705882352943</v>
      </c>
      <c r="G629" t="s">
        <v>19</v>
      </c>
      <c r="H629">
        <v>170</v>
      </c>
      <c r="I629">
        <f t="shared" si="37"/>
        <v>85.223529411764702</v>
      </c>
      <c r="J629" t="s">
        <v>94</v>
      </c>
      <c r="K629" t="s">
        <v>95</v>
      </c>
      <c r="L629">
        <v>1461906000</v>
      </c>
      <c r="M629" s="8">
        <f t="shared" si="39"/>
        <v>42489.208333333328</v>
      </c>
      <c r="N629">
        <v>1462770000</v>
      </c>
      <c r="O629" s="8">
        <f t="shared" si="38"/>
        <v>42499.208333333328</v>
      </c>
      <c r="P629" t="b">
        <v>0</v>
      </c>
      <c r="Q629" t="b">
        <v>0</v>
      </c>
      <c r="R629" t="s">
        <v>2012</v>
      </c>
      <c r="S629" t="s">
        <v>2013</v>
      </c>
    </row>
    <row r="630" spans="1:19" ht="17" x14ac:dyDescent="0.2">
      <c r="A630">
        <v>209</v>
      </c>
      <c r="B630" t="s">
        <v>448</v>
      </c>
      <c r="C630" s="3" t="s">
        <v>449</v>
      </c>
      <c r="D630">
        <v>194500</v>
      </c>
      <c r="E630">
        <v>41212</v>
      </c>
      <c r="F630" s="5">
        <f t="shared" si="36"/>
        <v>21.188688946015425</v>
      </c>
      <c r="G630" t="s">
        <v>42</v>
      </c>
      <c r="H630">
        <v>808</v>
      </c>
      <c r="I630">
        <f t="shared" si="37"/>
        <v>51.004950495049506</v>
      </c>
      <c r="J630" t="s">
        <v>24</v>
      </c>
      <c r="K630" t="s">
        <v>25</v>
      </c>
      <c r="L630">
        <v>1462510800</v>
      </c>
      <c r="M630" s="8">
        <f t="shared" si="39"/>
        <v>42496.208333333328</v>
      </c>
      <c r="N630">
        <v>1463115600</v>
      </c>
      <c r="O630" s="8">
        <f t="shared" si="38"/>
        <v>42503.208333333328</v>
      </c>
      <c r="P630" t="b">
        <v>0</v>
      </c>
      <c r="Q630" t="b">
        <v>0</v>
      </c>
      <c r="R630" t="s">
        <v>2014</v>
      </c>
      <c r="S630" t="s">
        <v>2015</v>
      </c>
    </row>
    <row r="631" spans="1:19" ht="17" x14ac:dyDescent="0.2">
      <c r="A631">
        <v>154</v>
      </c>
      <c r="B631" t="s">
        <v>338</v>
      </c>
      <c r="C631" s="3" t="s">
        <v>339</v>
      </c>
      <c r="D631">
        <v>171300</v>
      </c>
      <c r="E631">
        <v>100650</v>
      </c>
      <c r="F631" s="5">
        <f t="shared" si="36"/>
        <v>58.756567425569173</v>
      </c>
      <c r="G631" t="s">
        <v>14</v>
      </c>
      <c r="H631">
        <v>1059</v>
      </c>
      <c r="I631">
        <f t="shared" si="37"/>
        <v>95.042492917847028</v>
      </c>
      <c r="J631" t="s">
        <v>20</v>
      </c>
      <c r="K631" t="s">
        <v>21</v>
      </c>
      <c r="L631">
        <v>1463029200</v>
      </c>
      <c r="M631" s="8">
        <f t="shared" si="39"/>
        <v>42502.208333333328</v>
      </c>
      <c r="N631">
        <v>1465016400</v>
      </c>
      <c r="O631" s="8">
        <f t="shared" si="38"/>
        <v>42525.208333333328</v>
      </c>
      <c r="P631" t="b">
        <v>0</v>
      </c>
      <c r="Q631" t="b">
        <v>1</v>
      </c>
      <c r="R631" t="s">
        <v>2008</v>
      </c>
      <c r="S631" t="s">
        <v>2018</v>
      </c>
    </row>
    <row r="632" spans="1:19" ht="17" x14ac:dyDescent="0.2">
      <c r="A632">
        <v>926</v>
      </c>
      <c r="B632" t="s">
        <v>1860</v>
      </c>
      <c r="C632" s="3" t="s">
        <v>1861</v>
      </c>
      <c r="D632">
        <v>8700</v>
      </c>
      <c r="E632">
        <v>1577</v>
      </c>
      <c r="F632" s="5">
        <f t="shared" si="36"/>
        <v>18.126436781609197</v>
      </c>
      <c r="G632" t="s">
        <v>14</v>
      </c>
      <c r="H632">
        <v>15</v>
      </c>
      <c r="I632">
        <f t="shared" si="37"/>
        <v>105.13333333333334</v>
      </c>
      <c r="J632" t="s">
        <v>20</v>
      </c>
      <c r="K632" t="s">
        <v>21</v>
      </c>
      <c r="L632">
        <v>1463029200</v>
      </c>
      <c r="M632" s="8">
        <f t="shared" si="39"/>
        <v>42502.208333333328</v>
      </c>
      <c r="N632">
        <v>1463374800</v>
      </c>
      <c r="O632" s="8">
        <f t="shared" si="38"/>
        <v>42506.208333333328</v>
      </c>
      <c r="P632" t="b">
        <v>0</v>
      </c>
      <c r="Q632" t="b">
        <v>0</v>
      </c>
      <c r="R632" t="s">
        <v>2006</v>
      </c>
      <c r="S632" t="s">
        <v>2007</v>
      </c>
    </row>
    <row r="633" spans="1:19" ht="17" x14ac:dyDescent="0.2">
      <c r="A633">
        <v>808</v>
      </c>
      <c r="B633" t="s">
        <v>1627</v>
      </c>
      <c r="C633" s="3" t="s">
        <v>1628</v>
      </c>
      <c r="D633">
        <v>5200</v>
      </c>
      <c r="E633">
        <v>1583</v>
      </c>
      <c r="F633" s="5">
        <f t="shared" si="36"/>
        <v>30.44230769230769</v>
      </c>
      <c r="G633" t="s">
        <v>14</v>
      </c>
      <c r="H633">
        <v>19</v>
      </c>
      <c r="I633">
        <f t="shared" si="37"/>
        <v>83.315789473684205</v>
      </c>
      <c r="J633" t="s">
        <v>20</v>
      </c>
      <c r="K633" t="s">
        <v>21</v>
      </c>
      <c r="L633">
        <v>1463461200</v>
      </c>
      <c r="M633" s="8">
        <f t="shared" si="39"/>
        <v>42507.208333333328</v>
      </c>
      <c r="N633">
        <v>1464930000</v>
      </c>
      <c r="O633" s="8">
        <f t="shared" si="38"/>
        <v>42524.208333333328</v>
      </c>
      <c r="P633" t="b">
        <v>0</v>
      </c>
      <c r="Q633" t="b">
        <v>0</v>
      </c>
      <c r="R633" t="s">
        <v>2006</v>
      </c>
      <c r="S633" t="s">
        <v>2007</v>
      </c>
    </row>
    <row r="634" spans="1:19" ht="17" x14ac:dyDescent="0.2">
      <c r="A634">
        <v>774</v>
      </c>
      <c r="B634" t="s">
        <v>1559</v>
      </c>
      <c r="C634" s="3" t="s">
        <v>1560</v>
      </c>
      <c r="D634">
        <v>5000</v>
      </c>
      <c r="E634">
        <v>6775</v>
      </c>
      <c r="F634" s="5">
        <f t="shared" si="36"/>
        <v>135.5</v>
      </c>
      <c r="G634" t="s">
        <v>19</v>
      </c>
      <c r="H634">
        <v>78</v>
      </c>
      <c r="I634">
        <f t="shared" si="37"/>
        <v>86.858974358974365</v>
      </c>
      <c r="J634" t="s">
        <v>94</v>
      </c>
      <c r="K634" t="s">
        <v>95</v>
      </c>
      <c r="L634">
        <v>1463979600</v>
      </c>
      <c r="M634" s="8">
        <f t="shared" si="39"/>
        <v>42513.208333333328</v>
      </c>
      <c r="N634">
        <v>1467522000</v>
      </c>
      <c r="O634" s="8">
        <f t="shared" si="38"/>
        <v>42554.208333333328</v>
      </c>
      <c r="P634" t="b">
        <v>0</v>
      </c>
      <c r="Q634" t="b">
        <v>0</v>
      </c>
      <c r="R634" t="s">
        <v>2010</v>
      </c>
      <c r="S634" t="s">
        <v>2011</v>
      </c>
    </row>
    <row r="635" spans="1:19" ht="34" x14ac:dyDescent="0.2">
      <c r="A635">
        <v>728</v>
      </c>
      <c r="B635" t="s">
        <v>1470</v>
      </c>
      <c r="C635" s="3" t="s">
        <v>1471</v>
      </c>
      <c r="D635">
        <v>4200</v>
      </c>
      <c r="E635">
        <v>735</v>
      </c>
      <c r="F635" s="5">
        <f t="shared" si="36"/>
        <v>17.5</v>
      </c>
      <c r="G635" t="s">
        <v>14</v>
      </c>
      <c r="H635">
        <v>10</v>
      </c>
      <c r="I635">
        <f t="shared" si="37"/>
        <v>73.5</v>
      </c>
      <c r="J635" t="s">
        <v>20</v>
      </c>
      <c r="K635" t="s">
        <v>21</v>
      </c>
      <c r="L635">
        <v>1464152400</v>
      </c>
      <c r="M635" s="8">
        <f t="shared" si="39"/>
        <v>42515.208333333328</v>
      </c>
      <c r="N635">
        <v>1465102800</v>
      </c>
      <c r="O635" s="8">
        <f t="shared" si="38"/>
        <v>42526.208333333328</v>
      </c>
      <c r="P635" t="b">
        <v>0</v>
      </c>
      <c r="Q635" t="b">
        <v>0</v>
      </c>
      <c r="R635" t="s">
        <v>2012</v>
      </c>
      <c r="S635" t="s">
        <v>2013</v>
      </c>
    </row>
    <row r="636" spans="1:19" ht="17" x14ac:dyDescent="0.2">
      <c r="A636">
        <v>814</v>
      </c>
      <c r="B636" t="s">
        <v>1638</v>
      </c>
      <c r="C636" s="3" t="s">
        <v>1639</v>
      </c>
      <c r="D636">
        <v>3200</v>
      </c>
      <c r="E636">
        <v>2950</v>
      </c>
      <c r="F636" s="5">
        <f t="shared" si="36"/>
        <v>92.1875</v>
      </c>
      <c r="G636" t="s">
        <v>14</v>
      </c>
      <c r="H636">
        <v>36</v>
      </c>
      <c r="I636">
        <f t="shared" si="37"/>
        <v>81.944444444444443</v>
      </c>
      <c r="J636" t="s">
        <v>32</v>
      </c>
      <c r="K636" t="s">
        <v>33</v>
      </c>
      <c r="L636">
        <v>1464325200</v>
      </c>
      <c r="M636" s="8">
        <f t="shared" si="39"/>
        <v>42517.208333333328</v>
      </c>
      <c r="N636">
        <v>1464498000</v>
      </c>
      <c r="O636" s="8">
        <f t="shared" si="38"/>
        <v>42519.208333333328</v>
      </c>
      <c r="P636" t="b">
        <v>0</v>
      </c>
      <c r="Q636" t="b">
        <v>1</v>
      </c>
      <c r="R636" t="s">
        <v>2008</v>
      </c>
      <c r="S636" t="s">
        <v>2009</v>
      </c>
    </row>
    <row r="637" spans="1:19" ht="34" x14ac:dyDescent="0.2">
      <c r="A637">
        <v>283</v>
      </c>
      <c r="B637" t="s">
        <v>595</v>
      </c>
      <c r="C637" s="3" t="s">
        <v>596</v>
      </c>
      <c r="D637">
        <v>8100</v>
      </c>
      <c r="E637">
        <v>1517</v>
      </c>
      <c r="F637" s="5">
        <f t="shared" si="36"/>
        <v>18.728395061728396</v>
      </c>
      <c r="G637" t="s">
        <v>14</v>
      </c>
      <c r="H637">
        <v>29</v>
      </c>
      <c r="I637">
        <f t="shared" si="37"/>
        <v>52.310344827586206</v>
      </c>
      <c r="J637" t="s">
        <v>32</v>
      </c>
      <c r="K637" t="s">
        <v>33</v>
      </c>
      <c r="L637">
        <v>1464584400</v>
      </c>
      <c r="M637" s="8">
        <f t="shared" si="39"/>
        <v>42520.208333333328</v>
      </c>
      <c r="N637">
        <v>1465016400</v>
      </c>
      <c r="O637" s="8">
        <f t="shared" si="38"/>
        <v>42525.208333333328</v>
      </c>
      <c r="P637" t="b">
        <v>0</v>
      </c>
      <c r="Q637" t="b">
        <v>0</v>
      </c>
      <c r="R637" t="s">
        <v>2008</v>
      </c>
      <c r="S637" t="s">
        <v>2009</v>
      </c>
    </row>
    <row r="638" spans="1:19" ht="34" x14ac:dyDescent="0.2">
      <c r="A638">
        <v>13</v>
      </c>
      <c r="B638" t="s">
        <v>51</v>
      </c>
      <c r="C638" s="3" t="s">
        <v>52</v>
      </c>
      <c r="D638">
        <v>4200</v>
      </c>
      <c r="E638">
        <v>10295</v>
      </c>
      <c r="F638" s="5">
        <f t="shared" si="36"/>
        <v>245.11904761904765</v>
      </c>
      <c r="G638" t="s">
        <v>19</v>
      </c>
      <c r="H638">
        <v>98</v>
      </c>
      <c r="I638">
        <f t="shared" si="37"/>
        <v>105.05102040816327</v>
      </c>
      <c r="J638" t="s">
        <v>20</v>
      </c>
      <c r="K638" t="s">
        <v>21</v>
      </c>
      <c r="L638">
        <v>1465621200</v>
      </c>
      <c r="M638" s="8">
        <f t="shared" si="39"/>
        <v>42532.208333333328</v>
      </c>
      <c r="N638">
        <v>1466658000</v>
      </c>
      <c r="O638" s="8">
        <f t="shared" si="38"/>
        <v>42544.208333333328</v>
      </c>
      <c r="P638" t="b">
        <v>0</v>
      </c>
      <c r="Q638" t="b">
        <v>0</v>
      </c>
      <c r="R638" t="s">
        <v>2008</v>
      </c>
      <c r="S638" t="s">
        <v>2018</v>
      </c>
    </row>
    <row r="639" spans="1:19" ht="34" x14ac:dyDescent="0.2">
      <c r="A639">
        <v>147</v>
      </c>
      <c r="B639" t="s">
        <v>324</v>
      </c>
      <c r="C639" s="3" t="s">
        <v>325</v>
      </c>
      <c r="D639">
        <v>8300</v>
      </c>
      <c r="E639">
        <v>9337</v>
      </c>
      <c r="F639" s="5">
        <f t="shared" si="36"/>
        <v>112.49397590361446</v>
      </c>
      <c r="G639" t="s">
        <v>19</v>
      </c>
      <c r="H639">
        <v>199</v>
      </c>
      <c r="I639">
        <f t="shared" si="37"/>
        <v>46.91959798994975</v>
      </c>
      <c r="J639" t="s">
        <v>20</v>
      </c>
      <c r="K639" t="s">
        <v>21</v>
      </c>
      <c r="L639">
        <v>1465794000</v>
      </c>
      <c r="M639" s="8">
        <f t="shared" si="39"/>
        <v>42534.208333333328</v>
      </c>
      <c r="N639">
        <v>1466312400</v>
      </c>
      <c r="O639" s="8">
        <f t="shared" si="38"/>
        <v>42540.208333333328</v>
      </c>
      <c r="P639" t="b">
        <v>0</v>
      </c>
      <c r="Q639" t="b">
        <v>1</v>
      </c>
      <c r="R639" t="s">
        <v>2012</v>
      </c>
      <c r="S639" t="s">
        <v>2013</v>
      </c>
    </row>
    <row r="640" spans="1:19" ht="17" x14ac:dyDescent="0.2">
      <c r="A640">
        <v>408</v>
      </c>
      <c r="B640" t="s">
        <v>844</v>
      </c>
      <c r="C640" s="3" t="s">
        <v>845</v>
      </c>
      <c r="D640">
        <v>9200</v>
      </c>
      <c r="E640">
        <v>12129</v>
      </c>
      <c r="F640" s="5">
        <f t="shared" si="36"/>
        <v>131.83695652173913</v>
      </c>
      <c r="G640" t="s">
        <v>19</v>
      </c>
      <c r="H640">
        <v>154</v>
      </c>
      <c r="I640">
        <f t="shared" si="37"/>
        <v>78.759740259740255</v>
      </c>
      <c r="J640" t="s">
        <v>15</v>
      </c>
      <c r="K640" t="s">
        <v>16</v>
      </c>
      <c r="L640">
        <v>1466398800</v>
      </c>
      <c r="M640" s="8">
        <f t="shared" si="39"/>
        <v>42541.208333333328</v>
      </c>
      <c r="N640">
        <v>1468126800</v>
      </c>
      <c r="O640" s="8">
        <f t="shared" si="38"/>
        <v>42561.208333333328</v>
      </c>
      <c r="P640" t="b">
        <v>0</v>
      </c>
      <c r="Q640" t="b">
        <v>0</v>
      </c>
      <c r="R640" t="s">
        <v>2014</v>
      </c>
      <c r="S640" t="s">
        <v>2015</v>
      </c>
    </row>
    <row r="641" spans="1:19" ht="34" x14ac:dyDescent="0.2">
      <c r="A641">
        <v>594</v>
      </c>
      <c r="B641" t="s">
        <v>1206</v>
      </c>
      <c r="C641" s="3" t="s">
        <v>1207</v>
      </c>
      <c r="D641">
        <v>157300</v>
      </c>
      <c r="E641">
        <v>11167</v>
      </c>
      <c r="F641" s="5">
        <f t="shared" si="36"/>
        <v>7.0991735537190088</v>
      </c>
      <c r="G641" t="s">
        <v>14</v>
      </c>
      <c r="H641">
        <v>157</v>
      </c>
      <c r="I641">
        <f t="shared" si="37"/>
        <v>71.127388535031841</v>
      </c>
      <c r="J641" t="s">
        <v>20</v>
      </c>
      <c r="K641" t="s">
        <v>21</v>
      </c>
      <c r="L641">
        <v>1467003600</v>
      </c>
      <c r="M641" s="8">
        <f t="shared" si="39"/>
        <v>42548.208333333328</v>
      </c>
      <c r="N641">
        <v>1467262800</v>
      </c>
      <c r="O641" s="8">
        <f t="shared" si="38"/>
        <v>42551.208333333328</v>
      </c>
      <c r="P641" t="b">
        <v>0</v>
      </c>
      <c r="Q641" t="b">
        <v>1</v>
      </c>
      <c r="R641" t="s">
        <v>2012</v>
      </c>
      <c r="S641" t="s">
        <v>2013</v>
      </c>
    </row>
    <row r="642" spans="1:19" ht="17" x14ac:dyDescent="0.2">
      <c r="A642">
        <v>999</v>
      </c>
      <c r="B642" t="s">
        <v>2001</v>
      </c>
      <c r="C642" s="3" t="s">
        <v>2002</v>
      </c>
      <c r="D642">
        <v>111100</v>
      </c>
      <c r="E642">
        <v>62819</v>
      </c>
      <c r="F642" s="5">
        <f t="shared" ref="F642:F705" si="40">(E642/D642) * 100</f>
        <v>56.542754275427541</v>
      </c>
      <c r="G642" t="s">
        <v>63</v>
      </c>
      <c r="H642">
        <v>1122</v>
      </c>
      <c r="I642">
        <f t="shared" ref="I642:I705" si="41">E642/H642</f>
        <v>55.98841354723708</v>
      </c>
      <c r="J642" t="s">
        <v>20</v>
      </c>
      <c r="K642" t="s">
        <v>21</v>
      </c>
      <c r="L642">
        <v>1467176400</v>
      </c>
      <c r="M642" s="8">
        <f t="shared" si="39"/>
        <v>42550.208333333328</v>
      </c>
      <c r="N642">
        <v>1467781200</v>
      </c>
      <c r="O642" s="8">
        <f t="shared" ref="O642:O705" si="42">(((N642/60)/60)/24)+DATE(1970,1,1)</f>
        <v>42557.208333333328</v>
      </c>
      <c r="P642" t="b">
        <v>0</v>
      </c>
      <c r="Q642" t="b">
        <v>0</v>
      </c>
      <c r="R642" t="s">
        <v>2006</v>
      </c>
      <c r="S642" t="s">
        <v>2007</v>
      </c>
    </row>
    <row r="643" spans="1:19" ht="34" x14ac:dyDescent="0.2">
      <c r="A643">
        <v>704</v>
      </c>
      <c r="B643" t="s">
        <v>1422</v>
      </c>
      <c r="C643" s="3" t="s">
        <v>1423</v>
      </c>
      <c r="D643">
        <v>8700</v>
      </c>
      <c r="E643">
        <v>10682</v>
      </c>
      <c r="F643" s="5">
        <f t="shared" si="40"/>
        <v>122.78160919540231</v>
      </c>
      <c r="G643" t="s">
        <v>19</v>
      </c>
      <c r="H643">
        <v>116</v>
      </c>
      <c r="I643">
        <f t="shared" si="41"/>
        <v>92.08620689655173</v>
      </c>
      <c r="J643" t="s">
        <v>20</v>
      </c>
      <c r="K643" t="s">
        <v>21</v>
      </c>
      <c r="L643">
        <v>1467608400</v>
      </c>
      <c r="M643" s="8">
        <f t="shared" ref="M643:M706" si="43">(((L643/60)/60)/24)+DATE(1970,1,1)</f>
        <v>42555.208333333328</v>
      </c>
      <c r="N643">
        <v>1468904400</v>
      </c>
      <c r="O643" s="8">
        <f t="shared" si="42"/>
        <v>42570.208333333328</v>
      </c>
      <c r="P643" t="b">
        <v>0</v>
      </c>
      <c r="Q643" t="b">
        <v>0</v>
      </c>
      <c r="R643" t="s">
        <v>2014</v>
      </c>
      <c r="S643" t="s">
        <v>2022</v>
      </c>
    </row>
    <row r="644" spans="1:19" ht="17" x14ac:dyDescent="0.2">
      <c r="A644">
        <v>629</v>
      </c>
      <c r="B644" t="s">
        <v>1276</v>
      </c>
      <c r="C644" s="3" t="s">
        <v>1277</v>
      </c>
      <c r="D644">
        <v>85900</v>
      </c>
      <c r="E644">
        <v>55476</v>
      </c>
      <c r="F644" s="5">
        <f t="shared" si="40"/>
        <v>64.58207217694995</v>
      </c>
      <c r="G644" t="s">
        <v>14</v>
      </c>
      <c r="H644">
        <v>750</v>
      </c>
      <c r="I644">
        <f t="shared" si="41"/>
        <v>73.968000000000004</v>
      </c>
      <c r="J644" t="s">
        <v>20</v>
      </c>
      <c r="K644" t="s">
        <v>21</v>
      </c>
      <c r="L644">
        <v>1467781200</v>
      </c>
      <c r="M644" s="8">
        <f t="shared" si="43"/>
        <v>42557.208333333328</v>
      </c>
      <c r="N644">
        <v>1467954000</v>
      </c>
      <c r="O644" s="8">
        <f t="shared" si="42"/>
        <v>42559.208333333328</v>
      </c>
      <c r="P644" t="b">
        <v>0</v>
      </c>
      <c r="Q644" t="b">
        <v>1</v>
      </c>
      <c r="R644" t="s">
        <v>2012</v>
      </c>
      <c r="S644" t="s">
        <v>2013</v>
      </c>
    </row>
    <row r="645" spans="1:19" ht="17" x14ac:dyDescent="0.2">
      <c r="A645">
        <v>620</v>
      </c>
      <c r="B645" t="s">
        <v>1258</v>
      </c>
      <c r="C645" s="3" t="s">
        <v>1259</v>
      </c>
      <c r="D645">
        <v>4300</v>
      </c>
      <c r="E645">
        <v>11525</v>
      </c>
      <c r="F645" s="5">
        <f t="shared" si="40"/>
        <v>268.02325581395348</v>
      </c>
      <c r="G645" t="s">
        <v>19</v>
      </c>
      <c r="H645">
        <v>128</v>
      </c>
      <c r="I645">
        <f t="shared" si="41"/>
        <v>90.0390625</v>
      </c>
      <c r="J645" t="s">
        <v>24</v>
      </c>
      <c r="K645" t="s">
        <v>25</v>
      </c>
      <c r="L645">
        <v>1467954000</v>
      </c>
      <c r="M645" s="8">
        <f t="shared" si="43"/>
        <v>42559.208333333328</v>
      </c>
      <c r="N645">
        <v>1468299600</v>
      </c>
      <c r="O645" s="8">
        <f t="shared" si="42"/>
        <v>42563.208333333328</v>
      </c>
      <c r="P645" t="b">
        <v>0</v>
      </c>
      <c r="Q645" t="b">
        <v>0</v>
      </c>
      <c r="R645" t="s">
        <v>2027</v>
      </c>
      <c r="S645" t="s">
        <v>2028</v>
      </c>
    </row>
    <row r="646" spans="1:19" ht="34" x14ac:dyDescent="0.2">
      <c r="A646">
        <v>712</v>
      </c>
      <c r="B646" t="s">
        <v>1438</v>
      </c>
      <c r="C646" s="3" t="s">
        <v>1439</v>
      </c>
      <c r="D646">
        <v>800</v>
      </c>
      <c r="E646">
        <v>14725</v>
      </c>
      <c r="F646" s="5">
        <f t="shared" si="40"/>
        <v>1840.625</v>
      </c>
      <c r="G646" t="s">
        <v>19</v>
      </c>
      <c r="H646">
        <v>202</v>
      </c>
      <c r="I646">
        <f t="shared" si="41"/>
        <v>72.896039603960389</v>
      </c>
      <c r="J646" t="s">
        <v>20</v>
      </c>
      <c r="K646" t="s">
        <v>21</v>
      </c>
      <c r="L646">
        <v>1467954000</v>
      </c>
      <c r="M646" s="8">
        <f t="shared" si="43"/>
        <v>42559.208333333328</v>
      </c>
      <c r="N646">
        <v>1471496400</v>
      </c>
      <c r="O646" s="8">
        <f t="shared" si="42"/>
        <v>42600.208333333328</v>
      </c>
      <c r="P646" t="b">
        <v>0</v>
      </c>
      <c r="Q646" t="b">
        <v>0</v>
      </c>
      <c r="R646" t="s">
        <v>2012</v>
      </c>
      <c r="S646" t="s">
        <v>2013</v>
      </c>
    </row>
    <row r="647" spans="1:19" ht="17" x14ac:dyDescent="0.2">
      <c r="A647">
        <v>677</v>
      </c>
      <c r="B647" t="s">
        <v>1370</v>
      </c>
      <c r="C647" s="3" t="s">
        <v>1371</v>
      </c>
      <c r="D647">
        <v>5300</v>
      </c>
      <c r="E647">
        <v>4432</v>
      </c>
      <c r="F647" s="5">
        <f t="shared" si="40"/>
        <v>83.622641509433961</v>
      </c>
      <c r="G647" t="s">
        <v>14</v>
      </c>
      <c r="H647">
        <v>111</v>
      </c>
      <c r="I647">
        <f t="shared" si="41"/>
        <v>39.927927927927925</v>
      </c>
      <c r="J647" t="s">
        <v>20</v>
      </c>
      <c r="K647" t="s">
        <v>21</v>
      </c>
      <c r="L647">
        <v>1468126800</v>
      </c>
      <c r="M647" s="8">
        <f t="shared" si="43"/>
        <v>42561.208333333328</v>
      </c>
      <c r="N647">
        <v>1472446800</v>
      </c>
      <c r="O647" s="8">
        <f t="shared" si="42"/>
        <v>42611.208333333328</v>
      </c>
      <c r="P647" t="b">
        <v>0</v>
      </c>
      <c r="Q647" t="b">
        <v>0</v>
      </c>
      <c r="R647" t="s">
        <v>2020</v>
      </c>
      <c r="S647" t="s">
        <v>2026</v>
      </c>
    </row>
    <row r="648" spans="1:19" ht="34" x14ac:dyDescent="0.2">
      <c r="A648">
        <v>780</v>
      </c>
      <c r="B648" t="s">
        <v>1571</v>
      </c>
      <c r="C648" s="3" t="s">
        <v>1572</v>
      </c>
      <c r="D648">
        <v>5100</v>
      </c>
      <c r="E648">
        <v>5421</v>
      </c>
      <c r="F648" s="5">
        <f t="shared" si="40"/>
        <v>106.29411764705883</v>
      </c>
      <c r="G648" t="s">
        <v>19</v>
      </c>
      <c r="H648">
        <v>164</v>
      </c>
      <c r="I648">
        <f t="shared" si="41"/>
        <v>33.054878048780488</v>
      </c>
      <c r="J648" t="s">
        <v>20</v>
      </c>
      <c r="K648" t="s">
        <v>21</v>
      </c>
      <c r="L648">
        <v>1469163600</v>
      </c>
      <c r="M648" s="8">
        <f t="shared" si="43"/>
        <v>42573.208333333328</v>
      </c>
      <c r="N648">
        <v>1470805200</v>
      </c>
      <c r="O648" s="8">
        <f t="shared" si="42"/>
        <v>42592.208333333328</v>
      </c>
      <c r="P648" t="b">
        <v>0</v>
      </c>
      <c r="Q648" t="b">
        <v>1</v>
      </c>
      <c r="R648" t="s">
        <v>2014</v>
      </c>
      <c r="S648" t="s">
        <v>2017</v>
      </c>
    </row>
    <row r="649" spans="1:19" ht="17" x14ac:dyDescent="0.2">
      <c r="A649">
        <v>232</v>
      </c>
      <c r="B649" t="s">
        <v>493</v>
      </c>
      <c r="C649" s="3" t="s">
        <v>494</v>
      </c>
      <c r="D649">
        <v>3400</v>
      </c>
      <c r="E649">
        <v>5823</v>
      </c>
      <c r="F649" s="5">
        <f t="shared" si="40"/>
        <v>171.26470588235293</v>
      </c>
      <c r="G649" t="s">
        <v>19</v>
      </c>
      <c r="H649">
        <v>92</v>
      </c>
      <c r="I649">
        <f t="shared" si="41"/>
        <v>63.293478260869563</v>
      </c>
      <c r="J649" t="s">
        <v>20</v>
      </c>
      <c r="K649" t="s">
        <v>21</v>
      </c>
      <c r="L649">
        <v>1469422800</v>
      </c>
      <c r="M649" s="8">
        <f t="shared" si="43"/>
        <v>42576.208333333328</v>
      </c>
      <c r="N649">
        <v>1469509200</v>
      </c>
      <c r="O649" s="8">
        <f t="shared" si="42"/>
        <v>42577.208333333328</v>
      </c>
      <c r="P649" t="b">
        <v>0</v>
      </c>
      <c r="Q649" t="b">
        <v>0</v>
      </c>
      <c r="R649" t="s">
        <v>2012</v>
      </c>
      <c r="S649" t="s">
        <v>2013</v>
      </c>
    </row>
    <row r="650" spans="1:19" ht="17" x14ac:dyDescent="0.2">
      <c r="A650">
        <v>877</v>
      </c>
      <c r="B650" t="s">
        <v>1762</v>
      </c>
      <c r="C650" s="3" t="s">
        <v>1763</v>
      </c>
      <c r="D650">
        <v>163600</v>
      </c>
      <c r="E650">
        <v>126628</v>
      </c>
      <c r="F650" s="5">
        <f t="shared" si="40"/>
        <v>77.400977995110026</v>
      </c>
      <c r="G650" t="s">
        <v>14</v>
      </c>
      <c r="H650">
        <v>1229</v>
      </c>
      <c r="I650">
        <f t="shared" si="41"/>
        <v>103.033360455655</v>
      </c>
      <c r="J650" t="s">
        <v>20</v>
      </c>
      <c r="K650" t="s">
        <v>21</v>
      </c>
      <c r="L650">
        <v>1469509200</v>
      </c>
      <c r="M650" s="8">
        <f t="shared" si="43"/>
        <v>42577.208333333328</v>
      </c>
      <c r="N650">
        <v>1469595600</v>
      </c>
      <c r="O650" s="8">
        <f t="shared" si="42"/>
        <v>42578.208333333328</v>
      </c>
      <c r="P650" t="b">
        <v>0</v>
      </c>
      <c r="Q650" t="b">
        <v>0</v>
      </c>
      <c r="R650" t="s">
        <v>2006</v>
      </c>
      <c r="S650" t="s">
        <v>2007</v>
      </c>
    </row>
    <row r="651" spans="1:19" ht="17" x14ac:dyDescent="0.2">
      <c r="A651">
        <v>83</v>
      </c>
      <c r="B651" t="s">
        <v>196</v>
      </c>
      <c r="C651" s="3" t="s">
        <v>197</v>
      </c>
      <c r="D651">
        <v>106400</v>
      </c>
      <c r="E651">
        <v>39996</v>
      </c>
      <c r="F651" s="5">
        <f t="shared" si="40"/>
        <v>37.590225563909776</v>
      </c>
      <c r="G651" t="s">
        <v>14</v>
      </c>
      <c r="H651">
        <v>1000</v>
      </c>
      <c r="I651">
        <f t="shared" si="41"/>
        <v>39.996000000000002</v>
      </c>
      <c r="J651" t="s">
        <v>20</v>
      </c>
      <c r="K651" t="s">
        <v>21</v>
      </c>
      <c r="L651">
        <v>1469682000</v>
      </c>
      <c r="M651" s="8">
        <f t="shared" si="43"/>
        <v>42579.208333333328</v>
      </c>
      <c r="N651">
        <v>1471582800</v>
      </c>
      <c r="O651" s="8">
        <f t="shared" si="42"/>
        <v>42601.208333333328</v>
      </c>
      <c r="P651" t="b">
        <v>0</v>
      </c>
      <c r="Q651" t="b">
        <v>0</v>
      </c>
      <c r="R651" t="s">
        <v>2008</v>
      </c>
      <c r="S651" t="s">
        <v>2016</v>
      </c>
    </row>
    <row r="652" spans="1:19" ht="17" x14ac:dyDescent="0.2">
      <c r="A652">
        <v>559</v>
      </c>
      <c r="B652" t="s">
        <v>1138</v>
      </c>
      <c r="C652" s="3" t="s">
        <v>1139</v>
      </c>
      <c r="D652">
        <v>105300</v>
      </c>
      <c r="E652">
        <v>106321</v>
      </c>
      <c r="F652" s="5">
        <f t="shared" si="40"/>
        <v>100.9696106362773</v>
      </c>
      <c r="G652" t="s">
        <v>19</v>
      </c>
      <c r="H652">
        <v>1022</v>
      </c>
      <c r="I652">
        <f t="shared" si="41"/>
        <v>104.03228962818004</v>
      </c>
      <c r="J652" t="s">
        <v>20</v>
      </c>
      <c r="K652" t="s">
        <v>21</v>
      </c>
      <c r="L652">
        <v>1470114000</v>
      </c>
      <c r="M652" s="8">
        <f t="shared" si="43"/>
        <v>42584.208333333328</v>
      </c>
      <c r="N652">
        <v>1470718800</v>
      </c>
      <c r="O652" s="8">
        <f t="shared" si="42"/>
        <v>42591.208333333328</v>
      </c>
      <c r="P652" t="b">
        <v>0</v>
      </c>
      <c r="Q652" t="b">
        <v>0</v>
      </c>
      <c r="R652" t="s">
        <v>2012</v>
      </c>
      <c r="S652" t="s">
        <v>2013</v>
      </c>
    </row>
    <row r="653" spans="1:19" ht="17" x14ac:dyDescent="0.2">
      <c r="A653">
        <v>652</v>
      </c>
      <c r="B653" t="s">
        <v>1322</v>
      </c>
      <c r="C653" s="3" t="s">
        <v>1323</v>
      </c>
      <c r="D653">
        <v>10000</v>
      </c>
      <c r="E653">
        <v>12684</v>
      </c>
      <c r="F653" s="5">
        <f t="shared" si="40"/>
        <v>126.84</v>
      </c>
      <c r="G653" t="s">
        <v>19</v>
      </c>
      <c r="H653">
        <v>409</v>
      </c>
      <c r="I653">
        <f t="shared" si="41"/>
        <v>31.012224938875306</v>
      </c>
      <c r="J653" t="s">
        <v>20</v>
      </c>
      <c r="K653" t="s">
        <v>21</v>
      </c>
      <c r="L653">
        <v>1470373200</v>
      </c>
      <c r="M653" s="8">
        <f t="shared" si="43"/>
        <v>42587.208333333328</v>
      </c>
      <c r="N653">
        <v>1474088400</v>
      </c>
      <c r="O653" s="8">
        <f t="shared" si="42"/>
        <v>42630.208333333328</v>
      </c>
      <c r="P653" t="b">
        <v>0</v>
      </c>
      <c r="Q653" t="b">
        <v>0</v>
      </c>
      <c r="R653" t="s">
        <v>2010</v>
      </c>
      <c r="S653" t="s">
        <v>2011</v>
      </c>
    </row>
    <row r="654" spans="1:19" ht="17" x14ac:dyDescent="0.2">
      <c r="A654">
        <v>91</v>
      </c>
      <c r="B654" t="s">
        <v>212</v>
      </c>
      <c r="C654" s="3" t="s">
        <v>213</v>
      </c>
      <c r="D654">
        <v>154300</v>
      </c>
      <c r="E654">
        <v>74688</v>
      </c>
      <c r="F654" s="5">
        <f t="shared" si="40"/>
        <v>48.404406999351913</v>
      </c>
      <c r="G654" t="s">
        <v>14</v>
      </c>
      <c r="H654">
        <v>679</v>
      </c>
      <c r="I654">
        <f t="shared" si="41"/>
        <v>109.99705449189985</v>
      </c>
      <c r="J654" t="s">
        <v>94</v>
      </c>
      <c r="K654" t="s">
        <v>95</v>
      </c>
      <c r="L654">
        <v>1470459600</v>
      </c>
      <c r="M654" s="8">
        <f t="shared" si="43"/>
        <v>42588.208333333328</v>
      </c>
      <c r="N654">
        <v>1472878800</v>
      </c>
      <c r="O654" s="8">
        <f t="shared" si="42"/>
        <v>42616.208333333328</v>
      </c>
      <c r="P654" t="b">
        <v>0</v>
      </c>
      <c r="Q654" t="b">
        <v>0</v>
      </c>
      <c r="R654" t="s">
        <v>2020</v>
      </c>
      <c r="S654" t="s">
        <v>2032</v>
      </c>
    </row>
    <row r="655" spans="1:19" ht="17" x14ac:dyDescent="0.2">
      <c r="A655">
        <v>304</v>
      </c>
      <c r="B655" t="s">
        <v>637</v>
      </c>
      <c r="C655" s="3" t="s">
        <v>638</v>
      </c>
      <c r="D655">
        <v>2100</v>
      </c>
      <c r="E655">
        <v>11469</v>
      </c>
      <c r="F655" s="5">
        <f t="shared" si="40"/>
        <v>546.14285714285722</v>
      </c>
      <c r="G655" t="s">
        <v>19</v>
      </c>
      <c r="H655">
        <v>142</v>
      </c>
      <c r="I655">
        <f t="shared" si="41"/>
        <v>80.767605633802816</v>
      </c>
      <c r="J655" t="s">
        <v>20</v>
      </c>
      <c r="K655" t="s">
        <v>21</v>
      </c>
      <c r="L655">
        <v>1470546000</v>
      </c>
      <c r="M655" s="8">
        <f t="shared" si="43"/>
        <v>42589.208333333328</v>
      </c>
      <c r="N655">
        <v>1474088400</v>
      </c>
      <c r="O655" s="8">
        <f t="shared" si="42"/>
        <v>42630.208333333328</v>
      </c>
      <c r="P655" t="b">
        <v>0</v>
      </c>
      <c r="Q655" t="b">
        <v>0</v>
      </c>
      <c r="R655" t="s">
        <v>2014</v>
      </c>
      <c r="S655" t="s">
        <v>2015</v>
      </c>
    </row>
    <row r="656" spans="1:19" ht="17" x14ac:dyDescent="0.2">
      <c r="A656">
        <v>952</v>
      </c>
      <c r="B656" t="s">
        <v>1910</v>
      </c>
      <c r="C656" s="3" t="s">
        <v>1911</v>
      </c>
      <c r="D656">
        <v>145500</v>
      </c>
      <c r="E656">
        <v>101987</v>
      </c>
      <c r="F656" s="5">
        <f t="shared" si="40"/>
        <v>70.094158075601371</v>
      </c>
      <c r="G656" t="s">
        <v>63</v>
      </c>
      <c r="H656">
        <v>2266</v>
      </c>
      <c r="I656">
        <f t="shared" si="41"/>
        <v>45.007502206531335</v>
      </c>
      <c r="J656" t="s">
        <v>20</v>
      </c>
      <c r="K656" t="s">
        <v>21</v>
      </c>
      <c r="L656">
        <v>1470718800</v>
      </c>
      <c r="M656" s="8">
        <f t="shared" si="43"/>
        <v>42591.208333333328</v>
      </c>
      <c r="N656">
        <v>1471928400</v>
      </c>
      <c r="O656" s="8">
        <f t="shared" si="42"/>
        <v>42605.208333333328</v>
      </c>
      <c r="P656" t="b">
        <v>0</v>
      </c>
      <c r="Q656" t="b">
        <v>0</v>
      </c>
      <c r="R656" t="s">
        <v>2014</v>
      </c>
      <c r="S656" t="s">
        <v>2015</v>
      </c>
    </row>
    <row r="657" spans="1:19" ht="17" x14ac:dyDescent="0.2">
      <c r="A657">
        <v>126</v>
      </c>
      <c r="B657" t="s">
        <v>282</v>
      </c>
      <c r="C657" s="3" t="s">
        <v>283</v>
      </c>
      <c r="D657">
        <v>180200</v>
      </c>
      <c r="E657">
        <v>69617</v>
      </c>
      <c r="F657" s="5">
        <f t="shared" si="40"/>
        <v>38.633185349611544</v>
      </c>
      <c r="G657" t="s">
        <v>14</v>
      </c>
      <c r="H657">
        <v>774</v>
      </c>
      <c r="I657">
        <f t="shared" si="41"/>
        <v>89.944444444444443</v>
      </c>
      <c r="J657" t="s">
        <v>20</v>
      </c>
      <c r="K657" t="s">
        <v>21</v>
      </c>
      <c r="L657">
        <v>1471150800</v>
      </c>
      <c r="M657" s="8">
        <f t="shared" si="43"/>
        <v>42596.208333333328</v>
      </c>
      <c r="N657">
        <v>1473570000</v>
      </c>
      <c r="O657" s="8">
        <f t="shared" si="42"/>
        <v>42624.208333333328</v>
      </c>
      <c r="P657" t="b">
        <v>0</v>
      </c>
      <c r="Q657" t="b">
        <v>1</v>
      </c>
      <c r="R657" t="s">
        <v>2012</v>
      </c>
      <c r="S657" t="s">
        <v>2013</v>
      </c>
    </row>
    <row r="658" spans="1:19" ht="17" x14ac:dyDescent="0.2">
      <c r="A658">
        <v>864</v>
      </c>
      <c r="B658" t="s">
        <v>1736</v>
      </c>
      <c r="C658" s="3" t="s">
        <v>1737</v>
      </c>
      <c r="D658">
        <v>4200</v>
      </c>
      <c r="E658">
        <v>14577</v>
      </c>
      <c r="F658" s="5">
        <f t="shared" si="40"/>
        <v>347.07142857142856</v>
      </c>
      <c r="G658" t="s">
        <v>19</v>
      </c>
      <c r="H658">
        <v>150</v>
      </c>
      <c r="I658">
        <f t="shared" si="41"/>
        <v>97.18</v>
      </c>
      <c r="J658" t="s">
        <v>20</v>
      </c>
      <c r="K658" t="s">
        <v>21</v>
      </c>
      <c r="L658">
        <v>1471582800</v>
      </c>
      <c r="M658" s="8">
        <f t="shared" si="43"/>
        <v>42601.208333333328</v>
      </c>
      <c r="N658">
        <v>1472014800</v>
      </c>
      <c r="O658" s="8">
        <f t="shared" si="42"/>
        <v>42606.208333333328</v>
      </c>
      <c r="P658" t="b">
        <v>0</v>
      </c>
      <c r="Q658" t="b">
        <v>0</v>
      </c>
      <c r="R658" t="s">
        <v>2014</v>
      </c>
      <c r="S658" t="s">
        <v>2025</v>
      </c>
    </row>
    <row r="659" spans="1:19" ht="17" x14ac:dyDescent="0.2">
      <c r="A659">
        <v>713</v>
      </c>
      <c r="B659" t="s">
        <v>1440</v>
      </c>
      <c r="C659" s="3" t="s">
        <v>1441</v>
      </c>
      <c r="D659">
        <v>6900</v>
      </c>
      <c r="E659">
        <v>11174</v>
      </c>
      <c r="F659" s="5">
        <f t="shared" si="40"/>
        <v>161.94202898550725</v>
      </c>
      <c r="G659" t="s">
        <v>19</v>
      </c>
      <c r="H659">
        <v>103</v>
      </c>
      <c r="I659">
        <f t="shared" si="41"/>
        <v>108.48543689320388</v>
      </c>
      <c r="J659" t="s">
        <v>20</v>
      </c>
      <c r="K659" t="s">
        <v>21</v>
      </c>
      <c r="L659">
        <v>1471842000</v>
      </c>
      <c r="M659" s="8">
        <f t="shared" si="43"/>
        <v>42604.208333333328</v>
      </c>
      <c r="N659">
        <v>1472878800</v>
      </c>
      <c r="O659" s="8">
        <f t="shared" si="42"/>
        <v>42616.208333333328</v>
      </c>
      <c r="P659" t="b">
        <v>0</v>
      </c>
      <c r="Q659" t="b">
        <v>0</v>
      </c>
      <c r="R659" t="s">
        <v>2020</v>
      </c>
      <c r="S659" t="s">
        <v>2029</v>
      </c>
    </row>
    <row r="660" spans="1:19" ht="17" x14ac:dyDescent="0.2">
      <c r="A660">
        <v>521</v>
      </c>
      <c r="B660" t="s">
        <v>1064</v>
      </c>
      <c r="C660" s="3" t="s">
        <v>125</v>
      </c>
      <c r="D660">
        <v>7600</v>
      </c>
      <c r="E660">
        <v>11061</v>
      </c>
      <c r="F660" s="5">
        <f t="shared" si="40"/>
        <v>145.53947368421052</v>
      </c>
      <c r="G660" t="s">
        <v>19</v>
      </c>
      <c r="H660">
        <v>369</v>
      </c>
      <c r="I660">
        <f t="shared" si="41"/>
        <v>29.975609756097562</v>
      </c>
      <c r="J660" t="s">
        <v>20</v>
      </c>
      <c r="K660" t="s">
        <v>21</v>
      </c>
      <c r="L660">
        <v>1471928400</v>
      </c>
      <c r="M660" s="8">
        <f t="shared" si="43"/>
        <v>42605.208333333328</v>
      </c>
      <c r="N660">
        <v>1472446800</v>
      </c>
      <c r="O660" s="8">
        <f t="shared" si="42"/>
        <v>42611.208333333328</v>
      </c>
      <c r="P660" t="b">
        <v>0</v>
      </c>
      <c r="Q660" t="b">
        <v>1</v>
      </c>
      <c r="R660" t="s">
        <v>2014</v>
      </c>
      <c r="S660" t="s">
        <v>2017</v>
      </c>
    </row>
    <row r="661" spans="1:19" ht="17" x14ac:dyDescent="0.2">
      <c r="A661">
        <v>175</v>
      </c>
      <c r="B661" t="s">
        <v>380</v>
      </c>
      <c r="C661" s="3" t="s">
        <v>381</v>
      </c>
      <c r="D661">
        <v>181200</v>
      </c>
      <c r="E661">
        <v>47459</v>
      </c>
      <c r="F661" s="5">
        <f t="shared" si="40"/>
        <v>26.191501103752756</v>
      </c>
      <c r="G661" t="s">
        <v>14</v>
      </c>
      <c r="H661">
        <v>1130</v>
      </c>
      <c r="I661">
        <f t="shared" si="41"/>
        <v>41.999115044247787</v>
      </c>
      <c r="J661" t="s">
        <v>20</v>
      </c>
      <c r="K661" t="s">
        <v>21</v>
      </c>
      <c r="L661">
        <v>1472619600</v>
      </c>
      <c r="M661" s="8">
        <f t="shared" si="43"/>
        <v>42613.208333333328</v>
      </c>
      <c r="N661">
        <v>1474261200</v>
      </c>
      <c r="O661" s="8">
        <f t="shared" si="42"/>
        <v>42632.208333333328</v>
      </c>
      <c r="P661" t="b">
        <v>0</v>
      </c>
      <c r="Q661" t="b">
        <v>0</v>
      </c>
      <c r="R661" t="s">
        <v>2012</v>
      </c>
      <c r="S661" t="s">
        <v>2013</v>
      </c>
    </row>
    <row r="662" spans="1:19" ht="17" x14ac:dyDescent="0.2">
      <c r="A662">
        <v>228</v>
      </c>
      <c r="B662" t="s">
        <v>485</v>
      </c>
      <c r="C662" s="3" t="s">
        <v>486</v>
      </c>
      <c r="D662">
        <v>137900</v>
      </c>
      <c r="E662">
        <v>165352</v>
      </c>
      <c r="F662" s="5">
        <f t="shared" si="40"/>
        <v>119.90717911530093</v>
      </c>
      <c r="G662" t="s">
        <v>19</v>
      </c>
      <c r="H662">
        <v>2468</v>
      </c>
      <c r="I662">
        <f t="shared" si="41"/>
        <v>66.998379254457049</v>
      </c>
      <c r="J662" t="s">
        <v>20</v>
      </c>
      <c r="K662" t="s">
        <v>21</v>
      </c>
      <c r="L662">
        <v>1472619600</v>
      </c>
      <c r="M662" s="8">
        <f t="shared" si="43"/>
        <v>42613.208333333328</v>
      </c>
      <c r="N662">
        <v>1474779600</v>
      </c>
      <c r="O662" s="8">
        <f t="shared" si="42"/>
        <v>42638.208333333328</v>
      </c>
      <c r="P662" t="b">
        <v>0</v>
      </c>
      <c r="Q662" t="b">
        <v>0</v>
      </c>
      <c r="R662" t="s">
        <v>2014</v>
      </c>
      <c r="S662" t="s">
        <v>2022</v>
      </c>
    </row>
    <row r="663" spans="1:19" ht="34" x14ac:dyDescent="0.2">
      <c r="A663">
        <v>176</v>
      </c>
      <c r="B663" t="s">
        <v>382</v>
      </c>
      <c r="C663" s="3" t="s">
        <v>383</v>
      </c>
      <c r="D663">
        <v>115000</v>
      </c>
      <c r="E663">
        <v>86060</v>
      </c>
      <c r="F663" s="5">
        <f t="shared" si="40"/>
        <v>74.834782608695647</v>
      </c>
      <c r="G663" t="s">
        <v>14</v>
      </c>
      <c r="H663">
        <v>782</v>
      </c>
      <c r="I663">
        <f t="shared" si="41"/>
        <v>110.05115089514067</v>
      </c>
      <c r="J663" t="s">
        <v>20</v>
      </c>
      <c r="K663" t="s">
        <v>21</v>
      </c>
      <c r="L663">
        <v>1472878800</v>
      </c>
      <c r="M663" s="8">
        <f t="shared" si="43"/>
        <v>42616.208333333328</v>
      </c>
      <c r="N663">
        <v>1473656400</v>
      </c>
      <c r="O663" s="8">
        <f t="shared" si="42"/>
        <v>42625.208333333328</v>
      </c>
      <c r="P663" t="b">
        <v>0</v>
      </c>
      <c r="Q663" t="b">
        <v>0</v>
      </c>
      <c r="R663" t="s">
        <v>2012</v>
      </c>
      <c r="S663" t="s">
        <v>2013</v>
      </c>
    </row>
    <row r="664" spans="1:19" ht="17" x14ac:dyDescent="0.2">
      <c r="A664">
        <v>196</v>
      </c>
      <c r="B664" t="s">
        <v>422</v>
      </c>
      <c r="C664" s="3" t="s">
        <v>423</v>
      </c>
      <c r="D664">
        <v>8200</v>
      </c>
      <c r="E664">
        <v>5178</v>
      </c>
      <c r="F664" s="5">
        <f t="shared" si="40"/>
        <v>63.146341463414636</v>
      </c>
      <c r="G664" t="s">
        <v>14</v>
      </c>
      <c r="H664">
        <v>100</v>
      </c>
      <c r="I664">
        <f t="shared" si="41"/>
        <v>51.78</v>
      </c>
      <c r="J664" t="s">
        <v>32</v>
      </c>
      <c r="K664" t="s">
        <v>33</v>
      </c>
      <c r="L664">
        <v>1472878800</v>
      </c>
      <c r="M664" s="8">
        <f t="shared" si="43"/>
        <v>42616.208333333328</v>
      </c>
      <c r="N664">
        <v>1474520400</v>
      </c>
      <c r="O664" s="8">
        <f t="shared" si="42"/>
        <v>42635.208333333328</v>
      </c>
      <c r="P664" t="b">
        <v>0</v>
      </c>
      <c r="Q664" t="b">
        <v>0</v>
      </c>
      <c r="R664" t="s">
        <v>2010</v>
      </c>
      <c r="S664" t="s">
        <v>2019</v>
      </c>
    </row>
    <row r="665" spans="1:19" ht="17" x14ac:dyDescent="0.2">
      <c r="A665">
        <v>285</v>
      </c>
      <c r="B665" t="s">
        <v>599</v>
      </c>
      <c r="C665" s="3" t="s">
        <v>600</v>
      </c>
      <c r="D665">
        <v>900</v>
      </c>
      <c r="E665">
        <v>6357</v>
      </c>
      <c r="F665" s="5">
        <f t="shared" si="40"/>
        <v>706.33333333333337</v>
      </c>
      <c r="G665" t="s">
        <v>19</v>
      </c>
      <c r="H665">
        <v>254</v>
      </c>
      <c r="I665">
        <f t="shared" si="41"/>
        <v>25.027559055118111</v>
      </c>
      <c r="J665" t="s">
        <v>20</v>
      </c>
      <c r="K665" t="s">
        <v>21</v>
      </c>
      <c r="L665">
        <v>1473483600</v>
      </c>
      <c r="M665" s="8">
        <f t="shared" si="43"/>
        <v>42623.208333333328</v>
      </c>
      <c r="N665">
        <v>1476766800</v>
      </c>
      <c r="O665" s="8">
        <f t="shared" si="42"/>
        <v>42661.208333333328</v>
      </c>
      <c r="P665" t="b">
        <v>0</v>
      </c>
      <c r="Q665" t="b">
        <v>0</v>
      </c>
      <c r="R665" t="s">
        <v>2012</v>
      </c>
      <c r="S665" t="s">
        <v>2013</v>
      </c>
    </row>
    <row r="666" spans="1:19" ht="17" x14ac:dyDescent="0.2">
      <c r="A666">
        <v>621</v>
      </c>
      <c r="B666" t="s">
        <v>1260</v>
      </c>
      <c r="C666" s="3" t="s">
        <v>1261</v>
      </c>
      <c r="D666">
        <v>25600</v>
      </c>
      <c r="E666">
        <v>158669</v>
      </c>
      <c r="F666" s="5">
        <f t="shared" si="40"/>
        <v>619.80078125</v>
      </c>
      <c r="G666" t="s">
        <v>19</v>
      </c>
      <c r="H666">
        <v>2144</v>
      </c>
      <c r="I666">
        <f t="shared" si="41"/>
        <v>74.006063432835816</v>
      </c>
      <c r="J666" t="s">
        <v>20</v>
      </c>
      <c r="K666" t="s">
        <v>21</v>
      </c>
      <c r="L666">
        <v>1473742800</v>
      </c>
      <c r="M666" s="8">
        <f t="shared" si="43"/>
        <v>42626.208333333328</v>
      </c>
      <c r="N666">
        <v>1474174800</v>
      </c>
      <c r="O666" s="8">
        <f t="shared" si="42"/>
        <v>42631.208333333328</v>
      </c>
      <c r="P666" t="b">
        <v>0</v>
      </c>
      <c r="Q666" t="b">
        <v>0</v>
      </c>
      <c r="R666" t="s">
        <v>2012</v>
      </c>
      <c r="S666" t="s">
        <v>2013</v>
      </c>
    </row>
    <row r="667" spans="1:19" ht="17" x14ac:dyDescent="0.2">
      <c r="A667">
        <v>457</v>
      </c>
      <c r="B667" t="s">
        <v>939</v>
      </c>
      <c r="C667" s="3" t="s">
        <v>940</v>
      </c>
      <c r="D667">
        <v>5000</v>
      </c>
      <c r="E667">
        <v>1332</v>
      </c>
      <c r="F667" s="5">
        <f t="shared" si="40"/>
        <v>26.640000000000004</v>
      </c>
      <c r="G667" t="s">
        <v>14</v>
      </c>
      <c r="H667">
        <v>46</v>
      </c>
      <c r="I667">
        <f t="shared" si="41"/>
        <v>28.956521739130434</v>
      </c>
      <c r="J667" t="s">
        <v>20</v>
      </c>
      <c r="K667" t="s">
        <v>21</v>
      </c>
      <c r="L667">
        <v>1476421200</v>
      </c>
      <c r="M667" s="8">
        <f t="shared" si="43"/>
        <v>42657.208333333328</v>
      </c>
      <c r="N667">
        <v>1476594000</v>
      </c>
      <c r="O667" s="8">
        <f t="shared" si="42"/>
        <v>42659.208333333328</v>
      </c>
      <c r="P667" t="b">
        <v>0</v>
      </c>
      <c r="Q667" t="b">
        <v>0</v>
      </c>
      <c r="R667" t="s">
        <v>2012</v>
      </c>
      <c r="S667" t="s">
        <v>2013</v>
      </c>
    </row>
    <row r="668" spans="1:19" ht="34" x14ac:dyDescent="0.2">
      <c r="A668">
        <v>795</v>
      </c>
      <c r="B668" t="s">
        <v>1601</v>
      </c>
      <c r="C668" s="3" t="s">
        <v>1602</v>
      </c>
      <c r="D668">
        <v>7100</v>
      </c>
      <c r="E668">
        <v>1022</v>
      </c>
      <c r="F668" s="5">
        <f t="shared" si="40"/>
        <v>14.394366197183098</v>
      </c>
      <c r="G668" t="s">
        <v>14</v>
      </c>
      <c r="H668">
        <v>31</v>
      </c>
      <c r="I668">
        <f t="shared" si="41"/>
        <v>32.967741935483872</v>
      </c>
      <c r="J668" t="s">
        <v>20</v>
      </c>
      <c r="K668" t="s">
        <v>21</v>
      </c>
      <c r="L668">
        <v>1477976400</v>
      </c>
      <c r="M668" s="8">
        <f t="shared" si="43"/>
        <v>42675.208333333328</v>
      </c>
      <c r="N668">
        <v>1478235600</v>
      </c>
      <c r="O668" s="8">
        <f t="shared" si="42"/>
        <v>42678.208333333328</v>
      </c>
      <c r="P668" t="b">
        <v>0</v>
      </c>
      <c r="Q668" t="b">
        <v>0</v>
      </c>
      <c r="R668" t="s">
        <v>2014</v>
      </c>
      <c r="S668" t="s">
        <v>2017</v>
      </c>
    </row>
    <row r="669" spans="1:19" ht="34" x14ac:dyDescent="0.2">
      <c r="A669">
        <v>45</v>
      </c>
      <c r="B669" t="s">
        <v>120</v>
      </c>
      <c r="C669" s="3" t="s">
        <v>121</v>
      </c>
      <c r="D669">
        <v>9500</v>
      </c>
      <c r="E669">
        <v>4530</v>
      </c>
      <c r="F669" s="5">
        <f t="shared" si="40"/>
        <v>47.684210526315788</v>
      </c>
      <c r="G669" t="s">
        <v>14</v>
      </c>
      <c r="H669">
        <v>48</v>
      </c>
      <c r="I669">
        <f t="shared" si="41"/>
        <v>94.375</v>
      </c>
      <c r="J669" t="s">
        <v>20</v>
      </c>
      <c r="K669" t="s">
        <v>21</v>
      </c>
      <c r="L669">
        <v>1478062800</v>
      </c>
      <c r="M669" s="8">
        <f t="shared" si="43"/>
        <v>42676.208333333328</v>
      </c>
      <c r="N669">
        <v>1479362400</v>
      </c>
      <c r="O669" s="8">
        <f t="shared" si="42"/>
        <v>42691.25</v>
      </c>
      <c r="P669" t="b">
        <v>0</v>
      </c>
      <c r="Q669" t="b">
        <v>1</v>
      </c>
      <c r="R669" t="s">
        <v>2012</v>
      </c>
      <c r="S669" t="s">
        <v>2013</v>
      </c>
    </row>
    <row r="670" spans="1:19" ht="17" x14ac:dyDescent="0.2">
      <c r="A670">
        <v>439</v>
      </c>
      <c r="B670" t="s">
        <v>904</v>
      </c>
      <c r="C670" s="3" t="s">
        <v>905</v>
      </c>
      <c r="D670">
        <v>28400</v>
      </c>
      <c r="E670">
        <v>100900</v>
      </c>
      <c r="F670" s="5">
        <f t="shared" si="40"/>
        <v>355.28169014084506</v>
      </c>
      <c r="G670" t="s">
        <v>19</v>
      </c>
      <c r="H670">
        <v>2293</v>
      </c>
      <c r="I670">
        <f t="shared" si="41"/>
        <v>44.003488879197555</v>
      </c>
      <c r="J670" t="s">
        <v>20</v>
      </c>
      <c r="K670" t="s">
        <v>21</v>
      </c>
      <c r="L670">
        <v>1478408400</v>
      </c>
      <c r="M670" s="8">
        <f t="shared" si="43"/>
        <v>42680.208333333328</v>
      </c>
      <c r="N670">
        <v>1479016800</v>
      </c>
      <c r="O670" s="8">
        <f t="shared" si="42"/>
        <v>42687.25</v>
      </c>
      <c r="P670" t="b">
        <v>0</v>
      </c>
      <c r="Q670" t="b">
        <v>0</v>
      </c>
      <c r="R670" t="s">
        <v>2014</v>
      </c>
      <c r="S670" t="s">
        <v>2036</v>
      </c>
    </row>
    <row r="671" spans="1:19" ht="34" x14ac:dyDescent="0.2">
      <c r="A671">
        <v>737</v>
      </c>
      <c r="B671" t="s">
        <v>1488</v>
      </c>
      <c r="C671" s="3" t="s">
        <v>1489</v>
      </c>
      <c r="D671">
        <v>3700</v>
      </c>
      <c r="E671">
        <v>5028</v>
      </c>
      <c r="F671" s="5">
        <f t="shared" si="40"/>
        <v>135.8918918918919</v>
      </c>
      <c r="G671" t="s">
        <v>19</v>
      </c>
      <c r="H671">
        <v>180</v>
      </c>
      <c r="I671">
        <f t="shared" si="41"/>
        <v>27.933333333333334</v>
      </c>
      <c r="J671" t="s">
        <v>20</v>
      </c>
      <c r="K671" t="s">
        <v>21</v>
      </c>
      <c r="L671">
        <v>1478844000</v>
      </c>
      <c r="M671" s="8">
        <f t="shared" si="43"/>
        <v>42685.25</v>
      </c>
      <c r="N671">
        <v>1479880800</v>
      </c>
      <c r="O671" s="8">
        <f t="shared" si="42"/>
        <v>42697.25</v>
      </c>
      <c r="P671" t="b">
        <v>0</v>
      </c>
      <c r="Q671" t="b">
        <v>0</v>
      </c>
      <c r="R671" t="s">
        <v>2008</v>
      </c>
      <c r="S671" t="s">
        <v>2018</v>
      </c>
    </row>
    <row r="672" spans="1:19" ht="17" x14ac:dyDescent="0.2">
      <c r="A672">
        <v>978</v>
      </c>
      <c r="B672" t="s">
        <v>1960</v>
      </c>
      <c r="C672" s="3" t="s">
        <v>1961</v>
      </c>
      <c r="D672">
        <v>1000</v>
      </c>
      <c r="E672">
        <v>8641</v>
      </c>
      <c r="F672" s="5">
        <f t="shared" si="40"/>
        <v>864.1</v>
      </c>
      <c r="G672" t="s">
        <v>19</v>
      </c>
      <c r="H672">
        <v>92</v>
      </c>
      <c r="I672">
        <f t="shared" si="41"/>
        <v>93.923913043478265</v>
      </c>
      <c r="J672" t="s">
        <v>20</v>
      </c>
      <c r="K672" t="s">
        <v>21</v>
      </c>
      <c r="L672">
        <v>1478930400</v>
      </c>
      <c r="M672" s="8">
        <f t="shared" si="43"/>
        <v>42686.25</v>
      </c>
      <c r="N672">
        <v>1480831200</v>
      </c>
      <c r="O672" s="8">
        <f t="shared" si="42"/>
        <v>42708.25</v>
      </c>
      <c r="P672" t="b">
        <v>0</v>
      </c>
      <c r="Q672" t="b">
        <v>0</v>
      </c>
      <c r="R672" t="s">
        <v>2023</v>
      </c>
      <c r="S672" t="s">
        <v>2024</v>
      </c>
    </row>
    <row r="673" spans="1:19" ht="17" x14ac:dyDescent="0.2">
      <c r="A673">
        <v>988</v>
      </c>
      <c r="B673" t="s">
        <v>1980</v>
      </c>
      <c r="C673" s="3" t="s">
        <v>1981</v>
      </c>
      <c r="D673">
        <v>9400</v>
      </c>
      <c r="E673">
        <v>4899</v>
      </c>
      <c r="F673" s="5">
        <f t="shared" si="40"/>
        <v>52.117021276595743</v>
      </c>
      <c r="G673" t="s">
        <v>14</v>
      </c>
      <c r="H673">
        <v>64</v>
      </c>
      <c r="I673">
        <f t="shared" si="41"/>
        <v>76.546875</v>
      </c>
      <c r="J673" t="s">
        <v>20</v>
      </c>
      <c r="K673" t="s">
        <v>21</v>
      </c>
      <c r="L673">
        <v>1478930400</v>
      </c>
      <c r="M673" s="8">
        <f t="shared" si="43"/>
        <v>42686.25</v>
      </c>
      <c r="N673">
        <v>1480744800</v>
      </c>
      <c r="O673" s="8">
        <f t="shared" si="42"/>
        <v>42707.25</v>
      </c>
      <c r="P673" t="b">
        <v>0</v>
      </c>
      <c r="Q673" t="b">
        <v>0</v>
      </c>
      <c r="R673" t="s">
        <v>2020</v>
      </c>
      <c r="S673" t="s">
        <v>2029</v>
      </c>
    </row>
    <row r="674" spans="1:19" ht="17" x14ac:dyDescent="0.2">
      <c r="A674">
        <v>637</v>
      </c>
      <c r="B674" t="s">
        <v>1292</v>
      </c>
      <c r="C674" s="3" t="s">
        <v>1293</v>
      </c>
      <c r="D674">
        <v>8500</v>
      </c>
      <c r="E674">
        <v>6750</v>
      </c>
      <c r="F674" s="5">
        <f t="shared" si="40"/>
        <v>79.411764705882348</v>
      </c>
      <c r="G674" t="s">
        <v>14</v>
      </c>
      <c r="H674">
        <v>65</v>
      </c>
      <c r="I674">
        <f t="shared" si="41"/>
        <v>103.84615384615384</v>
      </c>
      <c r="J674" t="s">
        <v>20</v>
      </c>
      <c r="K674" t="s">
        <v>21</v>
      </c>
      <c r="L674">
        <v>1479103200</v>
      </c>
      <c r="M674" s="8">
        <f t="shared" si="43"/>
        <v>42688.25</v>
      </c>
      <c r="N674">
        <v>1479794400</v>
      </c>
      <c r="O674" s="8">
        <f t="shared" si="42"/>
        <v>42696.25</v>
      </c>
      <c r="P674" t="b">
        <v>0</v>
      </c>
      <c r="Q674" t="b">
        <v>0</v>
      </c>
      <c r="R674" t="s">
        <v>2012</v>
      </c>
      <c r="S674" t="s">
        <v>2013</v>
      </c>
    </row>
    <row r="675" spans="1:19" ht="17" x14ac:dyDescent="0.2">
      <c r="A675">
        <v>286</v>
      </c>
      <c r="B675" t="s">
        <v>601</v>
      </c>
      <c r="C675" s="3" t="s">
        <v>602</v>
      </c>
      <c r="D675">
        <v>112100</v>
      </c>
      <c r="E675">
        <v>19557</v>
      </c>
      <c r="F675" s="5">
        <f t="shared" si="40"/>
        <v>17.446030330062445</v>
      </c>
      <c r="G675" t="s">
        <v>63</v>
      </c>
      <c r="H675">
        <v>184</v>
      </c>
      <c r="I675">
        <f t="shared" si="41"/>
        <v>106.28804347826087</v>
      </c>
      <c r="J675" t="s">
        <v>20</v>
      </c>
      <c r="K675" t="s">
        <v>21</v>
      </c>
      <c r="L675">
        <v>1479880800</v>
      </c>
      <c r="M675" s="8">
        <f t="shared" si="43"/>
        <v>42697.25</v>
      </c>
      <c r="N675">
        <v>1480485600</v>
      </c>
      <c r="O675" s="8">
        <f t="shared" si="42"/>
        <v>42704.25</v>
      </c>
      <c r="P675" t="b">
        <v>0</v>
      </c>
      <c r="Q675" t="b">
        <v>0</v>
      </c>
      <c r="R675" t="s">
        <v>2012</v>
      </c>
      <c r="S675" t="s">
        <v>2013</v>
      </c>
    </row>
    <row r="676" spans="1:19" ht="17" x14ac:dyDescent="0.2">
      <c r="A676">
        <v>552</v>
      </c>
      <c r="B676" t="s">
        <v>1125</v>
      </c>
      <c r="C676" s="3" t="s">
        <v>1126</v>
      </c>
      <c r="D676">
        <v>9000</v>
      </c>
      <c r="E676">
        <v>8866</v>
      </c>
      <c r="F676" s="5">
        <f t="shared" si="40"/>
        <v>98.51111111111112</v>
      </c>
      <c r="G676" t="s">
        <v>14</v>
      </c>
      <c r="H676">
        <v>92</v>
      </c>
      <c r="I676">
        <f t="shared" si="41"/>
        <v>96.369565217391298</v>
      </c>
      <c r="J676" t="s">
        <v>20</v>
      </c>
      <c r="K676" t="s">
        <v>21</v>
      </c>
      <c r="L676">
        <v>1480140000</v>
      </c>
      <c r="M676" s="8">
        <f t="shared" si="43"/>
        <v>42700.25</v>
      </c>
      <c r="N676">
        <v>1480312800</v>
      </c>
      <c r="O676" s="8">
        <f t="shared" si="42"/>
        <v>42702.25</v>
      </c>
      <c r="P676" t="b">
        <v>0</v>
      </c>
      <c r="Q676" t="b">
        <v>0</v>
      </c>
      <c r="R676" t="s">
        <v>2012</v>
      </c>
      <c r="S676" t="s">
        <v>2013</v>
      </c>
    </row>
    <row r="677" spans="1:19" ht="17" x14ac:dyDescent="0.2">
      <c r="A677">
        <v>73</v>
      </c>
      <c r="B677" t="s">
        <v>176</v>
      </c>
      <c r="C677" s="3" t="s">
        <v>177</v>
      </c>
      <c r="D677">
        <v>1400</v>
      </c>
      <c r="E677">
        <v>9253</v>
      </c>
      <c r="F677" s="5">
        <f t="shared" si="40"/>
        <v>660.92857142857144</v>
      </c>
      <c r="G677" t="s">
        <v>19</v>
      </c>
      <c r="H677">
        <v>88</v>
      </c>
      <c r="I677">
        <f t="shared" si="41"/>
        <v>105.14772727272727</v>
      </c>
      <c r="J677" t="s">
        <v>20</v>
      </c>
      <c r="K677" t="s">
        <v>21</v>
      </c>
      <c r="L677">
        <v>1480226400</v>
      </c>
      <c r="M677" s="8">
        <f t="shared" si="43"/>
        <v>42701.25</v>
      </c>
      <c r="N677">
        <v>1480485600</v>
      </c>
      <c r="O677" s="8">
        <f t="shared" si="42"/>
        <v>42704.25</v>
      </c>
      <c r="P677" t="b">
        <v>0</v>
      </c>
      <c r="Q677" t="b">
        <v>0</v>
      </c>
      <c r="R677" t="s">
        <v>2008</v>
      </c>
      <c r="S677" t="s">
        <v>2031</v>
      </c>
    </row>
    <row r="678" spans="1:19" ht="17" x14ac:dyDescent="0.2">
      <c r="A678">
        <v>282</v>
      </c>
      <c r="B678" t="s">
        <v>593</v>
      </c>
      <c r="C678" s="3" t="s">
        <v>594</v>
      </c>
      <c r="D678">
        <v>8400</v>
      </c>
      <c r="E678">
        <v>9076</v>
      </c>
      <c r="F678" s="5">
        <f t="shared" si="40"/>
        <v>108.04761904761904</v>
      </c>
      <c r="G678" t="s">
        <v>19</v>
      </c>
      <c r="H678">
        <v>133</v>
      </c>
      <c r="I678">
        <f t="shared" si="41"/>
        <v>68.240601503759393</v>
      </c>
      <c r="J678" t="s">
        <v>20</v>
      </c>
      <c r="K678" t="s">
        <v>21</v>
      </c>
      <c r="L678">
        <v>1480226400</v>
      </c>
      <c r="M678" s="8">
        <f t="shared" si="43"/>
        <v>42701.25</v>
      </c>
      <c r="N678">
        <v>1480744800</v>
      </c>
      <c r="O678" s="8">
        <f t="shared" si="42"/>
        <v>42707.25</v>
      </c>
      <c r="P678" t="b">
        <v>0</v>
      </c>
      <c r="Q678" t="b">
        <v>1</v>
      </c>
      <c r="R678" t="s">
        <v>2014</v>
      </c>
      <c r="S678" t="s">
        <v>2033</v>
      </c>
    </row>
    <row r="679" spans="1:19" ht="17" x14ac:dyDescent="0.2">
      <c r="A679">
        <v>434</v>
      </c>
      <c r="B679" t="s">
        <v>894</v>
      </c>
      <c r="C679" s="3" t="s">
        <v>895</v>
      </c>
      <c r="D679">
        <v>5400</v>
      </c>
      <c r="E679">
        <v>903</v>
      </c>
      <c r="F679" s="5">
        <f t="shared" si="40"/>
        <v>16.722222222222221</v>
      </c>
      <c r="G679" t="s">
        <v>63</v>
      </c>
      <c r="H679">
        <v>10</v>
      </c>
      <c r="I679">
        <f t="shared" si="41"/>
        <v>90.3</v>
      </c>
      <c r="J679" t="s">
        <v>15</v>
      </c>
      <c r="K679" t="s">
        <v>16</v>
      </c>
      <c r="L679">
        <v>1480572000</v>
      </c>
      <c r="M679" s="8">
        <f t="shared" si="43"/>
        <v>42705.25</v>
      </c>
      <c r="N679">
        <v>1481781600</v>
      </c>
      <c r="O679" s="8">
        <f t="shared" si="42"/>
        <v>42719.25</v>
      </c>
      <c r="P679" t="b">
        <v>1</v>
      </c>
      <c r="Q679" t="b">
        <v>0</v>
      </c>
      <c r="R679" t="s">
        <v>2012</v>
      </c>
      <c r="S679" t="s">
        <v>2013</v>
      </c>
    </row>
    <row r="680" spans="1:19" ht="34" x14ac:dyDescent="0.2">
      <c r="A680">
        <v>453</v>
      </c>
      <c r="B680" t="s">
        <v>931</v>
      </c>
      <c r="C680" s="3" t="s">
        <v>932</v>
      </c>
      <c r="D680">
        <v>182400</v>
      </c>
      <c r="E680">
        <v>102749</v>
      </c>
      <c r="F680" s="5">
        <f t="shared" si="40"/>
        <v>56.331688596491226</v>
      </c>
      <c r="G680" t="s">
        <v>14</v>
      </c>
      <c r="H680">
        <v>1181</v>
      </c>
      <c r="I680">
        <f t="shared" si="41"/>
        <v>87.001693480101608</v>
      </c>
      <c r="J680" t="s">
        <v>20</v>
      </c>
      <c r="K680" t="s">
        <v>21</v>
      </c>
      <c r="L680">
        <v>1480572000</v>
      </c>
      <c r="M680" s="8">
        <f t="shared" si="43"/>
        <v>42705.25</v>
      </c>
      <c r="N680">
        <v>1484114400</v>
      </c>
      <c r="O680" s="8">
        <f t="shared" si="42"/>
        <v>42746.25</v>
      </c>
      <c r="P680" t="b">
        <v>0</v>
      </c>
      <c r="Q680" t="b">
        <v>0</v>
      </c>
      <c r="R680" t="s">
        <v>2014</v>
      </c>
      <c r="S680" t="s">
        <v>2036</v>
      </c>
    </row>
    <row r="681" spans="1:19" ht="17" x14ac:dyDescent="0.2">
      <c r="A681">
        <v>258</v>
      </c>
      <c r="B681" t="s">
        <v>545</v>
      </c>
      <c r="C681" s="3" t="s">
        <v>546</v>
      </c>
      <c r="D681">
        <v>5000</v>
      </c>
      <c r="E681">
        <v>13424</v>
      </c>
      <c r="F681" s="5">
        <f t="shared" si="40"/>
        <v>268.48</v>
      </c>
      <c r="G681" t="s">
        <v>19</v>
      </c>
      <c r="H681">
        <v>186</v>
      </c>
      <c r="I681">
        <f t="shared" si="41"/>
        <v>72.172043010752688</v>
      </c>
      <c r="J681" t="s">
        <v>20</v>
      </c>
      <c r="K681" t="s">
        <v>21</v>
      </c>
      <c r="L681">
        <v>1481176800</v>
      </c>
      <c r="M681" s="8">
        <f t="shared" si="43"/>
        <v>42712.25</v>
      </c>
      <c r="N681">
        <v>1482904800</v>
      </c>
      <c r="O681" s="8">
        <f t="shared" si="42"/>
        <v>42732.25</v>
      </c>
      <c r="P681" t="b">
        <v>0</v>
      </c>
      <c r="Q681" t="b">
        <v>1</v>
      </c>
      <c r="R681" t="s">
        <v>2012</v>
      </c>
      <c r="S681" t="s">
        <v>2013</v>
      </c>
    </row>
    <row r="682" spans="1:19" ht="17" x14ac:dyDescent="0.2">
      <c r="A682">
        <v>791</v>
      </c>
      <c r="B682" t="s">
        <v>1593</v>
      </c>
      <c r="C682" s="3" t="s">
        <v>1594</v>
      </c>
      <c r="D682">
        <v>2100</v>
      </c>
      <c r="E682">
        <v>540</v>
      </c>
      <c r="F682" s="5">
        <f t="shared" si="40"/>
        <v>25.714285714285712</v>
      </c>
      <c r="G682" t="s">
        <v>14</v>
      </c>
      <c r="H682">
        <v>6</v>
      </c>
      <c r="I682">
        <f t="shared" si="41"/>
        <v>90</v>
      </c>
      <c r="J682" t="s">
        <v>20</v>
      </c>
      <c r="K682" t="s">
        <v>21</v>
      </c>
      <c r="L682">
        <v>1481436000</v>
      </c>
      <c r="M682" s="8">
        <f t="shared" si="43"/>
        <v>42715.25</v>
      </c>
      <c r="N682">
        <v>1482818400</v>
      </c>
      <c r="O682" s="8">
        <f t="shared" si="42"/>
        <v>42731.25</v>
      </c>
      <c r="P682" t="b">
        <v>0</v>
      </c>
      <c r="Q682" t="b">
        <v>0</v>
      </c>
      <c r="R682" t="s">
        <v>2006</v>
      </c>
      <c r="S682" t="s">
        <v>2007</v>
      </c>
    </row>
    <row r="683" spans="1:19" ht="17" x14ac:dyDescent="0.2">
      <c r="A683">
        <v>329</v>
      </c>
      <c r="B683" t="s">
        <v>687</v>
      </c>
      <c r="C683" s="3" t="s">
        <v>688</v>
      </c>
      <c r="D683">
        <v>93800</v>
      </c>
      <c r="E683">
        <v>21477</v>
      </c>
      <c r="F683" s="5">
        <f t="shared" si="40"/>
        <v>22.896588486140725</v>
      </c>
      <c r="G683" t="s">
        <v>42</v>
      </c>
      <c r="H683">
        <v>211</v>
      </c>
      <c r="I683">
        <f t="shared" si="41"/>
        <v>101.78672985781991</v>
      </c>
      <c r="J683" t="s">
        <v>20</v>
      </c>
      <c r="K683" t="s">
        <v>21</v>
      </c>
      <c r="L683">
        <v>1481522400</v>
      </c>
      <c r="M683" s="8">
        <f t="shared" si="43"/>
        <v>42716.25</v>
      </c>
      <c r="N683">
        <v>1482472800</v>
      </c>
      <c r="O683" s="8">
        <f t="shared" si="42"/>
        <v>42727.25</v>
      </c>
      <c r="P683" t="b">
        <v>0</v>
      </c>
      <c r="Q683" t="b">
        <v>0</v>
      </c>
      <c r="R683" t="s">
        <v>2023</v>
      </c>
      <c r="S683" t="s">
        <v>2024</v>
      </c>
    </row>
    <row r="684" spans="1:19" ht="17" x14ac:dyDescent="0.2">
      <c r="A684">
        <v>470</v>
      </c>
      <c r="B684" t="s">
        <v>965</v>
      </c>
      <c r="C684" s="3" t="s">
        <v>966</v>
      </c>
      <c r="D684">
        <v>3600</v>
      </c>
      <c r="E684">
        <v>10289</v>
      </c>
      <c r="F684" s="5">
        <f t="shared" si="40"/>
        <v>285.80555555555554</v>
      </c>
      <c r="G684" t="s">
        <v>19</v>
      </c>
      <c r="H684">
        <v>381</v>
      </c>
      <c r="I684">
        <f t="shared" si="41"/>
        <v>27.00524934383202</v>
      </c>
      <c r="J684" t="s">
        <v>20</v>
      </c>
      <c r="K684" t="s">
        <v>21</v>
      </c>
      <c r="L684">
        <v>1481522400</v>
      </c>
      <c r="M684" s="8">
        <f t="shared" si="43"/>
        <v>42716.25</v>
      </c>
      <c r="N684">
        <v>1482127200</v>
      </c>
      <c r="O684" s="8">
        <f t="shared" si="42"/>
        <v>42723.25</v>
      </c>
      <c r="P684" t="b">
        <v>0</v>
      </c>
      <c r="Q684" t="b">
        <v>0</v>
      </c>
      <c r="R684" t="s">
        <v>2010</v>
      </c>
      <c r="S684" t="s">
        <v>2019</v>
      </c>
    </row>
    <row r="685" spans="1:19" ht="34" x14ac:dyDescent="0.2">
      <c r="A685">
        <v>554</v>
      </c>
      <c r="B685" t="s">
        <v>1129</v>
      </c>
      <c r="C685" s="3" t="s">
        <v>1130</v>
      </c>
      <c r="D685">
        <v>9500</v>
      </c>
      <c r="E685">
        <v>14408</v>
      </c>
      <c r="F685" s="5">
        <f t="shared" si="40"/>
        <v>151.66315789473683</v>
      </c>
      <c r="G685" t="s">
        <v>19</v>
      </c>
      <c r="H685">
        <v>554</v>
      </c>
      <c r="I685">
        <f t="shared" si="41"/>
        <v>26.007220216606498</v>
      </c>
      <c r="J685" t="s">
        <v>15</v>
      </c>
      <c r="K685" t="s">
        <v>16</v>
      </c>
      <c r="L685">
        <v>1482127200</v>
      </c>
      <c r="M685" s="8">
        <f t="shared" si="43"/>
        <v>42723.25</v>
      </c>
      <c r="N685">
        <v>1482645600</v>
      </c>
      <c r="O685" s="8">
        <f t="shared" si="42"/>
        <v>42729.25</v>
      </c>
      <c r="P685" t="b">
        <v>0</v>
      </c>
      <c r="Q685" t="b">
        <v>0</v>
      </c>
      <c r="R685" t="s">
        <v>2008</v>
      </c>
      <c r="S685" t="s">
        <v>2018</v>
      </c>
    </row>
    <row r="686" spans="1:19" ht="17" x14ac:dyDescent="0.2">
      <c r="A686">
        <v>497</v>
      </c>
      <c r="B686" t="s">
        <v>1018</v>
      </c>
      <c r="C686" s="3" t="s">
        <v>1019</v>
      </c>
      <c r="D686">
        <v>9800</v>
      </c>
      <c r="E686">
        <v>3349</v>
      </c>
      <c r="F686" s="5">
        <f t="shared" si="40"/>
        <v>34.173469387755098</v>
      </c>
      <c r="G686" t="s">
        <v>14</v>
      </c>
      <c r="H686">
        <v>120</v>
      </c>
      <c r="I686">
        <f t="shared" si="41"/>
        <v>27.908333333333335</v>
      </c>
      <c r="J686" t="s">
        <v>20</v>
      </c>
      <c r="K686" t="s">
        <v>21</v>
      </c>
      <c r="L686">
        <v>1482213600</v>
      </c>
      <c r="M686" s="8">
        <f t="shared" si="43"/>
        <v>42724.25</v>
      </c>
      <c r="N686">
        <v>1482213600</v>
      </c>
      <c r="O686" s="8">
        <f t="shared" si="42"/>
        <v>42724.25</v>
      </c>
      <c r="P686" t="b">
        <v>0</v>
      </c>
      <c r="Q686" t="b">
        <v>1</v>
      </c>
      <c r="R686" t="s">
        <v>2010</v>
      </c>
      <c r="S686" t="s">
        <v>2019</v>
      </c>
    </row>
    <row r="687" spans="1:19" ht="17" x14ac:dyDescent="0.2">
      <c r="A687">
        <v>247</v>
      </c>
      <c r="B687" t="s">
        <v>523</v>
      </c>
      <c r="C687" s="3" t="s">
        <v>524</v>
      </c>
      <c r="D687">
        <v>19800</v>
      </c>
      <c r="E687">
        <v>184658</v>
      </c>
      <c r="F687" s="5">
        <f t="shared" si="40"/>
        <v>932.61616161616166</v>
      </c>
      <c r="G687" t="s">
        <v>19</v>
      </c>
      <c r="H687">
        <v>1884</v>
      </c>
      <c r="I687">
        <f t="shared" si="41"/>
        <v>98.013800424628457</v>
      </c>
      <c r="J687" t="s">
        <v>20</v>
      </c>
      <c r="K687" t="s">
        <v>21</v>
      </c>
      <c r="L687">
        <v>1482386400</v>
      </c>
      <c r="M687" s="8">
        <f t="shared" si="43"/>
        <v>42726.25</v>
      </c>
      <c r="N687">
        <v>1483682400</v>
      </c>
      <c r="O687" s="8">
        <f t="shared" si="42"/>
        <v>42741.25</v>
      </c>
      <c r="P687" t="b">
        <v>0</v>
      </c>
      <c r="Q687" t="b">
        <v>1</v>
      </c>
      <c r="R687" t="s">
        <v>2020</v>
      </c>
      <c r="S687" t="s">
        <v>2026</v>
      </c>
    </row>
    <row r="688" spans="1:19" ht="17" x14ac:dyDescent="0.2">
      <c r="A688">
        <v>951</v>
      </c>
      <c r="B688" t="s">
        <v>1908</v>
      </c>
      <c r="C688" s="3" t="s">
        <v>1909</v>
      </c>
      <c r="D688">
        <v>14500</v>
      </c>
      <c r="E688">
        <v>159056</v>
      </c>
      <c r="F688" s="5">
        <f t="shared" si="40"/>
        <v>1096.9379310344827</v>
      </c>
      <c r="G688" t="s">
        <v>19</v>
      </c>
      <c r="H688">
        <v>1559</v>
      </c>
      <c r="I688">
        <f t="shared" si="41"/>
        <v>102.02437459910199</v>
      </c>
      <c r="J688" t="s">
        <v>20</v>
      </c>
      <c r="K688" t="s">
        <v>21</v>
      </c>
      <c r="L688">
        <v>1482732000</v>
      </c>
      <c r="M688" s="8">
        <f t="shared" si="43"/>
        <v>42730.25</v>
      </c>
      <c r="N688">
        <v>1482818400</v>
      </c>
      <c r="O688" s="8">
        <f t="shared" si="42"/>
        <v>42731.25</v>
      </c>
      <c r="P688" t="b">
        <v>0</v>
      </c>
      <c r="Q688" t="b">
        <v>1</v>
      </c>
      <c r="R688" t="s">
        <v>2008</v>
      </c>
      <c r="S688" t="s">
        <v>2009</v>
      </c>
    </row>
    <row r="689" spans="1:19" ht="17" x14ac:dyDescent="0.2">
      <c r="A689">
        <v>365</v>
      </c>
      <c r="B689" t="s">
        <v>759</v>
      </c>
      <c r="C689" s="3" t="s">
        <v>760</v>
      </c>
      <c r="D689">
        <v>1600</v>
      </c>
      <c r="E689">
        <v>11735</v>
      </c>
      <c r="F689" s="5">
        <f t="shared" si="40"/>
        <v>733.4375</v>
      </c>
      <c r="G689" t="s">
        <v>19</v>
      </c>
      <c r="H689">
        <v>112</v>
      </c>
      <c r="I689">
        <f t="shared" si="41"/>
        <v>104.77678571428571</v>
      </c>
      <c r="J689" t="s">
        <v>24</v>
      </c>
      <c r="K689" t="s">
        <v>25</v>
      </c>
      <c r="L689">
        <v>1482991200</v>
      </c>
      <c r="M689" s="8">
        <f t="shared" si="43"/>
        <v>42733.25</v>
      </c>
      <c r="N689">
        <v>1485324000</v>
      </c>
      <c r="O689" s="8">
        <f t="shared" si="42"/>
        <v>42760.25</v>
      </c>
      <c r="P689" t="b">
        <v>0</v>
      </c>
      <c r="Q689" t="b">
        <v>0</v>
      </c>
      <c r="R689" t="s">
        <v>2012</v>
      </c>
      <c r="S689" t="s">
        <v>2013</v>
      </c>
    </row>
    <row r="690" spans="1:19" ht="34" x14ac:dyDescent="0.2">
      <c r="A690">
        <v>614</v>
      </c>
      <c r="B690" t="s">
        <v>1246</v>
      </c>
      <c r="C690" s="3" t="s">
        <v>1247</v>
      </c>
      <c r="D690">
        <v>26500</v>
      </c>
      <c r="E690">
        <v>41205</v>
      </c>
      <c r="F690" s="5">
        <f t="shared" si="40"/>
        <v>155.49056603773585</v>
      </c>
      <c r="G690" t="s">
        <v>19</v>
      </c>
      <c r="H690">
        <v>723</v>
      </c>
      <c r="I690">
        <f t="shared" si="41"/>
        <v>56.991701244813278</v>
      </c>
      <c r="J690" t="s">
        <v>20</v>
      </c>
      <c r="K690" t="s">
        <v>21</v>
      </c>
      <c r="L690">
        <v>1484114400</v>
      </c>
      <c r="M690" s="8">
        <f t="shared" si="43"/>
        <v>42746.25</v>
      </c>
      <c r="N690">
        <v>1485669600</v>
      </c>
      <c r="O690" s="8">
        <f t="shared" si="42"/>
        <v>42764.25</v>
      </c>
      <c r="P690" t="b">
        <v>0</v>
      </c>
      <c r="Q690" t="b">
        <v>0</v>
      </c>
      <c r="R690" t="s">
        <v>2012</v>
      </c>
      <c r="S690" t="s">
        <v>2013</v>
      </c>
    </row>
    <row r="691" spans="1:19" ht="34" x14ac:dyDescent="0.2">
      <c r="A691">
        <v>203</v>
      </c>
      <c r="B691" t="s">
        <v>436</v>
      </c>
      <c r="C691" s="3" t="s">
        <v>437</v>
      </c>
      <c r="D691">
        <v>143900</v>
      </c>
      <c r="E691">
        <v>193413</v>
      </c>
      <c r="F691" s="5">
        <f t="shared" si="40"/>
        <v>134.40792216817235</v>
      </c>
      <c r="G691" t="s">
        <v>19</v>
      </c>
      <c r="H691">
        <v>4498</v>
      </c>
      <c r="I691">
        <f t="shared" si="41"/>
        <v>42.999777678968428</v>
      </c>
      <c r="J691" t="s">
        <v>24</v>
      </c>
      <c r="K691" t="s">
        <v>25</v>
      </c>
      <c r="L691">
        <v>1484632800</v>
      </c>
      <c r="M691" s="8">
        <f t="shared" si="43"/>
        <v>42752.25</v>
      </c>
      <c r="N691">
        <v>1484805600</v>
      </c>
      <c r="O691" s="8">
        <f t="shared" si="42"/>
        <v>42754.25</v>
      </c>
      <c r="P691" t="b">
        <v>0</v>
      </c>
      <c r="Q691" t="b">
        <v>0</v>
      </c>
      <c r="R691" t="s">
        <v>2012</v>
      </c>
      <c r="S691" t="s">
        <v>2013</v>
      </c>
    </row>
    <row r="692" spans="1:19" ht="17" x14ac:dyDescent="0.2">
      <c r="A692">
        <v>355</v>
      </c>
      <c r="B692" t="s">
        <v>739</v>
      </c>
      <c r="C692" s="3" t="s">
        <v>740</v>
      </c>
      <c r="D692">
        <v>3800</v>
      </c>
      <c r="E692">
        <v>2241</v>
      </c>
      <c r="F692" s="5">
        <f t="shared" si="40"/>
        <v>58.973684210526315</v>
      </c>
      <c r="G692" t="s">
        <v>42</v>
      </c>
      <c r="H692">
        <v>86</v>
      </c>
      <c r="I692">
        <f t="shared" si="41"/>
        <v>26.058139534883722</v>
      </c>
      <c r="J692" t="s">
        <v>20</v>
      </c>
      <c r="K692" t="s">
        <v>21</v>
      </c>
      <c r="L692">
        <v>1485064800</v>
      </c>
      <c r="M692" s="8">
        <f t="shared" si="43"/>
        <v>42757.25</v>
      </c>
      <c r="N692">
        <v>1488520800</v>
      </c>
      <c r="O692" s="8">
        <f t="shared" si="42"/>
        <v>42797.25</v>
      </c>
      <c r="P692" t="b">
        <v>0</v>
      </c>
      <c r="Q692" t="b">
        <v>0</v>
      </c>
      <c r="R692" t="s">
        <v>2010</v>
      </c>
      <c r="S692" t="s">
        <v>2019</v>
      </c>
    </row>
    <row r="693" spans="1:19" ht="17" x14ac:dyDescent="0.2">
      <c r="A693">
        <v>734</v>
      </c>
      <c r="B693" t="s">
        <v>1482</v>
      </c>
      <c r="C693" s="3" t="s">
        <v>1483</v>
      </c>
      <c r="D693">
        <v>4200</v>
      </c>
      <c r="E693">
        <v>13404</v>
      </c>
      <c r="F693" s="5">
        <f t="shared" si="40"/>
        <v>319.14285714285711</v>
      </c>
      <c r="G693" t="s">
        <v>19</v>
      </c>
      <c r="H693">
        <v>536</v>
      </c>
      <c r="I693">
        <f t="shared" si="41"/>
        <v>25.007462686567163</v>
      </c>
      <c r="J693" t="s">
        <v>20</v>
      </c>
      <c r="K693" t="s">
        <v>21</v>
      </c>
      <c r="L693">
        <v>1485583200</v>
      </c>
      <c r="M693" s="8">
        <f t="shared" si="43"/>
        <v>42763.25</v>
      </c>
      <c r="N693">
        <v>1486620000</v>
      </c>
      <c r="O693" s="8">
        <f t="shared" si="42"/>
        <v>42775.25</v>
      </c>
      <c r="P693" t="b">
        <v>0</v>
      </c>
      <c r="Q693" t="b">
        <v>1</v>
      </c>
      <c r="R693" t="s">
        <v>2012</v>
      </c>
      <c r="S693" t="s">
        <v>2013</v>
      </c>
    </row>
    <row r="694" spans="1:19" ht="34" x14ac:dyDescent="0.2">
      <c r="A694">
        <v>740</v>
      </c>
      <c r="B694" t="s">
        <v>1493</v>
      </c>
      <c r="C694" s="3" t="s">
        <v>1494</v>
      </c>
      <c r="D694">
        <v>5300</v>
      </c>
      <c r="E694">
        <v>1592</v>
      </c>
      <c r="F694" s="5">
        <f t="shared" si="40"/>
        <v>30.037735849056602</v>
      </c>
      <c r="G694" t="s">
        <v>14</v>
      </c>
      <c r="H694">
        <v>16</v>
      </c>
      <c r="I694">
        <f t="shared" si="41"/>
        <v>99.5</v>
      </c>
      <c r="J694" t="s">
        <v>20</v>
      </c>
      <c r="K694" t="s">
        <v>21</v>
      </c>
      <c r="L694">
        <v>1486101600</v>
      </c>
      <c r="M694" s="8">
        <f t="shared" si="43"/>
        <v>42769.25</v>
      </c>
      <c r="N694">
        <v>1486360800</v>
      </c>
      <c r="O694" s="8">
        <f t="shared" si="42"/>
        <v>42772.25</v>
      </c>
      <c r="P694" t="b">
        <v>0</v>
      </c>
      <c r="Q694" t="b">
        <v>0</v>
      </c>
      <c r="R694" t="s">
        <v>2012</v>
      </c>
      <c r="S694" t="s">
        <v>2013</v>
      </c>
    </row>
    <row r="695" spans="1:19" ht="17" x14ac:dyDescent="0.2">
      <c r="A695">
        <v>384</v>
      </c>
      <c r="B695" t="s">
        <v>797</v>
      </c>
      <c r="C695" s="3" t="s">
        <v>798</v>
      </c>
      <c r="D695">
        <v>114400</v>
      </c>
      <c r="E695">
        <v>196779</v>
      </c>
      <c r="F695" s="5">
        <f t="shared" si="40"/>
        <v>172.00961538461539</v>
      </c>
      <c r="G695" t="s">
        <v>19</v>
      </c>
      <c r="H695">
        <v>4799</v>
      </c>
      <c r="I695">
        <f t="shared" si="41"/>
        <v>41.004167534903104</v>
      </c>
      <c r="J695" t="s">
        <v>20</v>
      </c>
      <c r="K695" t="s">
        <v>21</v>
      </c>
      <c r="L695">
        <v>1486706400</v>
      </c>
      <c r="M695" s="8">
        <f t="shared" si="43"/>
        <v>42776.25</v>
      </c>
      <c r="N695">
        <v>1489039200</v>
      </c>
      <c r="O695" s="8">
        <f t="shared" si="42"/>
        <v>42803.25</v>
      </c>
      <c r="P695" t="b">
        <v>1</v>
      </c>
      <c r="Q695" t="b">
        <v>1</v>
      </c>
      <c r="R695" t="s">
        <v>2014</v>
      </c>
      <c r="S695" t="s">
        <v>2015</v>
      </c>
    </row>
    <row r="696" spans="1:19" ht="17" x14ac:dyDescent="0.2">
      <c r="A696">
        <v>944</v>
      </c>
      <c r="B696" t="s">
        <v>1894</v>
      </c>
      <c r="C696" s="3" t="s">
        <v>1895</v>
      </c>
      <c r="D696">
        <v>10000</v>
      </c>
      <c r="E696">
        <v>8142</v>
      </c>
      <c r="F696" s="5">
        <f t="shared" si="40"/>
        <v>81.42</v>
      </c>
      <c r="G696" t="s">
        <v>14</v>
      </c>
      <c r="H696">
        <v>263</v>
      </c>
      <c r="I696">
        <f t="shared" si="41"/>
        <v>30.958174904942965</v>
      </c>
      <c r="J696" t="s">
        <v>24</v>
      </c>
      <c r="K696" t="s">
        <v>25</v>
      </c>
      <c r="L696">
        <v>1486706400</v>
      </c>
      <c r="M696" s="8">
        <f t="shared" si="43"/>
        <v>42776.25</v>
      </c>
      <c r="N696">
        <v>1488348000</v>
      </c>
      <c r="O696" s="8">
        <f t="shared" si="42"/>
        <v>42795.25</v>
      </c>
      <c r="P696" t="b">
        <v>0</v>
      </c>
      <c r="Q696" t="b">
        <v>0</v>
      </c>
      <c r="R696" t="s">
        <v>2027</v>
      </c>
      <c r="S696" t="s">
        <v>2028</v>
      </c>
    </row>
    <row r="697" spans="1:19" ht="34" x14ac:dyDescent="0.2">
      <c r="A697">
        <v>235</v>
      </c>
      <c r="B697" t="s">
        <v>499</v>
      </c>
      <c r="C697" s="3" t="s">
        <v>500</v>
      </c>
      <c r="D697">
        <v>8600</v>
      </c>
      <c r="E697">
        <v>3589</v>
      </c>
      <c r="F697" s="5">
        <f t="shared" si="40"/>
        <v>41.732558139534881</v>
      </c>
      <c r="G697" t="s">
        <v>14</v>
      </c>
      <c r="H697">
        <v>92</v>
      </c>
      <c r="I697">
        <f t="shared" si="41"/>
        <v>39.010869565217391</v>
      </c>
      <c r="J697" t="s">
        <v>20</v>
      </c>
      <c r="K697" t="s">
        <v>21</v>
      </c>
      <c r="L697">
        <v>1486965600</v>
      </c>
      <c r="M697" s="8">
        <f t="shared" si="43"/>
        <v>42779.25</v>
      </c>
      <c r="N697">
        <v>1487397600</v>
      </c>
      <c r="O697" s="8">
        <f t="shared" si="42"/>
        <v>42784.25</v>
      </c>
      <c r="P697" t="b">
        <v>0</v>
      </c>
      <c r="Q697" t="b">
        <v>0</v>
      </c>
      <c r="R697" t="s">
        <v>2014</v>
      </c>
      <c r="S697" t="s">
        <v>2022</v>
      </c>
    </row>
    <row r="698" spans="1:19" ht="17" x14ac:dyDescent="0.2">
      <c r="A698">
        <v>348</v>
      </c>
      <c r="B698" t="s">
        <v>725</v>
      </c>
      <c r="C698" s="3" t="s">
        <v>726</v>
      </c>
      <c r="D698">
        <v>199000</v>
      </c>
      <c r="E698">
        <v>142823</v>
      </c>
      <c r="F698" s="5">
        <f t="shared" si="40"/>
        <v>71.770351758793964</v>
      </c>
      <c r="G698" t="s">
        <v>14</v>
      </c>
      <c r="H698">
        <v>3483</v>
      </c>
      <c r="I698">
        <f t="shared" si="41"/>
        <v>41.005742176284812</v>
      </c>
      <c r="J698" t="s">
        <v>20</v>
      </c>
      <c r="K698" t="s">
        <v>21</v>
      </c>
      <c r="L698">
        <v>1487224800</v>
      </c>
      <c r="M698" s="8">
        <f t="shared" si="43"/>
        <v>42782.25</v>
      </c>
      <c r="N698">
        <v>1488348000</v>
      </c>
      <c r="O698" s="8">
        <f t="shared" si="42"/>
        <v>42795.25</v>
      </c>
      <c r="P698" t="b">
        <v>0</v>
      </c>
      <c r="Q698" t="b">
        <v>0</v>
      </c>
      <c r="R698" t="s">
        <v>2006</v>
      </c>
      <c r="S698" t="s">
        <v>2007</v>
      </c>
    </row>
    <row r="699" spans="1:19" ht="17" x14ac:dyDescent="0.2">
      <c r="A699">
        <v>152</v>
      </c>
      <c r="B699" t="s">
        <v>334</v>
      </c>
      <c r="C699" s="3" t="s">
        <v>335</v>
      </c>
      <c r="D699">
        <v>41500</v>
      </c>
      <c r="E699">
        <v>175573</v>
      </c>
      <c r="F699" s="5">
        <f t="shared" si="40"/>
        <v>423.06746987951806</v>
      </c>
      <c r="G699" t="s">
        <v>19</v>
      </c>
      <c r="H699">
        <v>3376</v>
      </c>
      <c r="I699">
        <f t="shared" si="41"/>
        <v>52.006220379146917</v>
      </c>
      <c r="J699" t="s">
        <v>20</v>
      </c>
      <c r="K699" t="s">
        <v>21</v>
      </c>
      <c r="L699">
        <v>1487311200</v>
      </c>
      <c r="M699" s="8">
        <f t="shared" si="43"/>
        <v>42783.25</v>
      </c>
      <c r="N699">
        <v>1487916000</v>
      </c>
      <c r="O699" s="8">
        <f t="shared" si="42"/>
        <v>42790.25</v>
      </c>
      <c r="P699" t="b">
        <v>0</v>
      </c>
      <c r="Q699" t="b">
        <v>0</v>
      </c>
      <c r="R699" t="s">
        <v>2008</v>
      </c>
      <c r="S699" t="s">
        <v>2018</v>
      </c>
    </row>
    <row r="700" spans="1:19" ht="34" x14ac:dyDescent="0.2">
      <c r="A700">
        <v>641</v>
      </c>
      <c r="B700" t="s">
        <v>1300</v>
      </c>
      <c r="C700" s="3" t="s">
        <v>1301</v>
      </c>
      <c r="D700">
        <v>9400</v>
      </c>
      <c r="E700">
        <v>11277</v>
      </c>
      <c r="F700" s="5">
        <f t="shared" si="40"/>
        <v>119.96808510638297</v>
      </c>
      <c r="G700" t="s">
        <v>19</v>
      </c>
      <c r="H700">
        <v>194</v>
      </c>
      <c r="I700">
        <f t="shared" si="41"/>
        <v>58.128865979381445</v>
      </c>
      <c r="J700" t="s">
        <v>86</v>
      </c>
      <c r="K700" t="s">
        <v>87</v>
      </c>
      <c r="L700">
        <v>1487570400</v>
      </c>
      <c r="M700" s="8">
        <f t="shared" si="43"/>
        <v>42786.25</v>
      </c>
      <c r="N700">
        <v>1489986000</v>
      </c>
      <c r="O700" s="8">
        <f t="shared" si="42"/>
        <v>42814.208333333328</v>
      </c>
      <c r="P700" t="b">
        <v>0</v>
      </c>
      <c r="Q700" t="b">
        <v>0</v>
      </c>
      <c r="R700" t="s">
        <v>2012</v>
      </c>
      <c r="S700" t="s">
        <v>2013</v>
      </c>
    </row>
    <row r="701" spans="1:19" ht="34" x14ac:dyDescent="0.2">
      <c r="A701">
        <v>254</v>
      </c>
      <c r="B701" t="s">
        <v>537</v>
      </c>
      <c r="C701" s="3" t="s">
        <v>538</v>
      </c>
      <c r="D701">
        <v>4600</v>
      </c>
      <c r="E701">
        <v>8505</v>
      </c>
      <c r="F701" s="5">
        <f t="shared" si="40"/>
        <v>184.89130434782609</v>
      </c>
      <c r="G701" t="s">
        <v>19</v>
      </c>
      <c r="H701">
        <v>88</v>
      </c>
      <c r="I701">
        <f t="shared" si="41"/>
        <v>96.647727272727266</v>
      </c>
      <c r="J701" t="s">
        <v>20</v>
      </c>
      <c r="K701" t="s">
        <v>21</v>
      </c>
      <c r="L701">
        <v>1487656800</v>
      </c>
      <c r="M701" s="8">
        <f t="shared" si="43"/>
        <v>42787.25</v>
      </c>
      <c r="N701">
        <v>1487829600</v>
      </c>
      <c r="O701" s="8">
        <f t="shared" si="42"/>
        <v>42789.25</v>
      </c>
      <c r="P701" t="b">
        <v>0</v>
      </c>
      <c r="Q701" t="b">
        <v>0</v>
      </c>
      <c r="R701" t="s">
        <v>2020</v>
      </c>
      <c r="S701" t="s">
        <v>2021</v>
      </c>
    </row>
    <row r="702" spans="1:19" ht="17" x14ac:dyDescent="0.2">
      <c r="A702">
        <v>879</v>
      </c>
      <c r="B702" t="s">
        <v>1766</v>
      </c>
      <c r="C702" s="3" t="s">
        <v>1767</v>
      </c>
      <c r="D702">
        <v>1000</v>
      </c>
      <c r="E702">
        <v>5438</v>
      </c>
      <c r="F702" s="5">
        <f t="shared" si="40"/>
        <v>543.79999999999995</v>
      </c>
      <c r="G702" t="s">
        <v>19</v>
      </c>
      <c r="H702">
        <v>53</v>
      </c>
      <c r="I702">
        <f t="shared" si="41"/>
        <v>102.60377358490567</v>
      </c>
      <c r="J702" t="s">
        <v>20</v>
      </c>
      <c r="K702" t="s">
        <v>21</v>
      </c>
      <c r="L702">
        <v>1487743200</v>
      </c>
      <c r="M702" s="8">
        <f t="shared" si="43"/>
        <v>42788.25</v>
      </c>
      <c r="N702">
        <v>1488520800</v>
      </c>
      <c r="O702" s="8">
        <f t="shared" si="42"/>
        <v>42797.25</v>
      </c>
      <c r="P702" t="b">
        <v>0</v>
      </c>
      <c r="Q702" t="b">
        <v>0</v>
      </c>
      <c r="R702" t="s">
        <v>2020</v>
      </c>
      <c r="S702" t="s">
        <v>2021</v>
      </c>
    </row>
    <row r="703" spans="1:19" ht="17" x14ac:dyDescent="0.2">
      <c r="A703">
        <v>821</v>
      </c>
      <c r="B703" t="s">
        <v>1651</v>
      </c>
      <c r="C703" s="3" t="s">
        <v>1652</v>
      </c>
      <c r="D703">
        <v>4900</v>
      </c>
      <c r="E703">
        <v>14273</v>
      </c>
      <c r="F703" s="5">
        <f t="shared" si="40"/>
        <v>291.28571428571428</v>
      </c>
      <c r="G703" t="s">
        <v>19</v>
      </c>
      <c r="H703">
        <v>210</v>
      </c>
      <c r="I703">
        <f t="shared" si="41"/>
        <v>67.966666666666669</v>
      </c>
      <c r="J703" t="s">
        <v>20</v>
      </c>
      <c r="K703" t="s">
        <v>21</v>
      </c>
      <c r="L703">
        <v>1488261600</v>
      </c>
      <c r="M703" s="8">
        <f t="shared" si="43"/>
        <v>42794.25</v>
      </c>
      <c r="N703">
        <v>1489381200</v>
      </c>
      <c r="O703" s="8">
        <f t="shared" si="42"/>
        <v>42807.208333333328</v>
      </c>
      <c r="P703" t="b">
        <v>0</v>
      </c>
      <c r="Q703" t="b">
        <v>0</v>
      </c>
      <c r="R703" t="s">
        <v>2014</v>
      </c>
      <c r="S703" t="s">
        <v>2015</v>
      </c>
    </row>
    <row r="704" spans="1:19" ht="17" x14ac:dyDescent="0.2">
      <c r="A704">
        <v>643</v>
      </c>
      <c r="B704" t="s">
        <v>1304</v>
      </c>
      <c r="C704" s="3" t="s">
        <v>1305</v>
      </c>
      <c r="D704">
        <v>14900</v>
      </c>
      <c r="E704">
        <v>32986</v>
      </c>
      <c r="F704" s="5">
        <f t="shared" si="40"/>
        <v>221.38255033557047</v>
      </c>
      <c r="G704" t="s">
        <v>19</v>
      </c>
      <c r="H704">
        <v>375</v>
      </c>
      <c r="I704">
        <f t="shared" si="41"/>
        <v>87.962666666666664</v>
      </c>
      <c r="J704" t="s">
        <v>20</v>
      </c>
      <c r="K704" t="s">
        <v>21</v>
      </c>
      <c r="L704">
        <v>1488348000</v>
      </c>
      <c r="M704" s="8">
        <f t="shared" si="43"/>
        <v>42795.25</v>
      </c>
      <c r="N704">
        <v>1489899600</v>
      </c>
      <c r="O704" s="8">
        <f t="shared" si="42"/>
        <v>42813.208333333328</v>
      </c>
      <c r="P704" t="b">
        <v>0</v>
      </c>
      <c r="Q704" t="b">
        <v>0</v>
      </c>
      <c r="R704" t="s">
        <v>2012</v>
      </c>
      <c r="S704" t="s">
        <v>2013</v>
      </c>
    </row>
    <row r="705" spans="1:19" ht="17" x14ac:dyDescent="0.2">
      <c r="A705">
        <v>655</v>
      </c>
      <c r="B705" t="s">
        <v>1328</v>
      </c>
      <c r="C705" s="3" t="s">
        <v>1329</v>
      </c>
      <c r="D705">
        <v>6900</v>
      </c>
      <c r="E705">
        <v>13212</v>
      </c>
      <c r="F705" s="5">
        <f t="shared" si="40"/>
        <v>191.47826086956522</v>
      </c>
      <c r="G705" t="s">
        <v>19</v>
      </c>
      <c r="H705">
        <v>264</v>
      </c>
      <c r="I705">
        <f t="shared" si="41"/>
        <v>50.045454545454547</v>
      </c>
      <c r="J705" t="s">
        <v>20</v>
      </c>
      <c r="K705" t="s">
        <v>21</v>
      </c>
      <c r="L705">
        <v>1488434400</v>
      </c>
      <c r="M705" s="8">
        <f t="shared" si="43"/>
        <v>42796.25</v>
      </c>
      <c r="N705">
        <v>1489554000</v>
      </c>
      <c r="O705" s="8">
        <f t="shared" si="42"/>
        <v>42809.208333333328</v>
      </c>
      <c r="P705" t="b">
        <v>1</v>
      </c>
      <c r="Q705" t="b">
        <v>0</v>
      </c>
      <c r="R705" t="s">
        <v>2027</v>
      </c>
      <c r="S705" t="s">
        <v>2028</v>
      </c>
    </row>
    <row r="706" spans="1:19" ht="17" x14ac:dyDescent="0.2">
      <c r="A706">
        <v>210</v>
      </c>
      <c r="B706" t="s">
        <v>450</v>
      </c>
      <c r="C706" s="3" t="s">
        <v>451</v>
      </c>
      <c r="D706">
        <v>9400</v>
      </c>
      <c r="E706">
        <v>6338</v>
      </c>
      <c r="F706" s="5">
        <f t="shared" ref="F706:F769" si="44">(E706/D706) * 100</f>
        <v>67.425531914893625</v>
      </c>
      <c r="G706" t="s">
        <v>14</v>
      </c>
      <c r="H706">
        <v>226</v>
      </c>
      <c r="I706">
        <f t="shared" ref="I706:I769" si="45">E706/H706</f>
        <v>28.044247787610619</v>
      </c>
      <c r="J706" t="s">
        <v>32</v>
      </c>
      <c r="K706" t="s">
        <v>33</v>
      </c>
      <c r="L706">
        <v>1488520800</v>
      </c>
      <c r="M706" s="8">
        <f t="shared" si="43"/>
        <v>42797.25</v>
      </c>
      <c r="N706">
        <v>1490850000</v>
      </c>
      <c r="O706" s="8">
        <f t="shared" ref="O706:O769" si="46">(((N706/60)/60)/24)+DATE(1970,1,1)</f>
        <v>42824.208333333328</v>
      </c>
      <c r="P706" t="b">
        <v>0</v>
      </c>
      <c r="Q706" t="b">
        <v>0</v>
      </c>
      <c r="R706" t="s">
        <v>2014</v>
      </c>
      <c r="S706" t="s">
        <v>2036</v>
      </c>
    </row>
    <row r="707" spans="1:19" ht="17" x14ac:dyDescent="0.2">
      <c r="A707">
        <v>687</v>
      </c>
      <c r="B707" t="s">
        <v>1389</v>
      </c>
      <c r="C707" s="3" t="s">
        <v>1390</v>
      </c>
      <c r="D707">
        <v>1500</v>
      </c>
      <c r="E707">
        <v>13980</v>
      </c>
      <c r="F707" s="5">
        <f t="shared" si="44"/>
        <v>932</v>
      </c>
      <c r="G707" t="s">
        <v>19</v>
      </c>
      <c r="H707">
        <v>269</v>
      </c>
      <c r="I707">
        <f t="shared" si="45"/>
        <v>51.970260223048328</v>
      </c>
      <c r="J707" t="s">
        <v>20</v>
      </c>
      <c r="K707" t="s">
        <v>21</v>
      </c>
      <c r="L707">
        <v>1489298400</v>
      </c>
      <c r="M707" s="8">
        <f t="shared" ref="M707:M770" si="47">(((L707/60)/60)/24)+DATE(1970,1,1)</f>
        <v>42806.25</v>
      </c>
      <c r="N707">
        <v>1489554000</v>
      </c>
      <c r="O707" s="8">
        <f t="shared" si="46"/>
        <v>42809.208333333328</v>
      </c>
      <c r="P707" t="b">
        <v>0</v>
      </c>
      <c r="Q707" t="b">
        <v>0</v>
      </c>
      <c r="R707" t="s">
        <v>2012</v>
      </c>
      <c r="S707" t="s">
        <v>2013</v>
      </c>
    </row>
    <row r="708" spans="1:19" ht="17" x14ac:dyDescent="0.2">
      <c r="A708">
        <v>732</v>
      </c>
      <c r="B708" t="s">
        <v>1478</v>
      </c>
      <c r="C708" s="3" t="s">
        <v>1479</v>
      </c>
      <c r="D708">
        <v>117000</v>
      </c>
      <c r="E708">
        <v>107622</v>
      </c>
      <c r="F708" s="5">
        <f t="shared" si="44"/>
        <v>91.984615384615381</v>
      </c>
      <c r="G708" t="s">
        <v>14</v>
      </c>
      <c r="H708">
        <v>1121</v>
      </c>
      <c r="I708">
        <f t="shared" si="45"/>
        <v>96.005352363960753</v>
      </c>
      <c r="J708" t="s">
        <v>20</v>
      </c>
      <c r="K708" t="s">
        <v>21</v>
      </c>
      <c r="L708">
        <v>1490158800</v>
      </c>
      <c r="M708" s="8">
        <f t="shared" si="47"/>
        <v>42816.208333333328</v>
      </c>
      <c r="N708">
        <v>1492146000</v>
      </c>
      <c r="O708" s="8">
        <f t="shared" si="46"/>
        <v>42839.208333333328</v>
      </c>
      <c r="P708" t="b">
        <v>0</v>
      </c>
      <c r="Q708" t="b">
        <v>1</v>
      </c>
      <c r="R708" t="s">
        <v>2008</v>
      </c>
      <c r="S708" t="s">
        <v>2009</v>
      </c>
    </row>
    <row r="709" spans="1:19" ht="34" x14ac:dyDescent="0.2">
      <c r="A709">
        <v>34</v>
      </c>
      <c r="B709" t="s">
        <v>98</v>
      </c>
      <c r="C709" s="3" t="s">
        <v>99</v>
      </c>
      <c r="D709">
        <v>9300</v>
      </c>
      <c r="E709">
        <v>14025</v>
      </c>
      <c r="F709" s="5">
        <f t="shared" si="44"/>
        <v>150.80645161290323</v>
      </c>
      <c r="G709" t="s">
        <v>19</v>
      </c>
      <c r="H709">
        <v>165</v>
      </c>
      <c r="I709">
        <f t="shared" si="45"/>
        <v>85</v>
      </c>
      <c r="J709" t="s">
        <v>20</v>
      </c>
      <c r="K709" t="s">
        <v>21</v>
      </c>
      <c r="L709">
        <v>1490245200</v>
      </c>
      <c r="M709" s="8">
        <f t="shared" si="47"/>
        <v>42817.208333333328</v>
      </c>
      <c r="N709">
        <v>1490677200</v>
      </c>
      <c r="O709" s="8">
        <f t="shared" si="46"/>
        <v>42822.208333333328</v>
      </c>
      <c r="P709" t="b">
        <v>0</v>
      </c>
      <c r="Q709" t="b">
        <v>0</v>
      </c>
      <c r="R709" t="s">
        <v>2014</v>
      </c>
      <c r="S709" t="s">
        <v>2015</v>
      </c>
    </row>
    <row r="710" spans="1:19" ht="17" x14ac:dyDescent="0.2">
      <c r="A710">
        <v>634</v>
      </c>
      <c r="B710" t="s">
        <v>1286</v>
      </c>
      <c r="C710" s="3" t="s">
        <v>1287</v>
      </c>
      <c r="D710">
        <v>118200</v>
      </c>
      <c r="E710">
        <v>92824</v>
      </c>
      <c r="F710" s="5">
        <f t="shared" si="44"/>
        <v>78.531302876480552</v>
      </c>
      <c r="G710" t="s">
        <v>63</v>
      </c>
      <c r="H710">
        <v>1658</v>
      </c>
      <c r="I710">
        <f t="shared" si="45"/>
        <v>55.985524728588658</v>
      </c>
      <c r="J710" t="s">
        <v>20</v>
      </c>
      <c r="K710" t="s">
        <v>21</v>
      </c>
      <c r="L710">
        <v>1490418000</v>
      </c>
      <c r="M710" s="8">
        <f t="shared" si="47"/>
        <v>42819.208333333328</v>
      </c>
      <c r="N710">
        <v>1491627600</v>
      </c>
      <c r="O710" s="8">
        <f t="shared" si="46"/>
        <v>42833.208333333328</v>
      </c>
      <c r="P710" t="b">
        <v>0</v>
      </c>
      <c r="Q710" t="b">
        <v>0</v>
      </c>
      <c r="R710" t="s">
        <v>2014</v>
      </c>
      <c r="S710" t="s">
        <v>2033</v>
      </c>
    </row>
    <row r="711" spans="1:19" ht="34" x14ac:dyDescent="0.2">
      <c r="A711">
        <v>888</v>
      </c>
      <c r="B711" t="s">
        <v>1784</v>
      </c>
      <c r="C711" s="3" t="s">
        <v>1785</v>
      </c>
      <c r="D711">
        <v>5800</v>
      </c>
      <c r="E711">
        <v>12174</v>
      </c>
      <c r="F711" s="5">
        <f t="shared" si="44"/>
        <v>209.89655172413794</v>
      </c>
      <c r="G711" t="s">
        <v>19</v>
      </c>
      <c r="H711">
        <v>290</v>
      </c>
      <c r="I711">
        <f t="shared" si="45"/>
        <v>41.979310344827589</v>
      </c>
      <c r="J711" t="s">
        <v>20</v>
      </c>
      <c r="K711" t="s">
        <v>21</v>
      </c>
      <c r="L711">
        <v>1491886800</v>
      </c>
      <c r="M711" s="8">
        <f t="shared" si="47"/>
        <v>42836.208333333328</v>
      </c>
      <c r="N711">
        <v>1493528400</v>
      </c>
      <c r="O711" s="8">
        <f t="shared" si="46"/>
        <v>42855.208333333328</v>
      </c>
      <c r="P711" t="b">
        <v>0</v>
      </c>
      <c r="Q711" t="b">
        <v>0</v>
      </c>
      <c r="R711" t="s">
        <v>2012</v>
      </c>
      <c r="S711" t="s">
        <v>2013</v>
      </c>
    </row>
    <row r="712" spans="1:19" ht="17" x14ac:dyDescent="0.2">
      <c r="A712">
        <v>773</v>
      </c>
      <c r="B712" t="s">
        <v>1557</v>
      </c>
      <c r="C712" s="3" t="s">
        <v>1558</v>
      </c>
      <c r="D712">
        <v>53100</v>
      </c>
      <c r="E712">
        <v>101185</v>
      </c>
      <c r="F712" s="5">
        <f t="shared" si="44"/>
        <v>190.55555555555554</v>
      </c>
      <c r="G712" t="s">
        <v>19</v>
      </c>
      <c r="H712">
        <v>2353</v>
      </c>
      <c r="I712">
        <f t="shared" si="45"/>
        <v>43.00254993625159</v>
      </c>
      <c r="J712" t="s">
        <v>20</v>
      </c>
      <c r="K712" t="s">
        <v>21</v>
      </c>
      <c r="L712">
        <v>1492059600</v>
      </c>
      <c r="M712" s="8">
        <f t="shared" si="47"/>
        <v>42838.208333333328</v>
      </c>
      <c r="N712">
        <v>1492923600</v>
      </c>
      <c r="O712" s="8">
        <f t="shared" si="46"/>
        <v>42848.208333333328</v>
      </c>
      <c r="P712" t="b">
        <v>0</v>
      </c>
      <c r="Q712" t="b">
        <v>0</v>
      </c>
      <c r="R712" t="s">
        <v>2012</v>
      </c>
      <c r="S712" t="s">
        <v>2013</v>
      </c>
    </row>
    <row r="713" spans="1:19" ht="17" x14ac:dyDescent="0.2">
      <c r="A713">
        <v>765</v>
      </c>
      <c r="B713" t="s">
        <v>1541</v>
      </c>
      <c r="C713" s="3" t="s">
        <v>1542</v>
      </c>
      <c r="D713">
        <v>3900</v>
      </c>
      <c r="E713">
        <v>8125</v>
      </c>
      <c r="F713" s="5">
        <f t="shared" si="44"/>
        <v>208.33333333333334</v>
      </c>
      <c r="G713" t="s">
        <v>19</v>
      </c>
      <c r="H713">
        <v>198</v>
      </c>
      <c r="I713">
        <f t="shared" si="45"/>
        <v>41.035353535353536</v>
      </c>
      <c r="J713" t="s">
        <v>20</v>
      </c>
      <c r="K713" t="s">
        <v>21</v>
      </c>
      <c r="L713">
        <v>1492232400</v>
      </c>
      <c r="M713" s="8">
        <f t="shared" si="47"/>
        <v>42840.208333333328</v>
      </c>
      <c r="N713">
        <v>1494392400</v>
      </c>
      <c r="O713" s="8">
        <f t="shared" si="46"/>
        <v>42865.208333333328</v>
      </c>
      <c r="P713" t="b">
        <v>1</v>
      </c>
      <c r="Q713" t="b">
        <v>1</v>
      </c>
      <c r="R713" t="s">
        <v>2008</v>
      </c>
      <c r="S713" t="s">
        <v>2018</v>
      </c>
    </row>
    <row r="714" spans="1:19" ht="17" x14ac:dyDescent="0.2">
      <c r="A714">
        <v>409</v>
      </c>
      <c r="B714" t="s">
        <v>224</v>
      </c>
      <c r="C714" s="3" t="s">
        <v>846</v>
      </c>
      <c r="D714">
        <v>135600</v>
      </c>
      <c r="E714">
        <v>62804</v>
      </c>
      <c r="F714" s="5">
        <f t="shared" si="44"/>
        <v>46.315634218289084</v>
      </c>
      <c r="G714" t="s">
        <v>14</v>
      </c>
      <c r="H714">
        <v>714</v>
      </c>
      <c r="I714">
        <f t="shared" si="45"/>
        <v>87.960784313725483</v>
      </c>
      <c r="J714" t="s">
        <v>20</v>
      </c>
      <c r="K714" t="s">
        <v>21</v>
      </c>
      <c r="L714">
        <v>1492491600</v>
      </c>
      <c r="M714" s="8">
        <f t="shared" si="47"/>
        <v>42843.208333333328</v>
      </c>
      <c r="N714">
        <v>1492837200</v>
      </c>
      <c r="O714" s="8">
        <f t="shared" si="46"/>
        <v>42847.208333333328</v>
      </c>
      <c r="P714" t="b">
        <v>0</v>
      </c>
      <c r="Q714" t="b">
        <v>0</v>
      </c>
      <c r="R714" t="s">
        <v>2008</v>
      </c>
      <c r="S714" t="s">
        <v>2009</v>
      </c>
    </row>
    <row r="715" spans="1:19" ht="17" x14ac:dyDescent="0.2">
      <c r="A715">
        <v>487</v>
      </c>
      <c r="B715" t="s">
        <v>998</v>
      </c>
      <c r="C715" s="3" t="s">
        <v>999</v>
      </c>
      <c r="D715">
        <v>110300</v>
      </c>
      <c r="E715">
        <v>197024</v>
      </c>
      <c r="F715" s="5">
        <f t="shared" si="44"/>
        <v>178.62556663644605</v>
      </c>
      <c r="G715" t="s">
        <v>19</v>
      </c>
      <c r="H715">
        <v>2346</v>
      </c>
      <c r="I715">
        <f t="shared" si="45"/>
        <v>83.982949701619773</v>
      </c>
      <c r="J715" t="s">
        <v>20</v>
      </c>
      <c r="K715" t="s">
        <v>21</v>
      </c>
      <c r="L715">
        <v>1492664400</v>
      </c>
      <c r="M715" s="8">
        <f t="shared" si="47"/>
        <v>42845.208333333328</v>
      </c>
      <c r="N715">
        <v>1495515600</v>
      </c>
      <c r="O715" s="8">
        <f t="shared" si="46"/>
        <v>42878.208333333328</v>
      </c>
      <c r="P715" t="b">
        <v>0</v>
      </c>
      <c r="Q715" t="b">
        <v>0</v>
      </c>
      <c r="R715" t="s">
        <v>2012</v>
      </c>
      <c r="S715" t="s">
        <v>2013</v>
      </c>
    </row>
    <row r="716" spans="1:19" ht="17" x14ac:dyDescent="0.2">
      <c r="A716">
        <v>987</v>
      </c>
      <c r="B716" t="s">
        <v>1978</v>
      </c>
      <c r="C716" s="3" t="s">
        <v>1979</v>
      </c>
      <c r="D716">
        <v>6200</v>
      </c>
      <c r="E716">
        <v>13441</v>
      </c>
      <c r="F716" s="5">
        <f t="shared" si="44"/>
        <v>216.79032258064518</v>
      </c>
      <c r="G716" t="s">
        <v>19</v>
      </c>
      <c r="H716">
        <v>480</v>
      </c>
      <c r="I716">
        <f t="shared" si="45"/>
        <v>28.002083333333335</v>
      </c>
      <c r="J716" t="s">
        <v>20</v>
      </c>
      <c r="K716" t="s">
        <v>21</v>
      </c>
      <c r="L716">
        <v>1493269200</v>
      </c>
      <c r="M716" s="8">
        <f t="shared" si="47"/>
        <v>42852.208333333328</v>
      </c>
      <c r="N716">
        <v>1494478800</v>
      </c>
      <c r="O716" s="8">
        <f t="shared" si="46"/>
        <v>42866.208333333328</v>
      </c>
      <c r="P716" t="b">
        <v>0</v>
      </c>
      <c r="Q716" t="b">
        <v>0</v>
      </c>
      <c r="R716" t="s">
        <v>2014</v>
      </c>
      <c r="S716" t="s">
        <v>2015</v>
      </c>
    </row>
    <row r="717" spans="1:19" ht="17" x14ac:dyDescent="0.2">
      <c r="A717">
        <v>63</v>
      </c>
      <c r="B717" t="s">
        <v>156</v>
      </c>
      <c r="C717" s="3" t="s">
        <v>157</v>
      </c>
      <c r="D717">
        <v>4700</v>
      </c>
      <c r="E717">
        <v>557</v>
      </c>
      <c r="F717" s="5">
        <f t="shared" si="44"/>
        <v>11.851063829787234</v>
      </c>
      <c r="G717" t="s">
        <v>14</v>
      </c>
      <c r="H717">
        <v>5</v>
      </c>
      <c r="I717">
        <f t="shared" si="45"/>
        <v>111.4</v>
      </c>
      <c r="J717" t="s">
        <v>20</v>
      </c>
      <c r="K717" t="s">
        <v>21</v>
      </c>
      <c r="L717">
        <v>1493355600</v>
      </c>
      <c r="M717" s="8">
        <f t="shared" si="47"/>
        <v>42853.208333333328</v>
      </c>
      <c r="N717">
        <v>1493874000</v>
      </c>
      <c r="O717" s="8">
        <f t="shared" si="46"/>
        <v>42859.208333333328</v>
      </c>
      <c r="P717" t="b">
        <v>0</v>
      </c>
      <c r="Q717" t="b">
        <v>0</v>
      </c>
      <c r="R717" t="s">
        <v>2012</v>
      </c>
      <c r="S717" t="s">
        <v>2013</v>
      </c>
    </row>
    <row r="718" spans="1:19" ht="17" x14ac:dyDescent="0.2">
      <c r="A718">
        <v>929</v>
      </c>
      <c r="B718" t="s">
        <v>1866</v>
      </c>
      <c r="C718" s="3" t="s">
        <v>1867</v>
      </c>
      <c r="D718">
        <v>5500</v>
      </c>
      <c r="E718">
        <v>11952</v>
      </c>
      <c r="F718" s="5">
        <f t="shared" si="44"/>
        <v>217.30909090909088</v>
      </c>
      <c r="G718" t="s">
        <v>19</v>
      </c>
      <c r="H718">
        <v>184</v>
      </c>
      <c r="I718">
        <f t="shared" si="45"/>
        <v>64.956521739130437</v>
      </c>
      <c r="J718" t="s">
        <v>36</v>
      </c>
      <c r="K718" t="s">
        <v>37</v>
      </c>
      <c r="L718">
        <v>1493787600</v>
      </c>
      <c r="M718" s="8">
        <f t="shared" si="47"/>
        <v>42858.208333333328</v>
      </c>
      <c r="N718">
        <v>1494997200</v>
      </c>
      <c r="O718" s="8">
        <f t="shared" si="46"/>
        <v>42872.208333333328</v>
      </c>
      <c r="P718" t="b">
        <v>0</v>
      </c>
      <c r="Q718" t="b">
        <v>0</v>
      </c>
      <c r="R718" t="s">
        <v>2012</v>
      </c>
      <c r="S718" t="s">
        <v>2013</v>
      </c>
    </row>
    <row r="719" spans="1:19" ht="17" x14ac:dyDescent="0.2">
      <c r="A719">
        <v>517</v>
      </c>
      <c r="B719" t="s">
        <v>1056</v>
      </c>
      <c r="C719" s="3" t="s">
        <v>1057</v>
      </c>
      <c r="D719">
        <v>5900</v>
      </c>
      <c r="E719">
        <v>6608</v>
      </c>
      <c r="F719" s="5">
        <f t="shared" si="44"/>
        <v>112.00000000000001</v>
      </c>
      <c r="G719" t="s">
        <v>19</v>
      </c>
      <c r="H719">
        <v>78</v>
      </c>
      <c r="I719">
        <f t="shared" si="45"/>
        <v>84.717948717948715</v>
      </c>
      <c r="J719" t="s">
        <v>20</v>
      </c>
      <c r="K719" t="s">
        <v>21</v>
      </c>
      <c r="L719">
        <v>1493960400</v>
      </c>
      <c r="M719" s="8">
        <f t="shared" si="47"/>
        <v>42860.208333333328</v>
      </c>
      <c r="N719">
        <v>1494392400</v>
      </c>
      <c r="O719" s="8">
        <f t="shared" si="46"/>
        <v>42865.208333333328</v>
      </c>
      <c r="P719" t="b">
        <v>0</v>
      </c>
      <c r="Q719" t="b">
        <v>0</v>
      </c>
      <c r="R719" t="s">
        <v>2006</v>
      </c>
      <c r="S719" t="s">
        <v>2007</v>
      </c>
    </row>
    <row r="720" spans="1:19" ht="17" x14ac:dyDescent="0.2">
      <c r="A720">
        <v>242</v>
      </c>
      <c r="B720" t="s">
        <v>513</v>
      </c>
      <c r="C720" s="3" t="s">
        <v>514</v>
      </c>
      <c r="D720">
        <v>8400</v>
      </c>
      <c r="E720">
        <v>10729</v>
      </c>
      <c r="F720" s="5">
        <f t="shared" si="44"/>
        <v>127.72619047619047</v>
      </c>
      <c r="G720" t="s">
        <v>19</v>
      </c>
      <c r="H720">
        <v>250</v>
      </c>
      <c r="I720">
        <f t="shared" si="45"/>
        <v>42.915999999999997</v>
      </c>
      <c r="J720" t="s">
        <v>20</v>
      </c>
      <c r="K720" t="s">
        <v>21</v>
      </c>
      <c r="L720">
        <v>1494392400</v>
      </c>
      <c r="M720" s="8">
        <f t="shared" si="47"/>
        <v>42865.208333333328</v>
      </c>
      <c r="N720">
        <v>1495256400</v>
      </c>
      <c r="O720" s="8">
        <f t="shared" si="46"/>
        <v>42875.208333333328</v>
      </c>
      <c r="P720" t="b">
        <v>0</v>
      </c>
      <c r="Q720" t="b">
        <v>1</v>
      </c>
      <c r="R720" t="s">
        <v>2008</v>
      </c>
      <c r="S720" t="s">
        <v>2009</v>
      </c>
    </row>
    <row r="721" spans="1:19" ht="34" x14ac:dyDescent="0.2">
      <c r="A721">
        <v>906</v>
      </c>
      <c r="B721" t="s">
        <v>1820</v>
      </c>
      <c r="C721" s="3" t="s">
        <v>1821</v>
      </c>
      <c r="D721">
        <v>5500</v>
      </c>
      <c r="E721">
        <v>8964</v>
      </c>
      <c r="F721" s="5">
        <f t="shared" si="44"/>
        <v>162.98181818181817</v>
      </c>
      <c r="G721" t="s">
        <v>19</v>
      </c>
      <c r="H721">
        <v>191</v>
      </c>
      <c r="I721">
        <f t="shared" si="45"/>
        <v>46.931937172774866</v>
      </c>
      <c r="J721" t="s">
        <v>20</v>
      </c>
      <c r="K721" t="s">
        <v>21</v>
      </c>
      <c r="L721">
        <v>1494651600</v>
      </c>
      <c r="M721" s="8">
        <f t="shared" si="47"/>
        <v>42868.208333333328</v>
      </c>
      <c r="N721">
        <v>1497762000</v>
      </c>
      <c r="O721" s="8">
        <f t="shared" si="46"/>
        <v>42904.208333333328</v>
      </c>
      <c r="P721" t="b">
        <v>1</v>
      </c>
      <c r="Q721" t="b">
        <v>1</v>
      </c>
      <c r="R721" t="s">
        <v>2014</v>
      </c>
      <c r="S721" t="s">
        <v>2015</v>
      </c>
    </row>
    <row r="722" spans="1:19" ht="17" x14ac:dyDescent="0.2">
      <c r="A722">
        <v>317</v>
      </c>
      <c r="B722" t="s">
        <v>663</v>
      </c>
      <c r="C722" s="3" t="s">
        <v>664</v>
      </c>
      <c r="D722">
        <v>6600</v>
      </c>
      <c r="E722">
        <v>1269</v>
      </c>
      <c r="F722" s="5">
        <f t="shared" si="44"/>
        <v>19.227272727272727</v>
      </c>
      <c r="G722" t="s">
        <v>14</v>
      </c>
      <c r="H722">
        <v>30</v>
      </c>
      <c r="I722">
        <f t="shared" si="45"/>
        <v>42.3</v>
      </c>
      <c r="J722" t="s">
        <v>20</v>
      </c>
      <c r="K722" t="s">
        <v>21</v>
      </c>
      <c r="L722">
        <v>1494738000</v>
      </c>
      <c r="M722" s="8">
        <f t="shared" si="47"/>
        <v>42869.208333333328</v>
      </c>
      <c r="N722">
        <v>1495861200</v>
      </c>
      <c r="O722" s="8">
        <f t="shared" si="46"/>
        <v>42882.208333333328</v>
      </c>
      <c r="P722" t="b">
        <v>0</v>
      </c>
      <c r="Q722" t="b">
        <v>0</v>
      </c>
      <c r="R722" t="s">
        <v>2012</v>
      </c>
      <c r="S722" t="s">
        <v>2013</v>
      </c>
    </row>
    <row r="723" spans="1:19" ht="17" x14ac:dyDescent="0.2">
      <c r="A723">
        <v>496</v>
      </c>
      <c r="B723" t="s">
        <v>1016</v>
      </c>
      <c r="C723" s="3" t="s">
        <v>1017</v>
      </c>
      <c r="D723">
        <v>183800</v>
      </c>
      <c r="E723">
        <v>1667</v>
      </c>
      <c r="F723" s="5">
        <f t="shared" si="44"/>
        <v>0.90696409140369971</v>
      </c>
      <c r="G723" t="s">
        <v>14</v>
      </c>
      <c r="H723">
        <v>54</v>
      </c>
      <c r="I723">
        <f t="shared" si="45"/>
        <v>30.87037037037037</v>
      </c>
      <c r="J723" t="s">
        <v>20</v>
      </c>
      <c r="K723" t="s">
        <v>21</v>
      </c>
      <c r="L723">
        <v>1495342800</v>
      </c>
      <c r="M723" s="8">
        <f t="shared" si="47"/>
        <v>42876.208333333328</v>
      </c>
      <c r="N723">
        <v>1496811600</v>
      </c>
      <c r="O723" s="8">
        <f t="shared" si="46"/>
        <v>42893.208333333328</v>
      </c>
      <c r="P723" t="b">
        <v>0</v>
      </c>
      <c r="Q723" t="b">
        <v>0</v>
      </c>
      <c r="R723" t="s">
        <v>2014</v>
      </c>
      <c r="S723" t="s">
        <v>2022</v>
      </c>
    </row>
    <row r="724" spans="1:19" ht="17" x14ac:dyDescent="0.2">
      <c r="A724">
        <v>708</v>
      </c>
      <c r="B724" t="s">
        <v>1430</v>
      </c>
      <c r="C724" s="3" t="s">
        <v>1431</v>
      </c>
      <c r="D724">
        <v>1700</v>
      </c>
      <c r="E724">
        <v>12020</v>
      </c>
      <c r="F724" s="5">
        <f t="shared" si="44"/>
        <v>707.05882352941171</v>
      </c>
      <c r="G724" t="s">
        <v>19</v>
      </c>
      <c r="H724">
        <v>137</v>
      </c>
      <c r="I724">
        <f t="shared" si="45"/>
        <v>87.737226277372258</v>
      </c>
      <c r="J724" t="s">
        <v>86</v>
      </c>
      <c r="K724" t="s">
        <v>87</v>
      </c>
      <c r="L724">
        <v>1495429200</v>
      </c>
      <c r="M724" s="8">
        <f t="shared" si="47"/>
        <v>42877.208333333328</v>
      </c>
      <c r="N724">
        <v>1496293200</v>
      </c>
      <c r="O724" s="8">
        <f t="shared" si="46"/>
        <v>42887.208333333328</v>
      </c>
      <c r="P724" t="b">
        <v>0</v>
      </c>
      <c r="Q724" t="b">
        <v>0</v>
      </c>
      <c r="R724" t="s">
        <v>2012</v>
      </c>
      <c r="S724" t="s">
        <v>2013</v>
      </c>
    </row>
    <row r="725" spans="1:19" ht="17" x14ac:dyDescent="0.2">
      <c r="A725">
        <v>104</v>
      </c>
      <c r="B725" t="s">
        <v>238</v>
      </c>
      <c r="C725" s="3" t="s">
        <v>239</v>
      </c>
      <c r="D725">
        <v>119200</v>
      </c>
      <c r="E725">
        <v>170623</v>
      </c>
      <c r="F725" s="5">
        <f t="shared" si="44"/>
        <v>143.14010067114094</v>
      </c>
      <c r="G725" t="s">
        <v>19</v>
      </c>
      <c r="H725">
        <v>1917</v>
      </c>
      <c r="I725">
        <f t="shared" si="45"/>
        <v>89.005216484089729</v>
      </c>
      <c r="J725" t="s">
        <v>20</v>
      </c>
      <c r="K725" t="s">
        <v>21</v>
      </c>
      <c r="L725">
        <v>1495515600</v>
      </c>
      <c r="M725" s="8">
        <f t="shared" si="47"/>
        <v>42878.208333333328</v>
      </c>
      <c r="N725">
        <v>1495602000</v>
      </c>
      <c r="O725" s="8">
        <f t="shared" si="46"/>
        <v>42879.208333333328</v>
      </c>
      <c r="P725" t="b">
        <v>0</v>
      </c>
      <c r="Q725" t="b">
        <v>0</v>
      </c>
      <c r="R725" t="s">
        <v>2008</v>
      </c>
      <c r="S725" t="s">
        <v>2018</v>
      </c>
    </row>
    <row r="726" spans="1:19" ht="17" x14ac:dyDescent="0.2">
      <c r="A726">
        <v>411</v>
      </c>
      <c r="B726" t="s">
        <v>849</v>
      </c>
      <c r="C726" s="3" t="s">
        <v>850</v>
      </c>
      <c r="D726">
        <v>7800</v>
      </c>
      <c r="E726">
        <v>8161</v>
      </c>
      <c r="F726" s="5">
        <f t="shared" si="44"/>
        <v>104.62820512820512</v>
      </c>
      <c r="G726" t="s">
        <v>19</v>
      </c>
      <c r="H726">
        <v>82</v>
      </c>
      <c r="I726">
        <f t="shared" si="45"/>
        <v>99.524390243902445</v>
      </c>
      <c r="J726" t="s">
        <v>20</v>
      </c>
      <c r="K726" t="s">
        <v>21</v>
      </c>
      <c r="L726">
        <v>1496034000</v>
      </c>
      <c r="M726" s="8">
        <f t="shared" si="47"/>
        <v>42884.208333333328</v>
      </c>
      <c r="N726">
        <v>1496206800</v>
      </c>
      <c r="O726" s="8">
        <f t="shared" si="46"/>
        <v>42886.208333333328</v>
      </c>
      <c r="P726" t="b">
        <v>0</v>
      </c>
      <c r="Q726" t="b">
        <v>0</v>
      </c>
      <c r="R726" t="s">
        <v>2012</v>
      </c>
      <c r="S726" t="s">
        <v>2013</v>
      </c>
    </row>
    <row r="727" spans="1:19" ht="17" x14ac:dyDescent="0.2">
      <c r="A727">
        <v>229</v>
      </c>
      <c r="B727" t="s">
        <v>487</v>
      </c>
      <c r="C727" s="3" t="s">
        <v>488</v>
      </c>
      <c r="D727">
        <v>85600</v>
      </c>
      <c r="E727">
        <v>165798</v>
      </c>
      <c r="F727" s="5">
        <f t="shared" si="44"/>
        <v>193.68925233644859</v>
      </c>
      <c r="G727" t="s">
        <v>19</v>
      </c>
      <c r="H727">
        <v>2551</v>
      </c>
      <c r="I727">
        <f t="shared" si="45"/>
        <v>64.99333594668758</v>
      </c>
      <c r="J727" t="s">
        <v>20</v>
      </c>
      <c r="K727" t="s">
        <v>21</v>
      </c>
      <c r="L727">
        <v>1496293200</v>
      </c>
      <c r="M727" s="8">
        <f t="shared" si="47"/>
        <v>42887.208333333328</v>
      </c>
      <c r="N727">
        <v>1500440400</v>
      </c>
      <c r="O727" s="8">
        <f t="shared" si="46"/>
        <v>42935.208333333328</v>
      </c>
      <c r="P727" t="b">
        <v>0</v>
      </c>
      <c r="Q727" t="b">
        <v>1</v>
      </c>
      <c r="R727" t="s">
        <v>2023</v>
      </c>
      <c r="S727" t="s">
        <v>2034</v>
      </c>
    </row>
    <row r="728" spans="1:19" ht="17" x14ac:dyDescent="0.2">
      <c r="A728">
        <v>59</v>
      </c>
      <c r="B728" t="s">
        <v>148</v>
      </c>
      <c r="C728" s="3" t="s">
        <v>149</v>
      </c>
      <c r="D728">
        <v>1400</v>
      </c>
      <c r="E728">
        <v>3851</v>
      </c>
      <c r="F728" s="5">
        <f t="shared" si="44"/>
        <v>275.07142857142861</v>
      </c>
      <c r="G728" t="s">
        <v>19</v>
      </c>
      <c r="H728">
        <v>128</v>
      </c>
      <c r="I728">
        <f t="shared" si="45"/>
        <v>30.0859375</v>
      </c>
      <c r="J728" t="s">
        <v>20</v>
      </c>
      <c r="K728" t="s">
        <v>21</v>
      </c>
      <c r="L728">
        <v>1497243600</v>
      </c>
      <c r="M728" s="8">
        <f t="shared" si="47"/>
        <v>42898.208333333328</v>
      </c>
      <c r="N728">
        <v>1498539600</v>
      </c>
      <c r="O728" s="8">
        <f t="shared" si="46"/>
        <v>42913.208333333328</v>
      </c>
      <c r="P728" t="b">
        <v>0</v>
      </c>
      <c r="Q728" t="b">
        <v>1</v>
      </c>
      <c r="R728" t="s">
        <v>2012</v>
      </c>
      <c r="S728" t="s">
        <v>2013</v>
      </c>
    </row>
    <row r="729" spans="1:19" ht="17" x14ac:dyDescent="0.2">
      <c r="A729">
        <v>966</v>
      </c>
      <c r="B729" t="s">
        <v>855</v>
      </c>
      <c r="C729" s="3" t="s">
        <v>1938</v>
      </c>
      <c r="D729">
        <v>1700</v>
      </c>
      <c r="E729">
        <v>13468</v>
      </c>
      <c r="F729" s="5">
        <f t="shared" si="44"/>
        <v>792.23529411764707</v>
      </c>
      <c r="G729" t="s">
        <v>19</v>
      </c>
      <c r="H729">
        <v>245</v>
      </c>
      <c r="I729">
        <f t="shared" si="45"/>
        <v>54.971428571428568</v>
      </c>
      <c r="J729" t="s">
        <v>20</v>
      </c>
      <c r="K729" t="s">
        <v>21</v>
      </c>
      <c r="L729">
        <v>1497502800</v>
      </c>
      <c r="M729" s="8">
        <f t="shared" si="47"/>
        <v>42901.208333333328</v>
      </c>
      <c r="N729">
        <v>1497675600</v>
      </c>
      <c r="O729" s="8">
        <f t="shared" si="46"/>
        <v>42903.208333333328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17" x14ac:dyDescent="0.2">
      <c r="A730">
        <v>197</v>
      </c>
      <c r="B730" t="s">
        <v>424</v>
      </c>
      <c r="C730" s="3" t="s">
        <v>425</v>
      </c>
      <c r="D730">
        <v>54700</v>
      </c>
      <c r="E730">
        <v>163118</v>
      </c>
      <c r="F730" s="5">
        <f t="shared" si="44"/>
        <v>298.20475319926874</v>
      </c>
      <c r="G730" t="s">
        <v>19</v>
      </c>
      <c r="H730">
        <v>1989</v>
      </c>
      <c r="I730">
        <f t="shared" si="45"/>
        <v>82.010055304172951</v>
      </c>
      <c r="J730" t="s">
        <v>20</v>
      </c>
      <c r="K730" t="s">
        <v>21</v>
      </c>
      <c r="L730">
        <v>1498194000</v>
      </c>
      <c r="M730" s="8">
        <f t="shared" si="47"/>
        <v>42909.208333333328</v>
      </c>
      <c r="N730">
        <v>1499403600</v>
      </c>
      <c r="O730" s="8">
        <f t="shared" si="46"/>
        <v>42923.208333333328</v>
      </c>
      <c r="P730" t="b">
        <v>0</v>
      </c>
      <c r="Q730" t="b">
        <v>0</v>
      </c>
      <c r="R730" t="s">
        <v>2014</v>
      </c>
      <c r="S730" t="s">
        <v>2017</v>
      </c>
    </row>
    <row r="731" spans="1:19" ht="17" x14ac:dyDescent="0.2">
      <c r="A731">
        <v>420</v>
      </c>
      <c r="B731" t="s">
        <v>866</v>
      </c>
      <c r="C731" s="3" t="s">
        <v>867</v>
      </c>
      <c r="D731">
        <v>5000</v>
      </c>
      <c r="E731">
        <v>6423</v>
      </c>
      <c r="F731" s="5">
        <f t="shared" si="44"/>
        <v>128.46</v>
      </c>
      <c r="G731" t="s">
        <v>19</v>
      </c>
      <c r="H731">
        <v>94</v>
      </c>
      <c r="I731">
        <f t="shared" si="45"/>
        <v>68.329787234042556</v>
      </c>
      <c r="J731" t="s">
        <v>20</v>
      </c>
      <c r="K731" t="s">
        <v>21</v>
      </c>
      <c r="L731">
        <v>1498366800</v>
      </c>
      <c r="M731" s="8">
        <f t="shared" si="47"/>
        <v>42911.208333333328</v>
      </c>
      <c r="N731">
        <v>1499576400</v>
      </c>
      <c r="O731" s="8">
        <f t="shared" si="46"/>
        <v>42925.208333333328</v>
      </c>
      <c r="P731" t="b">
        <v>0</v>
      </c>
      <c r="Q731" t="b">
        <v>0</v>
      </c>
      <c r="R731" t="s">
        <v>2012</v>
      </c>
      <c r="S731" t="s">
        <v>2013</v>
      </c>
    </row>
    <row r="732" spans="1:19" ht="17" x14ac:dyDescent="0.2">
      <c r="A732">
        <v>669</v>
      </c>
      <c r="B732" t="s">
        <v>1355</v>
      </c>
      <c r="C732" s="3" t="s">
        <v>1356</v>
      </c>
      <c r="D732">
        <v>48800</v>
      </c>
      <c r="E732">
        <v>175020</v>
      </c>
      <c r="F732" s="5">
        <f t="shared" si="44"/>
        <v>358.64754098360658</v>
      </c>
      <c r="G732" t="s">
        <v>19</v>
      </c>
      <c r="H732">
        <v>1621</v>
      </c>
      <c r="I732">
        <f t="shared" si="45"/>
        <v>107.97038864898211</v>
      </c>
      <c r="J732" t="s">
        <v>94</v>
      </c>
      <c r="K732" t="s">
        <v>95</v>
      </c>
      <c r="L732">
        <v>1498453200</v>
      </c>
      <c r="M732" s="8">
        <f t="shared" si="47"/>
        <v>42912.208333333328</v>
      </c>
      <c r="N732">
        <v>1499230800</v>
      </c>
      <c r="O732" s="8">
        <f t="shared" si="46"/>
        <v>42921.208333333328</v>
      </c>
      <c r="P732" t="b">
        <v>0</v>
      </c>
      <c r="Q732" t="b">
        <v>0</v>
      </c>
      <c r="R732" t="s">
        <v>2012</v>
      </c>
      <c r="S732" t="s">
        <v>2013</v>
      </c>
    </row>
    <row r="733" spans="1:19" ht="17" x14ac:dyDescent="0.2">
      <c r="A733">
        <v>421</v>
      </c>
      <c r="B733" t="s">
        <v>868</v>
      </c>
      <c r="C733" s="3" t="s">
        <v>869</v>
      </c>
      <c r="D733">
        <v>9400</v>
      </c>
      <c r="E733">
        <v>6015</v>
      </c>
      <c r="F733" s="5">
        <f t="shared" si="44"/>
        <v>63.989361702127653</v>
      </c>
      <c r="G733" t="s">
        <v>14</v>
      </c>
      <c r="H733">
        <v>118</v>
      </c>
      <c r="I733">
        <f t="shared" si="45"/>
        <v>50.974576271186443</v>
      </c>
      <c r="J733" t="s">
        <v>20</v>
      </c>
      <c r="K733" t="s">
        <v>21</v>
      </c>
      <c r="L733">
        <v>1498712400</v>
      </c>
      <c r="M733" s="8">
        <f t="shared" si="47"/>
        <v>42915.208333333328</v>
      </c>
      <c r="N733">
        <v>1501304400</v>
      </c>
      <c r="O733" s="8">
        <f t="shared" si="46"/>
        <v>42945.208333333328</v>
      </c>
      <c r="P733" t="b">
        <v>0</v>
      </c>
      <c r="Q733" t="b">
        <v>1</v>
      </c>
      <c r="R733" t="s">
        <v>2010</v>
      </c>
      <c r="S733" t="s">
        <v>2019</v>
      </c>
    </row>
    <row r="734" spans="1:19" ht="17" x14ac:dyDescent="0.2">
      <c r="A734">
        <v>440</v>
      </c>
      <c r="B734" t="s">
        <v>906</v>
      </c>
      <c r="C734" s="3" t="s">
        <v>907</v>
      </c>
      <c r="D734">
        <v>102500</v>
      </c>
      <c r="E734">
        <v>165954</v>
      </c>
      <c r="F734" s="5">
        <f t="shared" si="44"/>
        <v>161.90634146341463</v>
      </c>
      <c r="G734" t="s">
        <v>19</v>
      </c>
      <c r="H734">
        <v>3131</v>
      </c>
      <c r="I734">
        <f t="shared" si="45"/>
        <v>53.003513254551258</v>
      </c>
      <c r="J734" t="s">
        <v>20</v>
      </c>
      <c r="K734" t="s">
        <v>21</v>
      </c>
      <c r="L734">
        <v>1498798800</v>
      </c>
      <c r="M734" s="8">
        <f t="shared" si="47"/>
        <v>42916.208333333328</v>
      </c>
      <c r="N734">
        <v>1499662800</v>
      </c>
      <c r="O734" s="8">
        <f t="shared" si="46"/>
        <v>42926.208333333328</v>
      </c>
      <c r="P734" t="b">
        <v>0</v>
      </c>
      <c r="Q734" t="b">
        <v>0</v>
      </c>
      <c r="R734" t="s">
        <v>2014</v>
      </c>
      <c r="S734" t="s">
        <v>2033</v>
      </c>
    </row>
    <row r="735" spans="1:19" ht="17" x14ac:dyDescent="0.2">
      <c r="A735">
        <v>648</v>
      </c>
      <c r="B735" t="s">
        <v>1314</v>
      </c>
      <c r="C735" s="3" t="s">
        <v>1315</v>
      </c>
      <c r="D735">
        <v>98600</v>
      </c>
      <c r="E735">
        <v>62174</v>
      </c>
      <c r="F735" s="5">
        <f t="shared" si="44"/>
        <v>63.056795131845846</v>
      </c>
      <c r="G735" t="s">
        <v>63</v>
      </c>
      <c r="H735">
        <v>723</v>
      </c>
      <c r="I735">
        <f t="shared" si="45"/>
        <v>85.994467496542185</v>
      </c>
      <c r="J735" t="s">
        <v>20</v>
      </c>
      <c r="K735" t="s">
        <v>21</v>
      </c>
      <c r="L735">
        <v>1499317200</v>
      </c>
      <c r="M735" s="8">
        <f t="shared" si="47"/>
        <v>42922.208333333328</v>
      </c>
      <c r="N735">
        <v>1500872400</v>
      </c>
      <c r="O735" s="8">
        <f t="shared" si="46"/>
        <v>42940.208333333328</v>
      </c>
      <c r="P735" t="b">
        <v>1</v>
      </c>
      <c r="Q735" t="b">
        <v>0</v>
      </c>
      <c r="R735" t="s">
        <v>2006</v>
      </c>
      <c r="S735" t="s">
        <v>2007</v>
      </c>
    </row>
    <row r="736" spans="1:19" ht="34" x14ac:dyDescent="0.2">
      <c r="A736">
        <v>306</v>
      </c>
      <c r="B736" t="s">
        <v>641</v>
      </c>
      <c r="C736" s="3" t="s">
        <v>642</v>
      </c>
      <c r="D736">
        <v>6500</v>
      </c>
      <c r="E736">
        <v>514</v>
      </c>
      <c r="F736" s="5">
        <f t="shared" si="44"/>
        <v>7.9076923076923071</v>
      </c>
      <c r="G736" t="s">
        <v>14</v>
      </c>
      <c r="H736">
        <v>7</v>
      </c>
      <c r="I736">
        <f t="shared" si="45"/>
        <v>73.428571428571431</v>
      </c>
      <c r="J736" t="s">
        <v>20</v>
      </c>
      <c r="K736" t="s">
        <v>21</v>
      </c>
      <c r="L736">
        <v>1500008400</v>
      </c>
      <c r="M736" s="8">
        <f t="shared" si="47"/>
        <v>42930.208333333328</v>
      </c>
      <c r="N736">
        <v>1500267600</v>
      </c>
      <c r="O736" s="8">
        <f t="shared" si="46"/>
        <v>42933.208333333328</v>
      </c>
      <c r="P736" t="b">
        <v>0</v>
      </c>
      <c r="Q736" t="b">
        <v>1</v>
      </c>
      <c r="R736" t="s">
        <v>2012</v>
      </c>
      <c r="S736" t="s">
        <v>2013</v>
      </c>
    </row>
    <row r="737" spans="1:19" ht="17" x14ac:dyDescent="0.2">
      <c r="A737">
        <v>349</v>
      </c>
      <c r="B737" t="s">
        <v>727</v>
      </c>
      <c r="C737" s="3" t="s">
        <v>728</v>
      </c>
      <c r="D737">
        <v>180800</v>
      </c>
      <c r="E737">
        <v>95958</v>
      </c>
      <c r="F737" s="5">
        <f t="shared" si="44"/>
        <v>53.074115044247783</v>
      </c>
      <c r="G737" t="s">
        <v>14</v>
      </c>
      <c r="H737">
        <v>923</v>
      </c>
      <c r="I737">
        <f t="shared" si="45"/>
        <v>103.96316359696641</v>
      </c>
      <c r="J737" t="s">
        <v>20</v>
      </c>
      <c r="K737" t="s">
        <v>21</v>
      </c>
      <c r="L737">
        <v>1500008400</v>
      </c>
      <c r="M737" s="8">
        <f t="shared" si="47"/>
        <v>42930.208333333328</v>
      </c>
      <c r="N737">
        <v>1502600400</v>
      </c>
      <c r="O737" s="8">
        <f t="shared" si="46"/>
        <v>42960.208333333328</v>
      </c>
      <c r="P737" t="b">
        <v>0</v>
      </c>
      <c r="Q737" t="b">
        <v>0</v>
      </c>
      <c r="R737" t="s">
        <v>2012</v>
      </c>
      <c r="S737" t="s">
        <v>2013</v>
      </c>
    </row>
    <row r="738" spans="1:19" ht="17" x14ac:dyDescent="0.2">
      <c r="A738">
        <v>393</v>
      </c>
      <c r="B738" t="s">
        <v>815</v>
      </c>
      <c r="C738" s="3" t="s">
        <v>816</v>
      </c>
      <c r="D738">
        <v>62800</v>
      </c>
      <c r="E738">
        <v>143788</v>
      </c>
      <c r="F738" s="5">
        <f t="shared" si="44"/>
        <v>228.96178343949046</v>
      </c>
      <c r="G738" t="s">
        <v>19</v>
      </c>
      <c r="H738">
        <v>3059</v>
      </c>
      <c r="I738">
        <f t="shared" si="45"/>
        <v>47.004903563255965</v>
      </c>
      <c r="J738" t="s">
        <v>15</v>
      </c>
      <c r="K738" t="s">
        <v>16</v>
      </c>
      <c r="L738">
        <v>1500267600</v>
      </c>
      <c r="M738" s="8">
        <f t="shared" si="47"/>
        <v>42933.208333333328</v>
      </c>
      <c r="N738">
        <v>1500354000</v>
      </c>
      <c r="O738" s="8">
        <f t="shared" si="46"/>
        <v>42934.208333333328</v>
      </c>
      <c r="P738" t="b">
        <v>0</v>
      </c>
      <c r="Q738" t="b">
        <v>0</v>
      </c>
      <c r="R738" t="s">
        <v>2008</v>
      </c>
      <c r="S738" t="s">
        <v>2031</v>
      </c>
    </row>
    <row r="739" spans="1:19" ht="17" x14ac:dyDescent="0.2">
      <c r="A739">
        <v>451</v>
      </c>
      <c r="B739" t="s">
        <v>927</v>
      </c>
      <c r="C739" s="3" t="s">
        <v>928</v>
      </c>
      <c r="D739">
        <v>148400</v>
      </c>
      <c r="E739">
        <v>182302</v>
      </c>
      <c r="F739" s="5">
        <f t="shared" si="44"/>
        <v>122.84501347708894</v>
      </c>
      <c r="G739" t="s">
        <v>19</v>
      </c>
      <c r="H739">
        <v>6286</v>
      </c>
      <c r="I739">
        <f t="shared" si="45"/>
        <v>29.001272669424118</v>
      </c>
      <c r="J739" t="s">
        <v>20</v>
      </c>
      <c r="K739" t="s">
        <v>21</v>
      </c>
      <c r="L739">
        <v>1500440400</v>
      </c>
      <c r="M739" s="8">
        <f t="shared" si="47"/>
        <v>42935.208333333328</v>
      </c>
      <c r="N739">
        <v>1503118800</v>
      </c>
      <c r="O739" s="8">
        <f t="shared" si="46"/>
        <v>42966.208333333328</v>
      </c>
      <c r="P739" t="b">
        <v>0</v>
      </c>
      <c r="Q739" t="b">
        <v>0</v>
      </c>
      <c r="R739" t="s">
        <v>2008</v>
      </c>
      <c r="S739" t="s">
        <v>2009</v>
      </c>
    </row>
    <row r="740" spans="1:19" ht="17" x14ac:dyDescent="0.2">
      <c r="A740">
        <v>761</v>
      </c>
      <c r="B740" t="s">
        <v>1534</v>
      </c>
      <c r="C740" s="3" t="s">
        <v>1535</v>
      </c>
      <c r="D740">
        <v>2200</v>
      </c>
      <c r="E740">
        <v>14420</v>
      </c>
      <c r="F740" s="5">
        <f t="shared" si="44"/>
        <v>655.4545454545455</v>
      </c>
      <c r="G740" t="s">
        <v>19</v>
      </c>
      <c r="H740">
        <v>166</v>
      </c>
      <c r="I740">
        <f t="shared" si="45"/>
        <v>86.867469879518069</v>
      </c>
      <c r="J740" t="s">
        <v>20</v>
      </c>
      <c r="K740" t="s">
        <v>21</v>
      </c>
      <c r="L740">
        <v>1500699600</v>
      </c>
      <c r="M740" s="8">
        <f t="shared" si="47"/>
        <v>42938.208333333328</v>
      </c>
      <c r="N740">
        <v>1501131600</v>
      </c>
      <c r="O740" s="8">
        <f t="shared" si="46"/>
        <v>42943.208333333328</v>
      </c>
      <c r="P740" t="b">
        <v>0</v>
      </c>
      <c r="Q740" t="b">
        <v>0</v>
      </c>
      <c r="R740" t="s">
        <v>2008</v>
      </c>
      <c r="S740" t="s">
        <v>2009</v>
      </c>
    </row>
    <row r="741" spans="1:19" ht="17" x14ac:dyDescent="0.2">
      <c r="A741">
        <v>731</v>
      </c>
      <c r="B741" t="s">
        <v>1476</v>
      </c>
      <c r="C741" s="3" t="s">
        <v>1477</v>
      </c>
      <c r="D741">
        <v>8000</v>
      </c>
      <c r="E741">
        <v>7220</v>
      </c>
      <c r="F741" s="5">
        <f t="shared" si="44"/>
        <v>90.25</v>
      </c>
      <c r="G741" t="s">
        <v>63</v>
      </c>
      <c r="H741">
        <v>219</v>
      </c>
      <c r="I741">
        <f t="shared" si="45"/>
        <v>32.968036529680369</v>
      </c>
      <c r="J741" t="s">
        <v>20</v>
      </c>
      <c r="K741" t="s">
        <v>21</v>
      </c>
      <c r="L741">
        <v>1500786000</v>
      </c>
      <c r="M741" s="8">
        <f t="shared" si="47"/>
        <v>42939.208333333328</v>
      </c>
      <c r="N741">
        <v>1500872400</v>
      </c>
      <c r="O741" s="8">
        <f t="shared" si="46"/>
        <v>42940.208333333328</v>
      </c>
      <c r="P741" t="b">
        <v>0</v>
      </c>
      <c r="Q741" t="b">
        <v>0</v>
      </c>
      <c r="R741" t="s">
        <v>2010</v>
      </c>
      <c r="S741" t="s">
        <v>2011</v>
      </c>
    </row>
    <row r="742" spans="1:19" ht="17" x14ac:dyDescent="0.2">
      <c r="A742">
        <v>148</v>
      </c>
      <c r="B742" t="s">
        <v>326</v>
      </c>
      <c r="C742" s="3" t="s">
        <v>327</v>
      </c>
      <c r="D742">
        <v>9300</v>
      </c>
      <c r="E742">
        <v>11255</v>
      </c>
      <c r="F742" s="5">
        <f t="shared" si="44"/>
        <v>121.02150537634408</v>
      </c>
      <c r="G742" t="s">
        <v>19</v>
      </c>
      <c r="H742">
        <v>107</v>
      </c>
      <c r="I742">
        <f t="shared" si="45"/>
        <v>105.18691588785046</v>
      </c>
      <c r="J742" t="s">
        <v>20</v>
      </c>
      <c r="K742" t="s">
        <v>21</v>
      </c>
      <c r="L742">
        <v>1500958800</v>
      </c>
      <c r="M742" s="8">
        <f t="shared" si="47"/>
        <v>42941.208333333328</v>
      </c>
      <c r="N742">
        <v>1501736400</v>
      </c>
      <c r="O742" s="8">
        <f t="shared" si="46"/>
        <v>42950.208333333328</v>
      </c>
      <c r="P742" t="b">
        <v>0</v>
      </c>
      <c r="Q742" t="b">
        <v>0</v>
      </c>
      <c r="R742" t="s">
        <v>2010</v>
      </c>
      <c r="S742" t="s">
        <v>2019</v>
      </c>
    </row>
    <row r="743" spans="1:19" ht="17" x14ac:dyDescent="0.2">
      <c r="A743">
        <v>825</v>
      </c>
      <c r="B743" t="s">
        <v>1659</v>
      </c>
      <c r="C743" s="3" t="s">
        <v>1660</v>
      </c>
      <c r="D743">
        <v>3600</v>
      </c>
      <c r="E743">
        <v>13950</v>
      </c>
      <c r="F743" s="5">
        <f t="shared" si="44"/>
        <v>387.5</v>
      </c>
      <c r="G743" t="s">
        <v>19</v>
      </c>
      <c r="H743">
        <v>157</v>
      </c>
      <c r="I743">
        <f t="shared" si="45"/>
        <v>88.853503184713375</v>
      </c>
      <c r="J743" t="s">
        <v>36</v>
      </c>
      <c r="K743" t="s">
        <v>37</v>
      </c>
      <c r="L743">
        <v>1500958800</v>
      </c>
      <c r="M743" s="8">
        <f t="shared" si="47"/>
        <v>42941.208333333328</v>
      </c>
      <c r="N743">
        <v>1501995600</v>
      </c>
      <c r="O743" s="8">
        <f t="shared" si="46"/>
        <v>42953.208333333328</v>
      </c>
      <c r="P743" t="b">
        <v>0</v>
      </c>
      <c r="Q743" t="b">
        <v>0</v>
      </c>
      <c r="R743" t="s">
        <v>2014</v>
      </c>
      <c r="S743" t="s">
        <v>2025</v>
      </c>
    </row>
    <row r="744" spans="1:19" ht="17" x14ac:dyDescent="0.2">
      <c r="A744">
        <v>68</v>
      </c>
      <c r="B744" t="s">
        <v>166</v>
      </c>
      <c r="C744" s="3" t="s">
        <v>167</v>
      </c>
      <c r="D744">
        <v>5700</v>
      </c>
      <c r="E744">
        <v>14508</v>
      </c>
      <c r="F744" s="5">
        <f t="shared" si="44"/>
        <v>254.52631578947367</v>
      </c>
      <c r="G744" t="s">
        <v>19</v>
      </c>
      <c r="H744">
        <v>246</v>
      </c>
      <c r="I744">
        <f t="shared" si="45"/>
        <v>58.975609756097562</v>
      </c>
      <c r="J744" t="s">
        <v>94</v>
      </c>
      <c r="K744" t="s">
        <v>95</v>
      </c>
      <c r="L744">
        <v>1501131600</v>
      </c>
      <c r="M744" s="8">
        <f t="shared" si="47"/>
        <v>42943.208333333328</v>
      </c>
      <c r="N744">
        <v>1505192400</v>
      </c>
      <c r="O744" s="8">
        <f t="shared" si="46"/>
        <v>42990.208333333328</v>
      </c>
      <c r="P744" t="b">
        <v>0</v>
      </c>
      <c r="Q744" t="b">
        <v>1</v>
      </c>
      <c r="R744" t="s">
        <v>2012</v>
      </c>
      <c r="S744" t="s">
        <v>2013</v>
      </c>
    </row>
    <row r="745" spans="1:19" ht="17" x14ac:dyDescent="0.2">
      <c r="A745">
        <v>479</v>
      </c>
      <c r="B745" t="s">
        <v>982</v>
      </c>
      <c r="C745" s="3" t="s">
        <v>983</v>
      </c>
      <c r="D745">
        <v>2400</v>
      </c>
      <c r="E745">
        <v>12310</v>
      </c>
      <c r="F745" s="5">
        <f t="shared" si="44"/>
        <v>512.91666666666663</v>
      </c>
      <c r="G745" t="s">
        <v>19</v>
      </c>
      <c r="H745">
        <v>173</v>
      </c>
      <c r="I745">
        <f t="shared" si="45"/>
        <v>71.156069364161851</v>
      </c>
      <c r="J745" t="s">
        <v>36</v>
      </c>
      <c r="K745" t="s">
        <v>37</v>
      </c>
      <c r="L745">
        <v>1501304400</v>
      </c>
      <c r="M745" s="8">
        <f t="shared" si="47"/>
        <v>42945.208333333328</v>
      </c>
      <c r="N745">
        <v>1501477200</v>
      </c>
      <c r="O745" s="8">
        <f t="shared" si="46"/>
        <v>42947.208333333328</v>
      </c>
      <c r="P745" t="b">
        <v>0</v>
      </c>
      <c r="Q745" t="b">
        <v>0</v>
      </c>
      <c r="R745" t="s">
        <v>2006</v>
      </c>
      <c r="S745" t="s">
        <v>2007</v>
      </c>
    </row>
    <row r="746" spans="1:19" ht="17" x14ac:dyDescent="0.2">
      <c r="A746">
        <v>165</v>
      </c>
      <c r="B746" t="s">
        <v>360</v>
      </c>
      <c r="C746" s="3" t="s">
        <v>361</v>
      </c>
      <c r="D746">
        <v>90400</v>
      </c>
      <c r="E746">
        <v>110279</v>
      </c>
      <c r="F746" s="5">
        <f t="shared" si="44"/>
        <v>121.99004424778761</v>
      </c>
      <c r="G746" t="s">
        <v>19</v>
      </c>
      <c r="H746">
        <v>2506</v>
      </c>
      <c r="I746">
        <f t="shared" si="45"/>
        <v>44.005985634477256</v>
      </c>
      <c r="J746" t="s">
        <v>20</v>
      </c>
      <c r="K746" t="s">
        <v>21</v>
      </c>
      <c r="L746">
        <v>1501563600</v>
      </c>
      <c r="M746" s="8">
        <f t="shared" si="47"/>
        <v>42948.208333333328</v>
      </c>
      <c r="N746">
        <v>1504328400</v>
      </c>
      <c r="O746" s="8">
        <f t="shared" si="46"/>
        <v>42980.208333333328</v>
      </c>
      <c r="P746" t="b">
        <v>0</v>
      </c>
      <c r="Q746" t="b">
        <v>0</v>
      </c>
      <c r="R746" t="s">
        <v>2010</v>
      </c>
      <c r="S746" t="s">
        <v>2011</v>
      </c>
    </row>
    <row r="747" spans="1:19" ht="17" x14ac:dyDescent="0.2">
      <c r="A747">
        <v>339</v>
      </c>
      <c r="B747" t="s">
        <v>707</v>
      </c>
      <c r="C747" s="3" t="s">
        <v>708</v>
      </c>
      <c r="D747">
        <v>136300</v>
      </c>
      <c r="E747">
        <v>108974</v>
      </c>
      <c r="F747" s="5">
        <f t="shared" si="44"/>
        <v>79.951577402787962</v>
      </c>
      <c r="G747" t="s">
        <v>63</v>
      </c>
      <c r="H747">
        <v>1297</v>
      </c>
      <c r="I747">
        <f t="shared" si="45"/>
        <v>84.02004626060139</v>
      </c>
      <c r="J747" t="s">
        <v>15</v>
      </c>
      <c r="K747" t="s">
        <v>16</v>
      </c>
      <c r="L747">
        <v>1501650000</v>
      </c>
      <c r="M747" s="8">
        <f t="shared" si="47"/>
        <v>42949.208333333328</v>
      </c>
      <c r="N747">
        <v>1502859600</v>
      </c>
      <c r="O747" s="8">
        <f t="shared" si="46"/>
        <v>42963.208333333328</v>
      </c>
      <c r="P747" t="b">
        <v>0</v>
      </c>
      <c r="Q747" t="b">
        <v>0</v>
      </c>
      <c r="R747" t="s">
        <v>2012</v>
      </c>
      <c r="S747" t="s">
        <v>2013</v>
      </c>
    </row>
    <row r="748" spans="1:19" ht="17" x14ac:dyDescent="0.2">
      <c r="A748">
        <v>170</v>
      </c>
      <c r="B748" t="s">
        <v>370</v>
      </c>
      <c r="C748" s="3" t="s">
        <v>371</v>
      </c>
      <c r="D748">
        <v>188100</v>
      </c>
      <c r="E748">
        <v>5528</v>
      </c>
      <c r="F748" s="5">
        <f t="shared" si="44"/>
        <v>2.93886230728336</v>
      </c>
      <c r="G748" t="s">
        <v>14</v>
      </c>
      <c r="H748">
        <v>67</v>
      </c>
      <c r="I748">
        <f t="shared" si="45"/>
        <v>82.507462686567166</v>
      </c>
      <c r="J748" t="s">
        <v>20</v>
      </c>
      <c r="K748" t="s">
        <v>21</v>
      </c>
      <c r="L748">
        <v>1501736400</v>
      </c>
      <c r="M748" s="8">
        <f t="shared" si="47"/>
        <v>42950.208333333328</v>
      </c>
      <c r="N748">
        <v>1502341200</v>
      </c>
      <c r="O748" s="8">
        <f t="shared" si="46"/>
        <v>42957.208333333328</v>
      </c>
      <c r="P748" t="b">
        <v>0</v>
      </c>
      <c r="Q748" t="b">
        <v>0</v>
      </c>
      <c r="R748" t="s">
        <v>2008</v>
      </c>
      <c r="S748" t="s">
        <v>2018</v>
      </c>
    </row>
    <row r="749" spans="1:19" ht="17" x14ac:dyDescent="0.2">
      <c r="A749">
        <v>373</v>
      </c>
      <c r="B749" t="s">
        <v>775</v>
      </c>
      <c r="C749" s="3" t="s">
        <v>776</v>
      </c>
      <c r="D749">
        <v>22500</v>
      </c>
      <c r="E749">
        <v>164291</v>
      </c>
      <c r="F749" s="5">
        <f t="shared" si="44"/>
        <v>730.18222222222221</v>
      </c>
      <c r="G749" t="s">
        <v>19</v>
      </c>
      <c r="H749">
        <v>2106</v>
      </c>
      <c r="I749">
        <f t="shared" si="45"/>
        <v>78.010921177587846</v>
      </c>
      <c r="J749" t="s">
        <v>20</v>
      </c>
      <c r="K749" t="s">
        <v>21</v>
      </c>
      <c r="L749">
        <v>1502946000</v>
      </c>
      <c r="M749" s="8">
        <f t="shared" si="47"/>
        <v>42964.208333333328</v>
      </c>
      <c r="N749">
        <v>1503637200</v>
      </c>
      <c r="O749" s="8">
        <f t="shared" si="46"/>
        <v>42972.208333333328</v>
      </c>
      <c r="P749" t="b">
        <v>0</v>
      </c>
      <c r="Q749" t="b">
        <v>0</v>
      </c>
      <c r="R749" t="s">
        <v>2012</v>
      </c>
      <c r="S749" t="s">
        <v>2013</v>
      </c>
    </row>
    <row r="750" spans="1:19" ht="17" x14ac:dyDescent="0.2">
      <c r="A750">
        <v>234</v>
      </c>
      <c r="B750" t="s">
        <v>497</v>
      </c>
      <c r="C750" s="3" t="s">
        <v>498</v>
      </c>
      <c r="D750">
        <v>7500</v>
      </c>
      <c r="E750">
        <v>8181</v>
      </c>
      <c r="F750" s="5">
        <f t="shared" si="44"/>
        <v>109.08</v>
      </c>
      <c r="G750" t="s">
        <v>19</v>
      </c>
      <c r="H750">
        <v>149</v>
      </c>
      <c r="I750">
        <f t="shared" si="45"/>
        <v>54.906040268456373</v>
      </c>
      <c r="J750" t="s">
        <v>94</v>
      </c>
      <c r="K750" t="s">
        <v>95</v>
      </c>
      <c r="L750">
        <v>1503378000</v>
      </c>
      <c r="M750" s="8">
        <f t="shared" si="47"/>
        <v>42969.208333333328</v>
      </c>
      <c r="N750">
        <v>1503982800</v>
      </c>
      <c r="O750" s="8">
        <f t="shared" si="46"/>
        <v>42976.208333333328</v>
      </c>
      <c r="P750" t="b">
        <v>0</v>
      </c>
      <c r="Q750" t="b">
        <v>1</v>
      </c>
      <c r="R750" t="s">
        <v>2023</v>
      </c>
      <c r="S750" t="s">
        <v>2024</v>
      </c>
    </row>
    <row r="751" spans="1:19" ht="17" x14ac:dyDescent="0.2">
      <c r="A751">
        <v>346</v>
      </c>
      <c r="B751" t="s">
        <v>721</v>
      </c>
      <c r="C751" s="3" t="s">
        <v>722</v>
      </c>
      <c r="D751">
        <v>8000</v>
      </c>
      <c r="E751">
        <v>2758</v>
      </c>
      <c r="F751" s="5">
        <f t="shared" si="44"/>
        <v>34.475000000000001</v>
      </c>
      <c r="G751" t="s">
        <v>14</v>
      </c>
      <c r="H751">
        <v>25</v>
      </c>
      <c r="I751">
        <f t="shared" si="45"/>
        <v>110.32</v>
      </c>
      <c r="J751" t="s">
        <v>20</v>
      </c>
      <c r="K751" t="s">
        <v>21</v>
      </c>
      <c r="L751">
        <v>1503550800</v>
      </c>
      <c r="M751" s="8">
        <f t="shared" si="47"/>
        <v>42971.208333333328</v>
      </c>
      <c r="N751">
        <v>1508302800</v>
      </c>
      <c r="O751" s="8">
        <f t="shared" si="46"/>
        <v>43026.208333333328</v>
      </c>
      <c r="P751" t="b">
        <v>0</v>
      </c>
      <c r="Q751" t="b">
        <v>1</v>
      </c>
      <c r="R751" t="s">
        <v>2008</v>
      </c>
      <c r="S751" t="s">
        <v>2018</v>
      </c>
    </row>
    <row r="752" spans="1:19" ht="34" x14ac:dyDescent="0.2">
      <c r="A752">
        <v>613</v>
      </c>
      <c r="B752" t="s">
        <v>1244</v>
      </c>
      <c r="C752" s="3" t="s">
        <v>1245</v>
      </c>
      <c r="D752">
        <v>1100</v>
      </c>
      <c r="E752">
        <v>1914</v>
      </c>
      <c r="F752" s="5">
        <f t="shared" si="44"/>
        <v>174</v>
      </c>
      <c r="G752" t="s">
        <v>19</v>
      </c>
      <c r="H752">
        <v>26</v>
      </c>
      <c r="I752">
        <f t="shared" si="45"/>
        <v>73.615384615384613</v>
      </c>
      <c r="J752" t="s">
        <v>15</v>
      </c>
      <c r="K752" t="s">
        <v>16</v>
      </c>
      <c r="L752">
        <v>1503723600</v>
      </c>
      <c r="M752" s="8">
        <f t="shared" si="47"/>
        <v>42973.208333333328</v>
      </c>
      <c r="N752">
        <v>1504501200</v>
      </c>
      <c r="O752" s="8">
        <f t="shared" si="46"/>
        <v>42982.208333333328</v>
      </c>
      <c r="P752" t="b">
        <v>0</v>
      </c>
      <c r="Q752" t="b">
        <v>0</v>
      </c>
      <c r="R752" t="s">
        <v>2012</v>
      </c>
      <c r="S752" t="s">
        <v>2013</v>
      </c>
    </row>
    <row r="753" spans="1:19" ht="17" x14ac:dyDescent="0.2">
      <c r="A753">
        <v>80</v>
      </c>
      <c r="B753" t="s">
        <v>190</v>
      </c>
      <c r="C753" s="3" t="s">
        <v>191</v>
      </c>
      <c r="D753">
        <v>1100</v>
      </c>
      <c r="E753">
        <v>7012</v>
      </c>
      <c r="F753" s="5">
        <f t="shared" si="44"/>
        <v>637.4545454545455</v>
      </c>
      <c r="G753" t="s">
        <v>19</v>
      </c>
      <c r="H753">
        <v>127</v>
      </c>
      <c r="I753">
        <f t="shared" si="45"/>
        <v>55.212598425196852</v>
      </c>
      <c r="J753" t="s">
        <v>20</v>
      </c>
      <c r="K753" t="s">
        <v>21</v>
      </c>
      <c r="L753">
        <v>1503982800</v>
      </c>
      <c r="M753" s="8">
        <f t="shared" si="47"/>
        <v>42976.208333333328</v>
      </c>
      <c r="N753">
        <v>1506574800</v>
      </c>
      <c r="O753" s="8">
        <f t="shared" si="46"/>
        <v>43006.208333333328</v>
      </c>
      <c r="P753" t="b">
        <v>0</v>
      </c>
      <c r="Q753" t="b">
        <v>0</v>
      </c>
      <c r="R753" t="s">
        <v>2023</v>
      </c>
      <c r="S753" t="s">
        <v>2024</v>
      </c>
    </row>
    <row r="754" spans="1:19" ht="17" x14ac:dyDescent="0.2">
      <c r="A754">
        <v>915</v>
      </c>
      <c r="B754" t="s">
        <v>1838</v>
      </c>
      <c r="C754" s="3" t="s">
        <v>1839</v>
      </c>
      <c r="D754">
        <v>125900</v>
      </c>
      <c r="E754">
        <v>195936</v>
      </c>
      <c r="F754" s="5">
        <f t="shared" si="44"/>
        <v>155.62827640984909</v>
      </c>
      <c r="G754" t="s">
        <v>19</v>
      </c>
      <c r="H754">
        <v>1866</v>
      </c>
      <c r="I754">
        <f t="shared" si="45"/>
        <v>105.0032154340836</v>
      </c>
      <c r="J754" t="s">
        <v>36</v>
      </c>
      <c r="K754" t="s">
        <v>37</v>
      </c>
      <c r="L754">
        <v>1503982800</v>
      </c>
      <c r="M754" s="8">
        <f t="shared" si="47"/>
        <v>42976.208333333328</v>
      </c>
      <c r="N754">
        <v>1504760400</v>
      </c>
      <c r="O754" s="8">
        <f t="shared" si="46"/>
        <v>42985.208333333328</v>
      </c>
      <c r="P754" t="b">
        <v>0</v>
      </c>
      <c r="Q754" t="b">
        <v>0</v>
      </c>
      <c r="R754" t="s">
        <v>2014</v>
      </c>
      <c r="S754" t="s">
        <v>2033</v>
      </c>
    </row>
    <row r="755" spans="1:19" ht="17" x14ac:dyDescent="0.2">
      <c r="A755">
        <v>300</v>
      </c>
      <c r="B755" t="s">
        <v>629</v>
      </c>
      <c r="C755" s="3" t="s">
        <v>630</v>
      </c>
      <c r="D755">
        <v>100</v>
      </c>
      <c r="E755">
        <v>5</v>
      </c>
      <c r="F755" s="5">
        <f t="shared" si="44"/>
        <v>5</v>
      </c>
      <c r="G755" t="s">
        <v>14</v>
      </c>
      <c r="H755">
        <v>1</v>
      </c>
      <c r="I755">
        <f t="shared" si="45"/>
        <v>5</v>
      </c>
      <c r="J755" t="s">
        <v>32</v>
      </c>
      <c r="K755" t="s">
        <v>33</v>
      </c>
      <c r="L755">
        <v>1504069200</v>
      </c>
      <c r="M755" s="8">
        <f t="shared" si="47"/>
        <v>42977.208333333328</v>
      </c>
      <c r="N755">
        <v>1504155600</v>
      </c>
      <c r="O755" s="8">
        <f t="shared" si="46"/>
        <v>42978.208333333328</v>
      </c>
      <c r="P755" t="b">
        <v>0</v>
      </c>
      <c r="Q755" t="b">
        <v>1</v>
      </c>
      <c r="R755" t="s">
        <v>2020</v>
      </c>
      <c r="S755" t="s">
        <v>2021</v>
      </c>
    </row>
    <row r="756" spans="1:19" ht="17" x14ac:dyDescent="0.2">
      <c r="A756">
        <v>57</v>
      </c>
      <c r="B756" t="s">
        <v>144</v>
      </c>
      <c r="C756" s="3" t="s">
        <v>145</v>
      </c>
      <c r="D756">
        <v>2900</v>
      </c>
      <c r="E756">
        <v>6243</v>
      </c>
      <c r="F756" s="5">
        <f t="shared" si="44"/>
        <v>215.27586206896552</v>
      </c>
      <c r="G756" t="s">
        <v>19</v>
      </c>
      <c r="H756">
        <v>201</v>
      </c>
      <c r="I756">
        <f t="shared" si="45"/>
        <v>31.059701492537314</v>
      </c>
      <c r="J756" t="s">
        <v>20</v>
      </c>
      <c r="K756" t="s">
        <v>21</v>
      </c>
      <c r="L756">
        <v>1504242000</v>
      </c>
      <c r="M756" s="8">
        <f t="shared" si="47"/>
        <v>42979.208333333328</v>
      </c>
      <c r="N756">
        <v>1505278800</v>
      </c>
      <c r="O756" s="8">
        <f t="shared" si="46"/>
        <v>42991.208333333328</v>
      </c>
      <c r="P756" t="b">
        <v>0</v>
      </c>
      <c r="Q756" t="b">
        <v>0</v>
      </c>
      <c r="R756" t="s">
        <v>2023</v>
      </c>
      <c r="S756" t="s">
        <v>2024</v>
      </c>
    </row>
    <row r="757" spans="1:19" ht="17" x14ac:dyDescent="0.2">
      <c r="A757">
        <v>442</v>
      </c>
      <c r="B757" t="s">
        <v>910</v>
      </c>
      <c r="C757" s="3" t="s">
        <v>911</v>
      </c>
      <c r="D757">
        <v>5400</v>
      </c>
      <c r="E757">
        <v>10731</v>
      </c>
      <c r="F757" s="5">
        <f t="shared" si="44"/>
        <v>198.72222222222223</v>
      </c>
      <c r="G757" t="s">
        <v>19</v>
      </c>
      <c r="H757">
        <v>143</v>
      </c>
      <c r="I757">
        <f t="shared" si="45"/>
        <v>75.04195804195804</v>
      </c>
      <c r="J757" t="s">
        <v>94</v>
      </c>
      <c r="K757" t="s">
        <v>95</v>
      </c>
      <c r="L757">
        <v>1504328400</v>
      </c>
      <c r="M757" s="8">
        <f t="shared" si="47"/>
        <v>42980.208333333328</v>
      </c>
      <c r="N757">
        <v>1505710800</v>
      </c>
      <c r="O757" s="8">
        <f t="shared" si="46"/>
        <v>42996.208333333328</v>
      </c>
      <c r="P757" t="b">
        <v>0</v>
      </c>
      <c r="Q757" t="b">
        <v>0</v>
      </c>
      <c r="R757" t="s">
        <v>2012</v>
      </c>
      <c r="S757" t="s">
        <v>2013</v>
      </c>
    </row>
    <row r="758" spans="1:19" ht="17" x14ac:dyDescent="0.2">
      <c r="A758">
        <v>113</v>
      </c>
      <c r="B758" t="s">
        <v>256</v>
      </c>
      <c r="C758" s="3" t="s">
        <v>257</v>
      </c>
      <c r="D758">
        <v>3300</v>
      </c>
      <c r="E758">
        <v>12437</v>
      </c>
      <c r="F758" s="5">
        <f t="shared" si="44"/>
        <v>376.87878787878788</v>
      </c>
      <c r="G758" t="s">
        <v>19</v>
      </c>
      <c r="H758">
        <v>131</v>
      </c>
      <c r="I758">
        <f t="shared" si="45"/>
        <v>94.938931297709928</v>
      </c>
      <c r="J758" t="s">
        <v>20</v>
      </c>
      <c r="K758" t="s">
        <v>21</v>
      </c>
      <c r="L758">
        <v>1505192400</v>
      </c>
      <c r="M758" s="8">
        <f t="shared" si="47"/>
        <v>42990.208333333328</v>
      </c>
      <c r="N758">
        <v>1505797200</v>
      </c>
      <c r="O758" s="8">
        <f t="shared" si="46"/>
        <v>42997.208333333328</v>
      </c>
      <c r="P758" t="b">
        <v>0</v>
      </c>
      <c r="Q758" t="b">
        <v>0</v>
      </c>
      <c r="R758" t="s">
        <v>2006</v>
      </c>
      <c r="S758" t="s">
        <v>2007</v>
      </c>
    </row>
    <row r="759" spans="1:19" ht="17" x14ac:dyDescent="0.2">
      <c r="A759">
        <v>6</v>
      </c>
      <c r="B759" t="s">
        <v>34</v>
      </c>
      <c r="C759" s="3" t="s">
        <v>35</v>
      </c>
      <c r="D759">
        <v>5200</v>
      </c>
      <c r="E759">
        <v>1090</v>
      </c>
      <c r="F759" s="5">
        <f t="shared" si="44"/>
        <v>20.961538461538463</v>
      </c>
      <c r="G759" t="s">
        <v>14</v>
      </c>
      <c r="H759">
        <v>18</v>
      </c>
      <c r="I759">
        <f t="shared" si="45"/>
        <v>60.555555555555557</v>
      </c>
      <c r="J759" t="s">
        <v>36</v>
      </c>
      <c r="K759" t="s">
        <v>37</v>
      </c>
      <c r="L759">
        <v>1505278800</v>
      </c>
      <c r="M759" s="8">
        <f t="shared" si="47"/>
        <v>42991.208333333328</v>
      </c>
      <c r="N759">
        <v>1505365200</v>
      </c>
      <c r="O759" s="8">
        <f t="shared" si="46"/>
        <v>42992.208333333328</v>
      </c>
      <c r="P759" t="b">
        <v>0</v>
      </c>
      <c r="Q759" t="b">
        <v>0</v>
      </c>
      <c r="R759" t="s">
        <v>2014</v>
      </c>
      <c r="S759" t="s">
        <v>2015</v>
      </c>
    </row>
    <row r="760" spans="1:19" ht="17" x14ac:dyDescent="0.2">
      <c r="A760">
        <v>273</v>
      </c>
      <c r="B760" t="s">
        <v>575</v>
      </c>
      <c r="C760" s="3" t="s">
        <v>576</v>
      </c>
      <c r="D760">
        <v>7800</v>
      </c>
      <c r="E760">
        <v>10704</v>
      </c>
      <c r="F760" s="5">
        <f t="shared" si="44"/>
        <v>137.23076923076923</v>
      </c>
      <c r="G760" t="s">
        <v>19</v>
      </c>
      <c r="H760">
        <v>282</v>
      </c>
      <c r="I760">
        <f t="shared" si="45"/>
        <v>37.957446808510639</v>
      </c>
      <c r="J760" t="s">
        <v>15</v>
      </c>
      <c r="K760" t="s">
        <v>16</v>
      </c>
      <c r="L760">
        <v>1505624400</v>
      </c>
      <c r="M760" s="8">
        <f t="shared" si="47"/>
        <v>42995.208333333328</v>
      </c>
      <c r="N760">
        <v>1505883600</v>
      </c>
      <c r="O760" s="8">
        <f t="shared" si="46"/>
        <v>42998.208333333328</v>
      </c>
      <c r="P760" t="b">
        <v>0</v>
      </c>
      <c r="Q760" t="b">
        <v>0</v>
      </c>
      <c r="R760" t="s">
        <v>2012</v>
      </c>
      <c r="S760" t="s">
        <v>2013</v>
      </c>
    </row>
    <row r="761" spans="1:19" ht="17" x14ac:dyDescent="0.2">
      <c r="A761">
        <v>178</v>
      </c>
      <c r="B761" t="s">
        <v>386</v>
      </c>
      <c r="C761" s="3" t="s">
        <v>387</v>
      </c>
      <c r="D761">
        <v>7200</v>
      </c>
      <c r="E761">
        <v>6927</v>
      </c>
      <c r="F761" s="5">
        <f t="shared" si="44"/>
        <v>96.208333333333329</v>
      </c>
      <c r="G761" t="s">
        <v>14</v>
      </c>
      <c r="H761">
        <v>210</v>
      </c>
      <c r="I761">
        <f t="shared" si="45"/>
        <v>32.985714285714288</v>
      </c>
      <c r="J761" t="s">
        <v>20</v>
      </c>
      <c r="K761" t="s">
        <v>21</v>
      </c>
      <c r="L761">
        <v>1505970000</v>
      </c>
      <c r="M761" s="8">
        <f t="shared" si="47"/>
        <v>42999.208333333328</v>
      </c>
      <c r="N761">
        <v>1506747600</v>
      </c>
      <c r="O761" s="8">
        <f t="shared" si="46"/>
        <v>43008.208333333328</v>
      </c>
      <c r="P761" t="b">
        <v>0</v>
      </c>
      <c r="Q761" t="b">
        <v>0</v>
      </c>
      <c r="R761" t="s">
        <v>2006</v>
      </c>
      <c r="S761" t="s">
        <v>2007</v>
      </c>
    </row>
    <row r="762" spans="1:19" ht="34" x14ac:dyDescent="0.2">
      <c r="A762">
        <v>925</v>
      </c>
      <c r="B762" t="s">
        <v>1858</v>
      </c>
      <c r="C762" s="3" t="s">
        <v>1859</v>
      </c>
      <c r="D762">
        <v>3000</v>
      </c>
      <c r="E762">
        <v>6722</v>
      </c>
      <c r="F762" s="5">
        <f t="shared" si="44"/>
        <v>224.06666666666669</v>
      </c>
      <c r="G762" t="s">
        <v>19</v>
      </c>
      <c r="H762">
        <v>65</v>
      </c>
      <c r="I762">
        <f t="shared" si="45"/>
        <v>103.41538461538461</v>
      </c>
      <c r="J762" t="s">
        <v>20</v>
      </c>
      <c r="K762" t="s">
        <v>21</v>
      </c>
      <c r="L762">
        <v>1506056400</v>
      </c>
      <c r="M762" s="8">
        <f t="shared" si="47"/>
        <v>43000.208333333328</v>
      </c>
      <c r="N762">
        <v>1507093200</v>
      </c>
      <c r="O762" s="8">
        <f t="shared" si="46"/>
        <v>43012.208333333328</v>
      </c>
      <c r="P762" t="b">
        <v>0</v>
      </c>
      <c r="Q762" t="b">
        <v>0</v>
      </c>
      <c r="R762" t="s">
        <v>2012</v>
      </c>
      <c r="S762" t="s">
        <v>2013</v>
      </c>
    </row>
    <row r="763" spans="1:19" ht="17" x14ac:dyDescent="0.2">
      <c r="A763">
        <v>181</v>
      </c>
      <c r="B763" t="s">
        <v>392</v>
      </c>
      <c r="C763" s="3" t="s">
        <v>393</v>
      </c>
      <c r="D763">
        <v>8600</v>
      </c>
      <c r="E763">
        <v>5315</v>
      </c>
      <c r="F763" s="5">
        <f t="shared" si="44"/>
        <v>61.802325581395344</v>
      </c>
      <c r="G763" t="s">
        <v>14</v>
      </c>
      <c r="H763">
        <v>136</v>
      </c>
      <c r="I763">
        <f t="shared" si="45"/>
        <v>39.080882352941174</v>
      </c>
      <c r="J763" t="s">
        <v>20</v>
      </c>
      <c r="K763" t="s">
        <v>21</v>
      </c>
      <c r="L763">
        <v>1507093200</v>
      </c>
      <c r="M763" s="8">
        <f t="shared" si="47"/>
        <v>43012.208333333328</v>
      </c>
      <c r="N763">
        <v>1508648400</v>
      </c>
      <c r="O763" s="8">
        <f t="shared" si="46"/>
        <v>43030.208333333328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ht="17" x14ac:dyDescent="0.2">
      <c r="A764">
        <v>361</v>
      </c>
      <c r="B764" t="s">
        <v>751</v>
      </c>
      <c r="C764" s="3" t="s">
        <v>752</v>
      </c>
      <c r="D764">
        <v>5500</v>
      </c>
      <c r="E764">
        <v>9546</v>
      </c>
      <c r="F764" s="5">
        <f t="shared" si="44"/>
        <v>173.56363636363636</v>
      </c>
      <c r="G764" t="s">
        <v>19</v>
      </c>
      <c r="H764">
        <v>88</v>
      </c>
      <c r="I764">
        <f t="shared" si="45"/>
        <v>108.47727272727273</v>
      </c>
      <c r="J764" t="s">
        <v>20</v>
      </c>
      <c r="K764" t="s">
        <v>21</v>
      </c>
      <c r="L764">
        <v>1507352400</v>
      </c>
      <c r="M764" s="8">
        <f t="shared" si="47"/>
        <v>43015.208333333328</v>
      </c>
      <c r="N764">
        <v>1509426000</v>
      </c>
      <c r="O764" s="8">
        <f t="shared" si="46"/>
        <v>43039.208333333328</v>
      </c>
      <c r="P764" t="b">
        <v>0</v>
      </c>
      <c r="Q764" t="b">
        <v>0</v>
      </c>
      <c r="R764" t="s">
        <v>2012</v>
      </c>
      <c r="S764" t="s">
        <v>2013</v>
      </c>
    </row>
    <row r="765" spans="1:19" ht="17" x14ac:dyDescent="0.2">
      <c r="A765">
        <v>164</v>
      </c>
      <c r="B765" t="s">
        <v>358</v>
      </c>
      <c r="C765" s="3" t="s">
        <v>359</v>
      </c>
      <c r="D765">
        <v>150500</v>
      </c>
      <c r="E765">
        <v>150755</v>
      </c>
      <c r="F765" s="5">
        <f t="shared" si="44"/>
        <v>100.16943521594683</v>
      </c>
      <c r="G765" t="s">
        <v>19</v>
      </c>
      <c r="H765">
        <v>1396</v>
      </c>
      <c r="I765">
        <f t="shared" si="45"/>
        <v>107.99068767908309</v>
      </c>
      <c r="J765" t="s">
        <v>20</v>
      </c>
      <c r="K765" t="s">
        <v>21</v>
      </c>
      <c r="L765">
        <v>1507438800</v>
      </c>
      <c r="M765" s="8">
        <f t="shared" si="47"/>
        <v>43016.208333333328</v>
      </c>
      <c r="N765">
        <v>1507525200</v>
      </c>
      <c r="O765" s="8">
        <f t="shared" si="46"/>
        <v>43017.208333333328</v>
      </c>
      <c r="P765" t="b">
        <v>0</v>
      </c>
      <c r="Q765" t="b">
        <v>0</v>
      </c>
      <c r="R765" t="s">
        <v>2012</v>
      </c>
      <c r="S765" t="s">
        <v>2013</v>
      </c>
    </row>
    <row r="766" spans="1:19" ht="17" x14ac:dyDescent="0.2">
      <c r="A766">
        <v>919</v>
      </c>
      <c r="B766" t="s">
        <v>1846</v>
      </c>
      <c r="C766" s="3" t="s">
        <v>1847</v>
      </c>
      <c r="D766">
        <v>35600</v>
      </c>
      <c r="E766">
        <v>20915</v>
      </c>
      <c r="F766" s="5">
        <f t="shared" si="44"/>
        <v>58.75</v>
      </c>
      <c r="G766" t="s">
        <v>14</v>
      </c>
      <c r="H766">
        <v>225</v>
      </c>
      <c r="I766">
        <f t="shared" si="45"/>
        <v>92.955555555555549</v>
      </c>
      <c r="J766" t="s">
        <v>24</v>
      </c>
      <c r="K766" t="s">
        <v>25</v>
      </c>
      <c r="L766">
        <v>1507957200</v>
      </c>
      <c r="M766" s="8">
        <f t="shared" si="47"/>
        <v>43022.208333333328</v>
      </c>
      <c r="N766">
        <v>1510725600</v>
      </c>
      <c r="O766" s="8">
        <f t="shared" si="46"/>
        <v>43054.25</v>
      </c>
      <c r="P766" t="b">
        <v>0</v>
      </c>
      <c r="Q766" t="b">
        <v>1</v>
      </c>
      <c r="R766" t="s">
        <v>2012</v>
      </c>
      <c r="S766" t="s">
        <v>2013</v>
      </c>
    </row>
    <row r="767" spans="1:19" ht="34" x14ac:dyDescent="0.2">
      <c r="A767">
        <v>382</v>
      </c>
      <c r="B767" t="s">
        <v>793</v>
      </c>
      <c r="C767" s="3" t="s">
        <v>794</v>
      </c>
      <c r="D767">
        <v>9100</v>
      </c>
      <c r="E767">
        <v>5803</v>
      </c>
      <c r="F767" s="5">
        <f t="shared" si="44"/>
        <v>63.769230769230766</v>
      </c>
      <c r="G767" t="s">
        <v>14</v>
      </c>
      <c r="H767">
        <v>67</v>
      </c>
      <c r="I767">
        <f t="shared" si="45"/>
        <v>86.611940298507463</v>
      </c>
      <c r="J767" t="s">
        <v>20</v>
      </c>
      <c r="K767" t="s">
        <v>21</v>
      </c>
      <c r="L767">
        <v>1508130000</v>
      </c>
      <c r="M767" s="8">
        <f t="shared" si="47"/>
        <v>43024.208333333328</v>
      </c>
      <c r="N767">
        <v>1509771600</v>
      </c>
      <c r="O767" s="8">
        <f t="shared" si="46"/>
        <v>43043.208333333328</v>
      </c>
      <c r="P767" t="b">
        <v>0</v>
      </c>
      <c r="Q767" t="b">
        <v>0</v>
      </c>
      <c r="R767" t="s">
        <v>2027</v>
      </c>
      <c r="S767" t="s">
        <v>2028</v>
      </c>
    </row>
    <row r="768" spans="1:19" ht="34" x14ac:dyDescent="0.2">
      <c r="A768">
        <v>693</v>
      </c>
      <c r="B768" t="s">
        <v>1401</v>
      </c>
      <c r="C768" s="3" t="s">
        <v>1402</v>
      </c>
      <c r="D768">
        <v>180400</v>
      </c>
      <c r="E768">
        <v>115396</v>
      </c>
      <c r="F768" s="5">
        <f t="shared" si="44"/>
        <v>63.966740576496676</v>
      </c>
      <c r="G768" t="s">
        <v>14</v>
      </c>
      <c r="H768">
        <v>1748</v>
      </c>
      <c r="I768">
        <f t="shared" si="45"/>
        <v>66.016018306636155</v>
      </c>
      <c r="J768" t="s">
        <v>20</v>
      </c>
      <c r="K768" t="s">
        <v>21</v>
      </c>
      <c r="L768">
        <v>1508216400</v>
      </c>
      <c r="M768" s="8">
        <f t="shared" si="47"/>
        <v>43025.208333333328</v>
      </c>
      <c r="N768">
        <v>1509685200</v>
      </c>
      <c r="O768" s="8">
        <f t="shared" si="46"/>
        <v>43042.208333333328</v>
      </c>
      <c r="P768" t="b">
        <v>0</v>
      </c>
      <c r="Q768" t="b">
        <v>0</v>
      </c>
      <c r="R768" t="s">
        <v>2012</v>
      </c>
      <c r="S768" t="s">
        <v>2013</v>
      </c>
    </row>
    <row r="769" spans="1:19" ht="17" x14ac:dyDescent="0.2">
      <c r="A769">
        <v>163</v>
      </c>
      <c r="B769" t="s">
        <v>356</v>
      </c>
      <c r="C769" s="3" t="s">
        <v>357</v>
      </c>
      <c r="D769">
        <v>3500</v>
      </c>
      <c r="E769">
        <v>8864</v>
      </c>
      <c r="F769" s="5">
        <f t="shared" si="44"/>
        <v>253.25714285714284</v>
      </c>
      <c r="G769" t="s">
        <v>19</v>
      </c>
      <c r="H769">
        <v>246</v>
      </c>
      <c r="I769">
        <f t="shared" si="45"/>
        <v>36.032520325203251</v>
      </c>
      <c r="J769" t="s">
        <v>20</v>
      </c>
      <c r="K769" t="s">
        <v>21</v>
      </c>
      <c r="L769">
        <v>1508475600</v>
      </c>
      <c r="M769" s="8">
        <f t="shared" si="47"/>
        <v>43028.208333333328</v>
      </c>
      <c r="N769">
        <v>1512712800</v>
      </c>
      <c r="O769" s="8">
        <f t="shared" si="46"/>
        <v>43077.25</v>
      </c>
      <c r="P769" t="b">
        <v>0</v>
      </c>
      <c r="Q769" t="b">
        <v>1</v>
      </c>
      <c r="R769" t="s">
        <v>2027</v>
      </c>
      <c r="S769" t="s">
        <v>2028</v>
      </c>
    </row>
    <row r="770" spans="1:19" ht="34" x14ac:dyDescent="0.2">
      <c r="A770">
        <v>576</v>
      </c>
      <c r="B770" t="s">
        <v>1172</v>
      </c>
      <c r="C770" s="3" t="s">
        <v>1173</v>
      </c>
      <c r="D770">
        <v>9700</v>
      </c>
      <c r="E770">
        <v>6298</v>
      </c>
      <c r="F770" s="5">
        <f t="shared" ref="F770:F833" si="48">(E770/D770) * 100</f>
        <v>64.927835051546396</v>
      </c>
      <c r="G770" t="s">
        <v>14</v>
      </c>
      <c r="H770">
        <v>64</v>
      </c>
      <c r="I770">
        <f t="shared" ref="I770:I833" si="49">E770/H770</f>
        <v>98.40625</v>
      </c>
      <c r="J770" t="s">
        <v>20</v>
      </c>
      <c r="K770" t="s">
        <v>21</v>
      </c>
      <c r="L770">
        <v>1509512400</v>
      </c>
      <c r="M770" s="8">
        <f t="shared" si="47"/>
        <v>43040.208333333328</v>
      </c>
      <c r="N770">
        <v>1510984800</v>
      </c>
      <c r="O770" s="8">
        <f t="shared" ref="O770:O833" si="50">(((N770/60)/60)/24)+DATE(1970,1,1)</f>
        <v>43057.25</v>
      </c>
      <c r="P770" t="b">
        <v>0</v>
      </c>
      <c r="Q770" t="b">
        <v>0</v>
      </c>
      <c r="R770" t="s">
        <v>2012</v>
      </c>
      <c r="S770" t="s">
        <v>2013</v>
      </c>
    </row>
    <row r="771" spans="1:19" ht="34" x14ac:dyDescent="0.2">
      <c r="A771">
        <v>871</v>
      </c>
      <c r="B771" t="s">
        <v>1750</v>
      </c>
      <c r="C771" s="3" t="s">
        <v>1751</v>
      </c>
      <c r="D771">
        <v>71500</v>
      </c>
      <c r="E771">
        <v>194912</v>
      </c>
      <c r="F771" s="5">
        <f t="shared" si="48"/>
        <v>272.6041958041958</v>
      </c>
      <c r="G771" t="s">
        <v>19</v>
      </c>
      <c r="H771">
        <v>2320</v>
      </c>
      <c r="I771">
        <f t="shared" si="49"/>
        <v>84.013793103448279</v>
      </c>
      <c r="J771" t="s">
        <v>20</v>
      </c>
      <c r="K771" t="s">
        <v>21</v>
      </c>
      <c r="L771">
        <v>1509512400</v>
      </c>
      <c r="M771" s="8">
        <f t="shared" ref="M771:M834" si="51">(((L771/60)/60)/24)+DATE(1970,1,1)</f>
        <v>43040.208333333328</v>
      </c>
      <c r="N771">
        <v>1511071200</v>
      </c>
      <c r="O771" s="8">
        <f t="shared" si="50"/>
        <v>43058.25</v>
      </c>
      <c r="P771" t="b">
        <v>0</v>
      </c>
      <c r="Q771" t="b">
        <v>1</v>
      </c>
      <c r="R771" t="s">
        <v>2012</v>
      </c>
      <c r="S771" t="s">
        <v>2013</v>
      </c>
    </row>
    <row r="772" spans="1:19" ht="34" x14ac:dyDescent="0.2">
      <c r="A772">
        <v>274</v>
      </c>
      <c r="B772" t="s">
        <v>577</v>
      </c>
      <c r="C772" s="3" t="s">
        <v>578</v>
      </c>
      <c r="D772">
        <v>2400</v>
      </c>
      <c r="E772">
        <v>773</v>
      </c>
      <c r="F772" s="5">
        <f t="shared" si="48"/>
        <v>32.208333333333336</v>
      </c>
      <c r="G772" t="s">
        <v>14</v>
      </c>
      <c r="H772">
        <v>15</v>
      </c>
      <c r="I772">
        <f t="shared" si="49"/>
        <v>51.533333333333331</v>
      </c>
      <c r="J772" t="s">
        <v>20</v>
      </c>
      <c r="K772" t="s">
        <v>21</v>
      </c>
      <c r="L772">
        <v>1509948000</v>
      </c>
      <c r="M772" s="8">
        <f t="shared" si="51"/>
        <v>43045.25</v>
      </c>
      <c r="N772">
        <v>1510380000</v>
      </c>
      <c r="O772" s="8">
        <f t="shared" si="50"/>
        <v>43050.25</v>
      </c>
      <c r="P772" t="b">
        <v>0</v>
      </c>
      <c r="Q772" t="b">
        <v>0</v>
      </c>
      <c r="R772" t="s">
        <v>2012</v>
      </c>
      <c r="S772" t="s">
        <v>2013</v>
      </c>
    </row>
    <row r="773" spans="1:19" ht="17" x14ac:dyDescent="0.2">
      <c r="A773">
        <v>722</v>
      </c>
      <c r="B773" t="s">
        <v>1458</v>
      </c>
      <c r="C773" s="3" t="s">
        <v>1459</v>
      </c>
      <c r="D773">
        <v>48500</v>
      </c>
      <c r="E773">
        <v>75906</v>
      </c>
      <c r="F773" s="5">
        <f t="shared" si="48"/>
        <v>156.50721649484535</v>
      </c>
      <c r="G773" t="s">
        <v>19</v>
      </c>
      <c r="H773">
        <v>3036</v>
      </c>
      <c r="I773">
        <f t="shared" si="49"/>
        <v>25.00197628458498</v>
      </c>
      <c r="J773" t="s">
        <v>20</v>
      </c>
      <c r="K773" t="s">
        <v>21</v>
      </c>
      <c r="L773">
        <v>1509948000</v>
      </c>
      <c r="M773" s="8">
        <f t="shared" si="51"/>
        <v>43045.25</v>
      </c>
      <c r="N773">
        <v>1512280800</v>
      </c>
      <c r="O773" s="8">
        <f t="shared" si="50"/>
        <v>43072.25</v>
      </c>
      <c r="P773" t="b">
        <v>0</v>
      </c>
      <c r="Q773" t="b">
        <v>0</v>
      </c>
      <c r="R773" t="s">
        <v>2014</v>
      </c>
      <c r="S773" t="s">
        <v>2015</v>
      </c>
    </row>
    <row r="774" spans="1:19" ht="17" x14ac:dyDescent="0.2">
      <c r="A774">
        <v>208</v>
      </c>
      <c r="B774" t="s">
        <v>446</v>
      </c>
      <c r="C774" s="3" t="s">
        <v>447</v>
      </c>
      <c r="D774">
        <v>196900</v>
      </c>
      <c r="E774">
        <v>199110</v>
      </c>
      <c r="F774" s="5">
        <f t="shared" si="48"/>
        <v>101.12239715591672</v>
      </c>
      <c r="G774" t="s">
        <v>19</v>
      </c>
      <c r="H774">
        <v>2053</v>
      </c>
      <c r="I774">
        <f t="shared" si="49"/>
        <v>96.984900146127615</v>
      </c>
      <c r="J774" t="s">
        <v>20</v>
      </c>
      <c r="K774" t="s">
        <v>21</v>
      </c>
      <c r="L774">
        <v>1510207200</v>
      </c>
      <c r="M774" s="8">
        <f t="shared" si="51"/>
        <v>43048.25</v>
      </c>
      <c r="N774">
        <v>1512280800</v>
      </c>
      <c r="O774" s="8">
        <f t="shared" si="50"/>
        <v>43072.25</v>
      </c>
      <c r="P774" t="b">
        <v>0</v>
      </c>
      <c r="Q774" t="b">
        <v>0</v>
      </c>
      <c r="R774" t="s">
        <v>2014</v>
      </c>
      <c r="S774" t="s">
        <v>2015</v>
      </c>
    </row>
    <row r="775" spans="1:19" ht="17" x14ac:dyDescent="0.2">
      <c r="A775">
        <v>404</v>
      </c>
      <c r="B775" t="s">
        <v>836</v>
      </c>
      <c r="C775" s="3" t="s">
        <v>837</v>
      </c>
      <c r="D775">
        <v>48900</v>
      </c>
      <c r="E775">
        <v>154321</v>
      </c>
      <c r="F775" s="5">
        <f t="shared" si="48"/>
        <v>315.58486707566465</v>
      </c>
      <c r="G775" t="s">
        <v>19</v>
      </c>
      <c r="H775">
        <v>2237</v>
      </c>
      <c r="I775">
        <f t="shared" si="49"/>
        <v>68.985695127402778</v>
      </c>
      <c r="J775" t="s">
        <v>20</v>
      </c>
      <c r="K775" t="s">
        <v>21</v>
      </c>
      <c r="L775">
        <v>1510639200</v>
      </c>
      <c r="M775" s="8">
        <f t="shared" si="51"/>
        <v>43053.25</v>
      </c>
      <c r="N775">
        <v>1510898400</v>
      </c>
      <c r="O775" s="8">
        <f t="shared" si="50"/>
        <v>43056.25</v>
      </c>
      <c r="P775" t="b">
        <v>0</v>
      </c>
      <c r="Q775" t="b">
        <v>0</v>
      </c>
      <c r="R775" t="s">
        <v>2012</v>
      </c>
      <c r="S775" t="s">
        <v>2013</v>
      </c>
    </row>
    <row r="776" spans="1:19" ht="17" x14ac:dyDescent="0.2">
      <c r="A776">
        <v>115</v>
      </c>
      <c r="B776" t="s">
        <v>260</v>
      </c>
      <c r="C776" s="3" t="s">
        <v>261</v>
      </c>
      <c r="D776">
        <v>166700</v>
      </c>
      <c r="E776">
        <v>145382</v>
      </c>
      <c r="F776" s="5">
        <f t="shared" si="48"/>
        <v>87.211757648470297</v>
      </c>
      <c r="G776" t="s">
        <v>14</v>
      </c>
      <c r="H776">
        <v>3304</v>
      </c>
      <c r="I776">
        <f t="shared" si="49"/>
        <v>44.001815980629537</v>
      </c>
      <c r="J776" t="s">
        <v>94</v>
      </c>
      <c r="K776" t="s">
        <v>95</v>
      </c>
      <c r="L776">
        <v>1510898400</v>
      </c>
      <c r="M776" s="8">
        <f t="shared" si="51"/>
        <v>43056.25</v>
      </c>
      <c r="N776">
        <v>1513922400</v>
      </c>
      <c r="O776" s="8">
        <f t="shared" si="50"/>
        <v>43091.25</v>
      </c>
      <c r="P776" t="b">
        <v>0</v>
      </c>
      <c r="Q776" t="b">
        <v>0</v>
      </c>
      <c r="R776" t="s">
        <v>2020</v>
      </c>
      <c r="S776" t="s">
        <v>2026</v>
      </c>
    </row>
    <row r="777" spans="1:19" ht="34" x14ac:dyDescent="0.2">
      <c r="A777">
        <v>280</v>
      </c>
      <c r="B777" t="s">
        <v>589</v>
      </c>
      <c r="C777" s="3" t="s">
        <v>590</v>
      </c>
      <c r="D777">
        <v>2500</v>
      </c>
      <c r="E777">
        <v>14536</v>
      </c>
      <c r="F777" s="5">
        <f t="shared" si="48"/>
        <v>581.44000000000005</v>
      </c>
      <c r="G777" t="s">
        <v>19</v>
      </c>
      <c r="H777">
        <v>393</v>
      </c>
      <c r="I777">
        <f t="shared" si="49"/>
        <v>36.987277353689571</v>
      </c>
      <c r="J777" t="s">
        <v>20</v>
      </c>
      <c r="K777" t="s">
        <v>21</v>
      </c>
      <c r="L777">
        <v>1511244000</v>
      </c>
      <c r="M777" s="8">
        <f t="shared" si="51"/>
        <v>43060.25</v>
      </c>
      <c r="N777">
        <v>1511762400</v>
      </c>
      <c r="O777" s="8">
        <f t="shared" si="50"/>
        <v>43066.25</v>
      </c>
      <c r="P777" t="b">
        <v>0</v>
      </c>
      <c r="Q777" t="b">
        <v>0</v>
      </c>
      <c r="R777" t="s">
        <v>2014</v>
      </c>
      <c r="S777" t="s">
        <v>2022</v>
      </c>
    </row>
    <row r="778" spans="1:19" ht="17" x14ac:dyDescent="0.2">
      <c r="A778">
        <v>81</v>
      </c>
      <c r="B778" t="s">
        <v>192</v>
      </c>
      <c r="C778" s="3" t="s">
        <v>193</v>
      </c>
      <c r="D778">
        <v>16800</v>
      </c>
      <c r="E778">
        <v>37857</v>
      </c>
      <c r="F778" s="5">
        <f t="shared" si="48"/>
        <v>225.33928571428569</v>
      </c>
      <c r="G778" t="s">
        <v>19</v>
      </c>
      <c r="H778">
        <v>411</v>
      </c>
      <c r="I778">
        <f t="shared" si="49"/>
        <v>92.109489051094897</v>
      </c>
      <c r="J778" t="s">
        <v>20</v>
      </c>
      <c r="K778" t="s">
        <v>21</v>
      </c>
      <c r="L778">
        <v>1511416800</v>
      </c>
      <c r="M778" s="8">
        <f t="shared" si="51"/>
        <v>43062.25</v>
      </c>
      <c r="N778">
        <v>1513576800</v>
      </c>
      <c r="O778" s="8">
        <f t="shared" si="50"/>
        <v>43087.25</v>
      </c>
      <c r="P778" t="b">
        <v>0</v>
      </c>
      <c r="Q778" t="b">
        <v>0</v>
      </c>
      <c r="R778" t="s">
        <v>2008</v>
      </c>
      <c r="S778" t="s">
        <v>2009</v>
      </c>
    </row>
    <row r="779" spans="1:19" ht="17" x14ac:dyDescent="0.2">
      <c r="A779">
        <v>506</v>
      </c>
      <c r="B779" t="s">
        <v>1035</v>
      </c>
      <c r="C779" s="3" t="s">
        <v>1036</v>
      </c>
      <c r="D779">
        <v>18000</v>
      </c>
      <c r="E779">
        <v>166874</v>
      </c>
      <c r="F779" s="5">
        <f t="shared" si="48"/>
        <v>927.07777777777767</v>
      </c>
      <c r="G779" t="s">
        <v>19</v>
      </c>
      <c r="H779">
        <v>2528</v>
      </c>
      <c r="I779">
        <f t="shared" si="49"/>
        <v>66.010284810126578</v>
      </c>
      <c r="J779" t="s">
        <v>20</v>
      </c>
      <c r="K779" t="s">
        <v>21</v>
      </c>
      <c r="L779">
        <v>1511416800</v>
      </c>
      <c r="M779" s="8">
        <f t="shared" si="51"/>
        <v>43062.25</v>
      </c>
      <c r="N779">
        <v>1512885600</v>
      </c>
      <c r="O779" s="8">
        <f t="shared" si="50"/>
        <v>43079.25</v>
      </c>
      <c r="P779" t="b">
        <v>0</v>
      </c>
      <c r="Q779" t="b">
        <v>1</v>
      </c>
      <c r="R779" t="s">
        <v>2012</v>
      </c>
      <c r="S779" t="s">
        <v>2013</v>
      </c>
    </row>
    <row r="780" spans="1:19" ht="17" x14ac:dyDescent="0.2">
      <c r="A780">
        <v>694</v>
      </c>
      <c r="B780" t="s">
        <v>1403</v>
      </c>
      <c r="C780" s="3" t="s">
        <v>1404</v>
      </c>
      <c r="D780">
        <v>9100</v>
      </c>
      <c r="E780">
        <v>7656</v>
      </c>
      <c r="F780" s="5">
        <f t="shared" si="48"/>
        <v>84.131868131868131</v>
      </c>
      <c r="G780" t="s">
        <v>14</v>
      </c>
      <c r="H780">
        <v>79</v>
      </c>
      <c r="I780">
        <f t="shared" si="49"/>
        <v>96.911392405063296</v>
      </c>
      <c r="J780" t="s">
        <v>20</v>
      </c>
      <c r="K780" t="s">
        <v>21</v>
      </c>
      <c r="L780">
        <v>1511762400</v>
      </c>
      <c r="M780" s="8">
        <f t="shared" si="51"/>
        <v>43066.25</v>
      </c>
      <c r="N780">
        <v>1514959200</v>
      </c>
      <c r="O780" s="8">
        <f t="shared" si="50"/>
        <v>43103.25</v>
      </c>
      <c r="P780" t="b">
        <v>0</v>
      </c>
      <c r="Q780" t="b">
        <v>0</v>
      </c>
      <c r="R780" t="s">
        <v>2012</v>
      </c>
      <c r="S780" t="s">
        <v>2013</v>
      </c>
    </row>
    <row r="781" spans="1:19" ht="34" x14ac:dyDescent="0.2">
      <c r="A781">
        <v>810</v>
      </c>
      <c r="B781" t="s">
        <v>1630</v>
      </c>
      <c r="C781" s="3" t="s">
        <v>1631</v>
      </c>
      <c r="D781">
        <v>6400</v>
      </c>
      <c r="E781">
        <v>12360</v>
      </c>
      <c r="F781" s="5">
        <f t="shared" si="48"/>
        <v>193.125</v>
      </c>
      <c r="G781" t="s">
        <v>19</v>
      </c>
      <c r="H781">
        <v>221</v>
      </c>
      <c r="I781">
        <f t="shared" si="49"/>
        <v>55.927601809954751</v>
      </c>
      <c r="J781" t="s">
        <v>20</v>
      </c>
      <c r="K781" t="s">
        <v>21</v>
      </c>
      <c r="L781">
        <v>1511848800</v>
      </c>
      <c r="M781" s="8">
        <f t="shared" si="51"/>
        <v>43067.25</v>
      </c>
      <c r="N781">
        <v>1512712800</v>
      </c>
      <c r="O781" s="8">
        <f t="shared" si="50"/>
        <v>43077.25</v>
      </c>
      <c r="P781" t="b">
        <v>0</v>
      </c>
      <c r="Q781" t="b">
        <v>1</v>
      </c>
      <c r="R781" t="s">
        <v>2012</v>
      </c>
      <c r="S781" t="s">
        <v>2013</v>
      </c>
    </row>
    <row r="782" spans="1:19" ht="34" x14ac:dyDescent="0.2">
      <c r="A782">
        <v>815</v>
      </c>
      <c r="B782" t="s">
        <v>1640</v>
      </c>
      <c r="C782" s="3" t="s">
        <v>1641</v>
      </c>
      <c r="D782">
        <v>9000</v>
      </c>
      <c r="E782">
        <v>11721</v>
      </c>
      <c r="F782" s="5">
        <f t="shared" si="48"/>
        <v>130.23333333333335</v>
      </c>
      <c r="G782" t="s">
        <v>19</v>
      </c>
      <c r="H782">
        <v>183</v>
      </c>
      <c r="I782">
        <f t="shared" si="49"/>
        <v>64.049180327868854</v>
      </c>
      <c r="J782" t="s">
        <v>15</v>
      </c>
      <c r="K782" t="s">
        <v>16</v>
      </c>
      <c r="L782">
        <v>1511935200</v>
      </c>
      <c r="M782" s="8">
        <f t="shared" si="51"/>
        <v>43068.25</v>
      </c>
      <c r="N782">
        <v>1514181600</v>
      </c>
      <c r="O782" s="8">
        <f t="shared" si="50"/>
        <v>43094.25</v>
      </c>
      <c r="P782" t="b">
        <v>0</v>
      </c>
      <c r="Q782" t="b">
        <v>0</v>
      </c>
      <c r="R782" t="s">
        <v>2008</v>
      </c>
      <c r="S782" t="s">
        <v>2009</v>
      </c>
    </row>
    <row r="783" spans="1:19" ht="34" x14ac:dyDescent="0.2">
      <c r="A783">
        <v>330</v>
      </c>
      <c r="B783" t="s">
        <v>689</v>
      </c>
      <c r="C783" s="3" t="s">
        <v>690</v>
      </c>
      <c r="D783">
        <v>33700</v>
      </c>
      <c r="E783">
        <v>62330</v>
      </c>
      <c r="F783" s="5">
        <f t="shared" si="48"/>
        <v>184.95548961424333</v>
      </c>
      <c r="G783" t="s">
        <v>19</v>
      </c>
      <c r="H783">
        <v>1385</v>
      </c>
      <c r="I783">
        <f t="shared" si="49"/>
        <v>45.003610108303249</v>
      </c>
      <c r="J783" t="s">
        <v>36</v>
      </c>
      <c r="K783" t="s">
        <v>37</v>
      </c>
      <c r="L783">
        <v>1512712800</v>
      </c>
      <c r="M783" s="8">
        <f t="shared" si="51"/>
        <v>43077.25</v>
      </c>
      <c r="N783">
        <v>1512799200</v>
      </c>
      <c r="O783" s="8">
        <f t="shared" si="50"/>
        <v>43078.25</v>
      </c>
      <c r="P783" t="b">
        <v>0</v>
      </c>
      <c r="Q783" t="b">
        <v>0</v>
      </c>
      <c r="R783" t="s">
        <v>2014</v>
      </c>
      <c r="S783" t="s">
        <v>2015</v>
      </c>
    </row>
    <row r="784" spans="1:19" ht="17" x14ac:dyDescent="0.2">
      <c r="A784">
        <v>238</v>
      </c>
      <c r="B784" t="s">
        <v>505</v>
      </c>
      <c r="C784" s="3" t="s">
        <v>506</v>
      </c>
      <c r="D784">
        <v>2400</v>
      </c>
      <c r="E784">
        <v>10138</v>
      </c>
      <c r="F784" s="5">
        <f t="shared" si="48"/>
        <v>422.41666666666669</v>
      </c>
      <c r="G784" t="s">
        <v>19</v>
      </c>
      <c r="H784">
        <v>97</v>
      </c>
      <c r="I784">
        <f t="shared" si="49"/>
        <v>104.51546391752578</v>
      </c>
      <c r="J784" t="s">
        <v>32</v>
      </c>
      <c r="K784" t="s">
        <v>33</v>
      </c>
      <c r="L784">
        <v>1513231200</v>
      </c>
      <c r="M784" s="8">
        <f t="shared" si="51"/>
        <v>43083.25</v>
      </c>
      <c r="N784">
        <v>1515391200</v>
      </c>
      <c r="O784" s="8">
        <f t="shared" si="50"/>
        <v>43108.25</v>
      </c>
      <c r="P784" t="b">
        <v>0</v>
      </c>
      <c r="Q784" t="b">
        <v>1</v>
      </c>
      <c r="R784" t="s">
        <v>2012</v>
      </c>
      <c r="S784" t="s">
        <v>2013</v>
      </c>
    </row>
    <row r="785" spans="1:19" ht="34" x14ac:dyDescent="0.2">
      <c r="A785">
        <v>447</v>
      </c>
      <c r="B785" t="s">
        <v>919</v>
      </c>
      <c r="C785" s="3" t="s">
        <v>920</v>
      </c>
      <c r="D785">
        <v>155200</v>
      </c>
      <c r="E785">
        <v>37754</v>
      </c>
      <c r="F785" s="5">
        <f t="shared" si="48"/>
        <v>24.326030927835053</v>
      </c>
      <c r="G785" t="s">
        <v>63</v>
      </c>
      <c r="H785">
        <v>439</v>
      </c>
      <c r="I785">
        <f t="shared" si="49"/>
        <v>86</v>
      </c>
      <c r="J785" t="s">
        <v>36</v>
      </c>
      <c r="K785" t="s">
        <v>37</v>
      </c>
      <c r="L785">
        <v>1513663200</v>
      </c>
      <c r="M785" s="8">
        <f t="shared" si="51"/>
        <v>43088.25</v>
      </c>
      <c r="N785">
        <v>1515045600</v>
      </c>
      <c r="O785" s="8">
        <f t="shared" si="50"/>
        <v>43104.25</v>
      </c>
      <c r="P785" t="b">
        <v>0</v>
      </c>
      <c r="Q785" t="b">
        <v>0</v>
      </c>
      <c r="R785" t="s">
        <v>2014</v>
      </c>
      <c r="S785" t="s">
        <v>2033</v>
      </c>
    </row>
    <row r="786" spans="1:19" ht="17" x14ac:dyDescent="0.2">
      <c r="A786">
        <v>794</v>
      </c>
      <c r="B786" t="s">
        <v>1599</v>
      </c>
      <c r="C786" s="3" t="s">
        <v>1600</v>
      </c>
      <c r="D786">
        <v>6600</v>
      </c>
      <c r="E786">
        <v>8276</v>
      </c>
      <c r="F786" s="5">
        <f t="shared" si="48"/>
        <v>125.39393939393939</v>
      </c>
      <c r="G786" t="s">
        <v>19</v>
      </c>
      <c r="H786">
        <v>110</v>
      </c>
      <c r="I786">
        <f t="shared" si="49"/>
        <v>75.236363636363635</v>
      </c>
      <c r="J786" t="s">
        <v>20</v>
      </c>
      <c r="K786" t="s">
        <v>21</v>
      </c>
      <c r="L786">
        <v>1513922400</v>
      </c>
      <c r="M786" s="8">
        <f t="shared" si="51"/>
        <v>43091.25</v>
      </c>
      <c r="N786">
        <v>1514959200</v>
      </c>
      <c r="O786" s="8">
        <f t="shared" si="50"/>
        <v>43103.25</v>
      </c>
      <c r="P786" t="b">
        <v>0</v>
      </c>
      <c r="Q786" t="b">
        <v>0</v>
      </c>
      <c r="R786" t="s">
        <v>2008</v>
      </c>
      <c r="S786" t="s">
        <v>2009</v>
      </c>
    </row>
    <row r="787" spans="1:19" ht="17" x14ac:dyDescent="0.2">
      <c r="A787">
        <v>981</v>
      </c>
      <c r="B787" t="s">
        <v>1966</v>
      </c>
      <c r="C787" s="3" t="s">
        <v>1967</v>
      </c>
      <c r="D787">
        <v>6700</v>
      </c>
      <c r="E787">
        <v>11941</v>
      </c>
      <c r="F787" s="5">
        <f t="shared" si="48"/>
        <v>178.22388059701493</v>
      </c>
      <c r="G787" t="s">
        <v>19</v>
      </c>
      <c r="H787">
        <v>323</v>
      </c>
      <c r="I787">
        <f t="shared" si="49"/>
        <v>36.969040247678016</v>
      </c>
      <c r="J787" t="s">
        <v>20</v>
      </c>
      <c r="K787" t="s">
        <v>21</v>
      </c>
      <c r="L787">
        <v>1514181600</v>
      </c>
      <c r="M787" s="8">
        <f t="shared" si="51"/>
        <v>43094.25</v>
      </c>
      <c r="N787">
        <v>1517032800</v>
      </c>
      <c r="O787" s="8">
        <f t="shared" si="50"/>
        <v>43127.25</v>
      </c>
      <c r="P787" t="b">
        <v>0</v>
      </c>
      <c r="Q787" t="b">
        <v>0</v>
      </c>
      <c r="R787" t="s">
        <v>2010</v>
      </c>
      <c r="S787" t="s">
        <v>2011</v>
      </c>
    </row>
    <row r="788" spans="1:19" ht="17" x14ac:dyDescent="0.2">
      <c r="A788">
        <v>657</v>
      </c>
      <c r="B788" t="s">
        <v>1332</v>
      </c>
      <c r="C788" s="3" t="s">
        <v>1333</v>
      </c>
      <c r="D788">
        <v>10000</v>
      </c>
      <c r="E788">
        <v>824</v>
      </c>
      <c r="F788" s="5">
        <f t="shared" si="48"/>
        <v>8.24</v>
      </c>
      <c r="G788" t="s">
        <v>14</v>
      </c>
      <c r="H788">
        <v>14</v>
      </c>
      <c r="I788">
        <f t="shared" si="49"/>
        <v>58.857142857142854</v>
      </c>
      <c r="J788" t="s">
        <v>20</v>
      </c>
      <c r="K788" t="s">
        <v>21</v>
      </c>
      <c r="L788">
        <v>1514354400</v>
      </c>
      <c r="M788" s="8">
        <f t="shared" si="51"/>
        <v>43096.25</v>
      </c>
      <c r="N788">
        <v>1515736800</v>
      </c>
      <c r="O788" s="8">
        <f t="shared" si="50"/>
        <v>43112.25</v>
      </c>
      <c r="P788" t="b">
        <v>0</v>
      </c>
      <c r="Q788" t="b">
        <v>0</v>
      </c>
      <c r="R788" t="s">
        <v>2014</v>
      </c>
      <c r="S788" t="s">
        <v>2036</v>
      </c>
    </row>
    <row r="789" spans="1:19" ht="17" x14ac:dyDescent="0.2">
      <c r="A789">
        <v>755</v>
      </c>
      <c r="B789" t="s">
        <v>1522</v>
      </c>
      <c r="C789" s="3" t="s">
        <v>1523</v>
      </c>
      <c r="D789">
        <v>4500</v>
      </c>
      <c r="E789">
        <v>7496</v>
      </c>
      <c r="F789" s="5">
        <f t="shared" si="48"/>
        <v>166.57777777777778</v>
      </c>
      <c r="G789" t="s">
        <v>19</v>
      </c>
      <c r="H789">
        <v>288</v>
      </c>
      <c r="I789">
        <f t="shared" si="49"/>
        <v>26.027777777777779</v>
      </c>
      <c r="J789" t="s">
        <v>32</v>
      </c>
      <c r="K789" t="s">
        <v>33</v>
      </c>
      <c r="L789">
        <v>1514354400</v>
      </c>
      <c r="M789" s="8">
        <f t="shared" si="51"/>
        <v>43096.25</v>
      </c>
      <c r="N789">
        <v>1515391200</v>
      </c>
      <c r="O789" s="8">
        <f t="shared" si="50"/>
        <v>43108.25</v>
      </c>
      <c r="P789" t="b">
        <v>0</v>
      </c>
      <c r="Q789" t="b">
        <v>1</v>
      </c>
      <c r="R789" t="s">
        <v>2012</v>
      </c>
      <c r="S789" t="s">
        <v>2013</v>
      </c>
    </row>
    <row r="790" spans="1:19" ht="34" x14ac:dyDescent="0.2">
      <c r="A790">
        <v>656</v>
      </c>
      <c r="B790" t="s">
        <v>1330</v>
      </c>
      <c r="C790" s="3" t="s">
        <v>1331</v>
      </c>
      <c r="D790">
        <v>118400</v>
      </c>
      <c r="E790">
        <v>49879</v>
      </c>
      <c r="F790" s="5">
        <f t="shared" si="48"/>
        <v>42.127533783783782</v>
      </c>
      <c r="G790" t="s">
        <v>14</v>
      </c>
      <c r="H790">
        <v>504</v>
      </c>
      <c r="I790">
        <f t="shared" si="49"/>
        <v>98.966269841269835</v>
      </c>
      <c r="J790" t="s">
        <v>24</v>
      </c>
      <c r="K790" t="s">
        <v>25</v>
      </c>
      <c r="L790">
        <v>1514440800</v>
      </c>
      <c r="M790" s="8">
        <f t="shared" si="51"/>
        <v>43097.25</v>
      </c>
      <c r="N790">
        <v>1514872800</v>
      </c>
      <c r="O790" s="8">
        <f t="shared" si="50"/>
        <v>43102.25</v>
      </c>
      <c r="P790" t="b">
        <v>0</v>
      </c>
      <c r="Q790" t="b">
        <v>0</v>
      </c>
      <c r="R790" t="s">
        <v>2006</v>
      </c>
      <c r="S790" t="s">
        <v>2007</v>
      </c>
    </row>
    <row r="791" spans="1:19" ht="17" x14ac:dyDescent="0.2">
      <c r="A791">
        <v>804</v>
      </c>
      <c r="B791" t="s">
        <v>1619</v>
      </c>
      <c r="C791" s="3" t="s">
        <v>1620</v>
      </c>
      <c r="D791">
        <v>2600</v>
      </c>
      <c r="E791">
        <v>6987</v>
      </c>
      <c r="F791" s="5">
        <f t="shared" si="48"/>
        <v>268.73076923076923</v>
      </c>
      <c r="G791" t="s">
        <v>19</v>
      </c>
      <c r="H791">
        <v>218</v>
      </c>
      <c r="I791">
        <f t="shared" si="49"/>
        <v>32.050458715596328</v>
      </c>
      <c r="J791" t="s">
        <v>20</v>
      </c>
      <c r="K791" t="s">
        <v>21</v>
      </c>
      <c r="L791">
        <v>1514872800</v>
      </c>
      <c r="M791" s="8">
        <f t="shared" si="51"/>
        <v>43102.25</v>
      </c>
      <c r="N791">
        <v>1516600800</v>
      </c>
      <c r="O791" s="8">
        <f t="shared" si="50"/>
        <v>43122.25</v>
      </c>
      <c r="P791" t="b">
        <v>0</v>
      </c>
      <c r="Q791" t="b">
        <v>0</v>
      </c>
      <c r="R791" t="s">
        <v>2008</v>
      </c>
      <c r="S791" t="s">
        <v>2009</v>
      </c>
    </row>
    <row r="792" spans="1:19" ht="34" x14ac:dyDescent="0.2">
      <c r="A792">
        <v>830</v>
      </c>
      <c r="B792" t="s">
        <v>1669</v>
      </c>
      <c r="C792" s="3" t="s">
        <v>1670</v>
      </c>
      <c r="D792">
        <v>121600</v>
      </c>
      <c r="E792">
        <v>1424</v>
      </c>
      <c r="F792" s="5">
        <f t="shared" si="48"/>
        <v>1.1710526315789473</v>
      </c>
      <c r="G792" t="s">
        <v>14</v>
      </c>
      <c r="H792">
        <v>22</v>
      </c>
      <c r="I792">
        <f t="shared" si="49"/>
        <v>64.727272727272734</v>
      </c>
      <c r="J792" t="s">
        <v>20</v>
      </c>
      <c r="K792" t="s">
        <v>21</v>
      </c>
      <c r="L792">
        <v>1514959200</v>
      </c>
      <c r="M792" s="8">
        <f t="shared" si="51"/>
        <v>43103.25</v>
      </c>
      <c r="N792">
        <v>1520056800</v>
      </c>
      <c r="O792" s="8">
        <f t="shared" si="50"/>
        <v>43162.25</v>
      </c>
      <c r="P792" t="b">
        <v>0</v>
      </c>
      <c r="Q792" t="b">
        <v>0</v>
      </c>
      <c r="R792" t="s">
        <v>2012</v>
      </c>
      <c r="S792" t="s">
        <v>2013</v>
      </c>
    </row>
    <row r="793" spans="1:19" ht="17" x14ac:dyDescent="0.2">
      <c r="A793">
        <v>847</v>
      </c>
      <c r="B793" t="s">
        <v>1703</v>
      </c>
      <c r="C793" s="3" t="s">
        <v>1704</v>
      </c>
      <c r="D793">
        <v>4700</v>
      </c>
      <c r="E793">
        <v>11174</v>
      </c>
      <c r="F793" s="5">
        <f t="shared" si="48"/>
        <v>237.74468085106383</v>
      </c>
      <c r="G793" t="s">
        <v>19</v>
      </c>
      <c r="H793">
        <v>110</v>
      </c>
      <c r="I793">
        <f t="shared" si="49"/>
        <v>101.58181818181818</v>
      </c>
      <c r="J793" t="s">
        <v>20</v>
      </c>
      <c r="K793" t="s">
        <v>21</v>
      </c>
      <c r="L793">
        <v>1515304800</v>
      </c>
      <c r="M793" s="8">
        <f t="shared" si="51"/>
        <v>43107.25</v>
      </c>
      <c r="N793">
        <v>1515564000</v>
      </c>
      <c r="O793" s="8">
        <f t="shared" si="50"/>
        <v>43110.25</v>
      </c>
      <c r="P793" t="b">
        <v>0</v>
      </c>
      <c r="Q793" t="b">
        <v>0</v>
      </c>
      <c r="R793" t="s">
        <v>2006</v>
      </c>
      <c r="S793" t="s">
        <v>2007</v>
      </c>
    </row>
    <row r="794" spans="1:19" ht="17" x14ac:dyDescent="0.2">
      <c r="A794">
        <v>32</v>
      </c>
      <c r="B794" t="s">
        <v>92</v>
      </c>
      <c r="C794" s="3" t="s">
        <v>93</v>
      </c>
      <c r="D794">
        <v>101000</v>
      </c>
      <c r="E794">
        <v>87676</v>
      </c>
      <c r="F794" s="5">
        <f t="shared" si="48"/>
        <v>86.807920792079202</v>
      </c>
      <c r="G794" t="s">
        <v>14</v>
      </c>
      <c r="H794">
        <v>2307</v>
      </c>
      <c r="I794">
        <f t="shared" si="49"/>
        <v>38.004334633723452</v>
      </c>
      <c r="J794" t="s">
        <v>94</v>
      </c>
      <c r="K794" t="s">
        <v>95</v>
      </c>
      <c r="L794">
        <v>1515564000</v>
      </c>
      <c r="M794" s="8">
        <f t="shared" si="51"/>
        <v>43110.25</v>
      </c>
      <c r="N794">
        <v>1517896800</v>
      </c>
      <c r="O794" s="8">
        <f t="shared" si="50"/>
        <v>43137.25</v>
      </c>
      <c r="P794" t="b">
        <v>0</v>
      </c>
      <c r="Q794" t="b">
        <v>0</v>
      </c>
      <c r="R794" t="s">
        <v>2014</v>
      </c>
      <c r="S794" t="s">
        <v>2015</v>
      </c>
    </row>
    <row r="795" spans="1:19" ht="17" x14ac:dyDescent="0.2">
      <c r="A795">
        <v>334</v>
      </c>
      <c r="B795" t="s">
        <v>697</v>
      </c>
      <c r="C795" s="3" t="s">
        <v>698</v>
      </c>
      <c r="D795">
        <v>66200</v>
      </c>
      <c r="E795">
        <v>123538</v>
      </c>
      <c r="F795" s="5">
        <f t="shared" si="48"/>
        <v>186.61329305135951</v>
      </c>
      <c r="G795" t="s">
        <v>19</v>
      </c>
      <c r="H795">
        <v>1113</v>
      </c>
      <c r="I795">
        <f t="shared" si="49"/>
        <v>110.99550763701707</v>
      </c>
      <c r="J795" t="s">
        <v>20</v>
      </c>
      <c r="K795" t="s">
        <v>21</v>
      </c>
      <c r="L795">
        <v>1515564000</v>
      </c>
      <c r="M795" s="8">
        <f t="shared" si="51"/>
        <v>43110.25</v>
      </c>
      <c r="N795">
        <v>1516168800</v>
      </c>
      <c r="O795" s="8">
        <f t="shared" si="50"/>
        <v>43117.25</v>
      </c>
      <c r="P795" t="b">
        <v>0</v>
      </c>
      <c r="Q795" t="b">
        <v>0</v>
      </c>
      <c r="R795" t="s">
        <v>2008</v>
      </c>
      <c r="S795" t="s">
        <v>2009</v>
      </c>
    </row>
    <row r="796" spans="1:19" ht="17" x14ac:dyDescent="0.2">
      <c r="A796">
        <v>132</v>
      </c>
      <c r="B796" t="s">
        <v>294</v>
      </c>
      <c r="C796" s="3" t="s">
        <v>295</v>
      </c>
      <c r="D796">
        <v>3300</v>
      </c>
      <c r="E796">
        <v>3834</v>
      </c>
      <c r="F796" s="5">
        <f t="shared" si="48"/>
        <v>116.18181818181819</v>
      </c>
      <c r="G796" t="s">
        <v>19</v>
      </c>
      <c r="H796">
        <v>89</v>
      </c>
      <c r="I796">
        <f t="shared" si="49"/>
        <v>43.078651685393261</v>
      </c>
      <c r="J796" t="s">
        <v>20</v>
      </c>
      <c r="K796" t="s">
        <v>21</v>
      </c>
      <c r="L796">
        <v>1515736800</v>
      </c>
      <c r="M796" s="8">
        <f t="shared" si="51"/>
        <v>43112.25</v>
      </c>
      <c r="N796">
        <v>1517119200</v>
      </c>
      <c r="O796" s="8">
        <f t="shared" si="50"/>
        <v>43128.25</v>
      </c>
      <c r="P796" t="b">
        <v>0</v>
      </c>
      <c r="Q796" t="b">
        <v>1</v>
      </c>
      <c r="R796" t="s">
        <v>2012</v>
      </c>
      <c r="S796" t="s">
        <v>2013</v>
      </c>
    </row>
    <row r="797" spans="1:19" ht="17" x14ac:dyDescent="0.2">
      <c r="A797">
        <v>344</v>
      </c>
      <c r="B797" t="s">
        <v>717</v>
      </c>
      <c r="C797" s="3" t="s">
        <v>718</v>
      </c>
      <c r="D797">
        <v>197600</v>
      </c>
      <c r="E797">
        <v>82959</v>
      </c>
      <c r="F797" s="5">
        <f t="shared" si="48"/>
        <v>41.983299595141702</v>
      </c>
      <c r="G797" t="s">
        <v>14</v>
      </c>
      <c r="H797">
        <v>830</v>
      </c>
      <c r="I797">
        <f t="shared" si="49"/>
        <v>99.950602409638549</v>
      </c>
      <c r="J797" t="s">
        <v>20</v>
      </c>
      <c r="K797" t="s">
        <v>21</v>
      </c>
      <c r="L797">
        <v>1516600800</v>
      </c>
      <c r="M797" s="8">
        <f t="shared" si="51"/>
        <v>43122.25</v>
      </c>
      <c r="N797">
        <v>1520056800</v>
      </c>
      <c r="O797" s="8">
        <f t="shared" si="50"/>
        <v>43162.25</v>
      </c>
      <c r="P797" t="b">
        <v>0</v>
      </c>
      <c r="Q797" t="b">
        <v>0</v>
      </c>
      <c r="R797" t="s">
        <v>2023</v>
      </c>
      <c r="S797" t="s">
        <v>2024</v>
      </c>
    </row>
    <row r="798" spans="1:19" ht="17" x14ac:dyDescent="0.2">
      <c r="A798">
        <v>532</v>
      </c>
      <c r="B798" t="s">
        <v>1085</v>
      </c>
      <c r="C798" s="3" t="s">
        <v>1086</v>
      </c>
      <c r="D798">
        <v>1600</v>
      </c>
      <c r="E798">
        <v>8046</v>
      </c>
      <c r="F798" s="5">
        <f t="shared" si="48"/>
        <v>502.87499999999994</v>
      </c>
      <c r="G798" t="s">
        <v>19</v>
      </c>
      <c r="H798">
        <v>126</v>
      </c>
      <c r="I798">
        <f t="shared" si="49"/>
        <v>63.857142857142854</v>
      </c>
      <c r="J798" t="s">
        <v>15</v>
      </c>
      <c r="K798" t="s">
        <v>16</v>
      </c>
      <c r="L798">
        <v>1516860000</v>
      </c>
      <c r="M798" s="8">
        <f t="shared" si="51"/>
        <v>43125.25</v>
      </c>
      <c r="N798">
        <v>1516946400</v>
      </c>
      <c r="O798" s="8">
        <f t="shared" si="50"/>
        <v>43126.25</v>
      </c>
      <c r="P798" t="b">
        <v>0</v>
      </c>
      <c r="Q798" t="b">
        <v>0</v>
      </c>
      <c r="R798" t="s">
        <v>2012</v>
      </c>
      <c r="S798" t="s">
        <v>2013</v>
      </c>
    </row>
    <row r="799" spans="1:19" ht="17" x14ac:dyDescent="0.2">
      <c r="A799">
        <v>465</v>
      </c>
      <c r="B799" t="s">
        <v>955</v>
      </c>
      <c r="C799" s="3" t="s">
        <v>956</v>
      </c>
      <c r="D799">
        <v>4700</v>
      </c>
      <c r="E799">
        <v>8829</v>
      </c>
      <c r="F799" s="5">
        <f t="shared" si="48"/>
        <v>187.85106382978722</v>
      </c>
      <c r="G799" t="s">
        <v>19</v>
      </c>
      <c r="H799">
        <v>80</v>
      </c>
      <c r="I799">
        <f t="shared" si="49"/>
        <v>110.3625</v>
      </c>
      <c r="J799" t="s">
        <v>20</v>
      </c>
      <c r="K799" t="s">
        <v>21</v>
      </c>
      <c r="L799">
        <v>1517032800</v>
      </c>
      <c r="M799" s="8">
        <f t="shared" si="51"/>
        <v>43127.25</v>
      </c>
      <c r="N799">
        <v>1517810400</v>
      </c>
      <c r="O799" s="8">
        <f t="shared" si="50"/>
        <v>43136.25</v>
      </c>
      <c r="P799" t="b">
        <v>0</v>
      </c>
      <c r="Q799" t="b">
        <v>0</v>
      </c>
      <c r="R799" t="s">
        <v>2020</v>
      </c>
      <c r="S799" t="s">
        <v>2032</v>
      </c>
    </row>
    <row r="800" spans="1:19" ht="34" x14ac:dyDescent="0.2">
      <c r="A800">
        <v>895</v>
      </c>
      <c r="B800" t="s">
        <v>1798</v>
      </c>
      <c r="C800" s="3" t="s">
        <v>1799</v>
      </c>
      <c r="D800">
        <v>159800</v>
      </c>
      <c r="E800">
        <v>11108</v>
      </c>
      <c r="F800" s="5">
        <f t="shared" si="48"/>
        <v>6.9511889862327907</v>
      </c>
      <c r="G800" t="s">
        <v>14</v>
      </c>
      <c r="H800">
        <v>107</v>
      </c>
      <c r="I800">
        <f t="shared" si="49"/>
        <v>103.81308411214954</v>
      </c>
      <c r="J800" t="s">
        <v>20</v>
      </c>
      <c r="K800" t="s">
        <v>21</v>
      </c>
      <c r="L800">
        <v>1517637600</v>
      </c>
      <c r="M800" s="8">
        <f t="shared" si="51"/>
        <v>43134.25</v>
      </c>
      <c r="N800">
        <v>1518415200</v>
      </c>
      <c r="O800" s="8">
        <f t="shared" si="50"/>
        <v>43143.25</v>
      </c>
      <c r="P800" t="b">
        <v>0</v>
      </c>
      <c r="Q800" t="b">
        <v>0</v>
      </c>
      <c r="R800" t="s">
        <v>2012</v>
      </c>
      <c r="S800" t="s">
        <v>2013</v>
      </c>
    </row>
    <row r="801" spans="1:19" ht="34" x14ac:dyDescent="0.2">
      <c r="A801">
        <v>759</v>
      </c>
      <c r="B801" t="s">
        <v>1530</v>
      </c>
      <c r="C801" s="3" t="s">
        <v>1531</v>
      </c>
      <c r="D801">
        <v>167500</v>
      </c>
      <c r="E801">
        <v>114615</v>
      </c>
      <c r="F801" s="5">
        <f t="shared" si="48"/>
        <v>68.426865671641792</v>
      </c>
      <c r="G801" t="s">
        <v>14</v>
      </c>
      <c r="H801">
        <v>1274</v>
      </c>
      <c r="I801">
        <f t="shared" si="49"/>
        <v>89.964678178963894</v>
      </c>
      <c r="J801" t="s">
        <v>20</v>
      </c>
      <c r="K801" t="s">
        <v>21</v>
      </c>
      <c r="L801">
        <v>1517810400</v>
      </c>
      <c r="M801" s="8">
        <f t="shared" si="51"/>
        <v>43136.25</v>
      </c>
      <c r="N801">
        <v>1520402400</v>
      </c>
      <c r="O801" s="8">
        <f t="shared" si="50"/>
        <v>43166.25</v>
      </c>
      <c r="P801" t="b">
        <v>0</v>
      </c>
      <c r="Q801" t="b">
        <v>0</v>
      </c>
      <c r="R801" t="s">
        <v>2008</v>
      </c>
      <c r="S801" t="s">
        <v>2016</v>
      </c>
    </row>
    <row r="802" spans="1:19" ht="17" x14ac:dyDescent="0.2">
      <c r="A802">
        <v>977</v>
      </c>
      <c r="B802" t="s">
        <v>1234</v>
      </c>
      <c r="C802" s="3" t="s">
        <v>1959</v>
      </c>
      <c r="D802">
        <v>7000</v>
      </c>
      <c r="E802">
        <v>5177</v>
      </c>
      <c r="F802" s="5">
        <f t="shared" si="48"/>
        <v>73.957142857142856</v>
      </c>
      <c r="G802" t="s">
        <v>14</v>
      </c>
      <c r="H802">
        <v>67</v>
      </c>
      <c r="I802">
        <f t="shared" si="49"/>
        <v>77.268656716417908</v>
      </c>
      <c r="J802" t="s">
        <v>20</v>
      </c>
      <c r="K802" t="s">
        <v>21</v>
      </c>
      <c r="L802">
        <v>1517983200</v>
      </c>
      <c r="M802" s="8">
        <f t="shared" si="51"/>
        <v>43138.25</v>
      </c>
      <c r="N802">
        <v>1520748000</v>
      </c>
      <c r="O802" s="8">
        <f t="shared" si="50"/>
        <v>43170.25</v>
      </c>
      <c r="P802" t="b">
        <v>0</v>
      </c>
      <c r="Q802" t="b">
        <v>0</v>
      </c>
      <c r="R802" t="s">
        <v>2006</v>
      </c>
      <c r="S802" t="s">
        <v>2007</v>
      </c>
    </row>
    <row r="803" spans="1:19" ht="34" x14ac:dyDescent="0.2">
      <c r="A803">
        <v>456</v>
      </c>
      <c r="B803" t="s">
        <v>937</v>
      </c>
      <c r="C803" s="3" t="s">
        <v>938</v>
      </c>
      <c r="D803">
        <v>146400</v>
      </c>
      <c r="E803">
        <v>152438</v>
      </c>
      <c r="F803" s="5">
        <f t="shared" si="48"/>
        <v>104.1243169398907</v>
      </c>
      <c r="G803" t="s">
        <v>19</v>
      </c>
      <c r="H803">
        <v>1605</v>
      </c>
      <c r="I803">
        <f t="shared" si="49"/>
        <v>94.976947040498445</v>
      </c>
      <c r="J803" t="s">
        <v>20</v>
      </c>
      <c r="K803" t="s">
        <v>21</v>
      </c>
      <c r="L803">
        <v>1518242400</v>
      </c>
      <c r="M803" s="8">
        <f t="shared" si="51"/>
        <v>43141.25</v>
      </c>
      <c r="N803">
        <v>1518242400</v>
      </c>
      <c r="O803" s="8">
        <f t="shared" si="50"/>
        <v>43141.25</v>
      </c>
      <c r="P803" t="b">
        <v>0</v>
      </c>
      <c r="Q803" t="b">
        <v>1</v>
      </c>
      <c r="R803" t="s">
        <v>2008</v>
      </c>
      <c r="S803" t="s">
        <v>2018</v>
      </c>
    </row>
    <row r="804" spans="1:19" ht="17" x14ac:dyDescent="0.2">
      <c r="A804">
        <v>464</v>
      </c>
      <c r="B804" t="s">
        <v>953</v>
      </c>
      <c r="C804" s="3" t="s">
        <v>954</v>
      </c>
      <c r="D804">
        <v>71200</v>
      </c>
      <c r="E804">
        <v>95020</v>
      </c>
      <c r="F804" s="5">
        <f t="shared" si="48"/>
        <v>133.45505617977528</v>
      </c>
      <c r="G804" t="s">
        <v>19</v>
      </c>
      <c r="H804">
        <v>2436</v>
      </c>
      <c r="I804">
        <f t="shared" si="49"/>
        <v>39.006568144499177</v>
      </c>
      <c r="J804" t="s">
        <v>20</v>
      </c>
      <c r="K804" t="s">
        <v>21</v>
      </c>
      <c r="L804">
        <v>1518328800</v>
      </c>
      <c r="M804" s="8">
        <f t="shared" si="51"/>
        <v>43142.25</v>
      </c>
      <c r="N804">
        <v>1519538400</v>
      </c>
      <c r="O804" s="8">
        <f t="shared" si="50"/>
        <v>43156.25</v>
      </c>
      <c r="P804" t="b">
        <v>0</v>
      </c>
      <c r="Q804" t="b">
        <v>0</v>
      </c>
      <c r="R804" t="s">
        <v>2012</v>
      </c>
      <c r="S804" t="s">
        <v>2013</v>
      </c>
    </row>
    <row r="805" spans="1:19" ht="34" x14ac:dyDescent="0.2">
      <c r="A805">
        <v>720</v>
      </c>
      <c r="B805" t="s">
        <v>1454</v>
      </c>
      <c r="C805" s="3" t="s">
        <v>1455</v>
      </c>
      <c r="D805">
        <v>8700</v>
      </c>
      <c r="E805">
        <v>3227</v>
      </c>
      <c r="F805" s="5">
        <f t="shared" si="48"/>
        <v>37.091954022988503</v>
      </c>
      <c r="G805" t="s">
        <v>63</v>
      </c>
      <c r="H805">
        <v>38</v>
      </c>
      <c r="I805">
        <f t="shared" si="49"/>
        <v>84.921052631578945</v>
      </c>
      <c r="J805" t="s">
        <v>32</v>
      </c>
      <c r="K805" t="s">
        <v>33</v>
      </c>
      <c r="L805">
        <v>1519192800</v>
      </c>
      <c r="M805" s="8">
        <f t="shared" si="51"/>
        <v>43152.25</v>
      </c>
      <c r="N805">
        <v>1520402400</v>
      </c>
      <c r="O805" s="8">
        <f t="shared" si="50"/>
        <v>43166.25</v>
      </c>
      <c r="P805" t="b">
        <v>0</v>
      </c>
      <c r="Q805" t="b">
        <v>1</v>
      </c>
      <c r="R805" t="s">
        <v>2012</v>
      </c>
      <c r="S805" t="s">
        <v>2013</v>
      </c>
    </row>
    <row r="806" spans="1:19" ht="34" x14ac:dyDescent="0.2">
      <c r="A806">
        <v>518</v>
      </c>
      <c r="B806" t="s">
        <v>1058</v>
      </c>
      <c r="C806" s="3" t="s">
        <v>1059</v>
      </c>
      <c r="D806">
        <v>8800</v>
      </c>
      <c r="E806">
        <v>622</v>
      </c>
      <c r="F806" s="5">
        <f t="shared" si="48"/>
        <v>7.0681818181818183</v>
      </c>
      <c r="G806" t="s">
        <v>14</v>
      </c>
      <c r="H806">
        <v>10</v>
      </c>
      <c r="I806">
        <f t="shared" si="49"/>
        <v>62.2</v>
      </c>
      <c r="J806" t="s">
        <v>20</v>
      </c>
      <c r="K806" t="s">
        <v>21</v>
      </c>
      <c r="L806">
        <v>1519365600</v>
      </c>
      <c r="M806" s="8">
        <f t="shared" si="51"/>
        <v>43154.25</v>
      </c>
      <c r="N806">
        <v>1519538400</v>
      </c>
      <c r="O806" s="8">
        <f t="shared" si="50"/>
        <v>43156.25</v>
      </c>
      <c r="P806" t="b">
        <v>0</v>
      </c>
      <c r="Q806" t="b">
        <v>1</v>
      </c>
      <c r="R806" t="s">
        <v>2014</v>
      </c>
      <c r="S806" t="s">
        <v>2022</v>
      </c>
    </row>
    <row r="807" spans="1:19" ht="34" x14ac:dyDescent="0.2">
      <c r="A807">
        <v>140</v>
      </c>
      <c r="B807" t="s">
        <v>310</v>
      </c>
      <c r="C807" s="3" t="s">
        <v>311</v>
      </c>
      <c r="D807">
        <v>5500</v>
      </c>
      <c r="E807">
        <v>12274</v>
      </c>
      <c r="F807" s="5">
        <f t="shared" si="48"/>
        <v>223.16363636363636</v>
      </c>
      <c r="G807" t="s">
        <v>19</v>
      </c>
      <c r="H807">
        <v>186</v>
      </c>
      <c r="I807">
        <f t="shared" si="49"/>
        <v>65.989247311827953</v>
      </c>
      <c r="J807" t="s">
        <v>20</v>
      </c>
      <c r="K807" t="s">
        <v>21</v>
      </c>
      <c r="L807">
        <v>1519538400</v>
      </c>
      <c r="M807" s="8">
        <f t="shared" si="51"/>
        <v>43156.25</v>
      </c>
      <c r="N807">
        <v>1519970400</v>
      </c>
      <c r="O807" s="8">
        <f t="shared" si="50"/>
        <v>43161.25</v>
      </c>
      <c r="P807" t="b">
        <v>0</v>
      </c>
      <c r="Q807" t="b">
        <v>0</v>
      </c>
      <c r="R807" t="s">
        <v>2014</v>
      </c>
      <c r="S807" t="s">
        <v>2015</v>
      </c>
    </row>
    <row r="808" spans="1:19" ht="34" x14ac:dyDescent="0.2">
      <c r="A808">
        <v>243</v>
      </c>
      <c r="B808" t="s">
        <v>515</v>
      </c>
      <c r="C808" s="3" t="s">
        <v>516</v>
      </c>
      <c r="D808">
        <v>2300</v>
      </c>
      <c r="E808">
        <v>10240</v>
      </c>
      <c r="F808" s="5">
        <f t="shared" si="48"/>
        <v>445.21739130434781</v>
      </c>
      <c r="G808" t="s">
        <v>19</v>
      </c>
      <c r="H808">
        <v>238</v>
      </c>
      <c r="I808">
        <f t="shared" si="49"/>
        <v>43.025210084033617</v>
      </c>
      <c r="J808" t="s">
        <v>20</v>
      </c>
      <c r="K808" t="s">
        <v>21</v>
      </c>
      <c r="L808">
        <v>1520143200</v>
      </c>
      <c r="M808" s="8">
        <f t="shared" si="51"/>
        <v>43163.25</v>
      </c>
      <c r="N808">
        <v>1520402400</v>
      </c>
      <c r="O808" s="8">
        <f t="shared" si="50"/>
        <v>43166.25</v>
      </c>
      <c r="P808" t="b">
        <v>0</v>
      </c>
      <c r="Q808" t="b">
        <v>0</v>
      </c>
      <c r="R808" t="s">
        <v>2012</v>
      </c>
      <c r="S808" t="s">
        <v>2013</v>
      </c>
    </row>
    <row r="809" spans="1:19" ht="17" x14ac:dyDescent="0.2">
      <c r="A809">
        <v>364</v>
      </c>
      <c r="B809" t="s">
        <v>757</v>
      </c>
      <c r="C809" s="3" t="s">
        <v>758</v>
      </c>
      <c r="D809">
        <v>900</v>
      </c>
      <c r="E809">
        <v>14547</v>
      </c>
      <c r="F809" s="5">
        <f t="shared" si="48"/>
        <v>1616.3333333333335</v>
      </c>
      <c r="G809" t="s">
        <v>19</v>
      </c>
      <c r="H809">
        <v>186</v>
      </c>
      <c r="I809">
        <f t="shared" si="49"/>
        <v>78.209677419354833</v>
      </c>
      <c r="J809" t="s">
        <v>20</v>
      </c>
      <c r="K809" t="s">
        <v>21</v>
      </c>
      <c r="L809">
        <v>1520229600</v>
      </c>
      <c r="M809" s="8">
        <f t="shared" si="51"/>
        <v>43164.25</v>
      </c>
      <c r="N809">
        <v>1522818000</v>
      </c>
      <c r="O809" s="8">
        <f t="shared" si="50"/>
        <v>43194.208333333328</v>
      </c>
      <c r="P809" t="b">
        <v>0</v>
      </c>
      <c r="Q809" t="b">
        <v>0</v>
      </c>
      <c r="R809" t="s">
        <v>2008</v>
      </c>
      <c r="S809" t="s">
        <v>2018</v>
      </c>
    </row>
    <row r="810" spans="1:19" ht="34" x14ac:dyDescent="0.2">
      <c r="A810">
        <v>486</v>
      </c>
      <c r="B810" t="s">
        <v>996</v>
      </c>
      <c r="C810" s="3" t="s">
        <v>997</v>
      </c>
      <c r="D810">
        <v>5200</v>
      </c>
      <c r="E810">
        <v>702</v>
      </c>
      <c r="F810" s="5">
        <f t="shared" si="48"/>
        <v>13.5</v>
      </c>
      <c r="G810" t="s">
        <v>14</v>
      </c>
      <c r="H810">
        <v>21</v>
      </c>
      <c r="I810">
        <f t="shared" si="49"/>
        <v>33.428571428571431</v>
      </c>
      <c r="J810" t="s">
        <v>36</v>
      </c>
      <c r="K810" t="s">
        <v>37</v>
      </c>
      <c r="L810">
        <v>1520575200</v>
      </c>
      <c r="M810" s="8">
        <f t="shared" si="51"/>
        <v>43168.25</v>
      </c>
      <c r="N810">
        <v>1521867600</v>
      </c>
      <c r="O810" s="8">
        <f t="shared" si="50"/>
        <v>43183.208333333328</v>
      </c>
      <c r="P810" t="b">
        <v>0</v>
      </c>
      <c r="Q810" t="b">
        <v>1</v>
      </c>
      <c r="R810" t="s">
        <v>2020</v>
      </c>
      <c r="S810" t="s">
        <v>2032</v>
      </c>
    </row>
    <row r="811" spans="1:19" ht="34" x14ac:dyDescent="0.2">
      <c r="A811">
        <v>54</v>
      </c>
      <c r="B811" t="s">
        <v>138</v>
      </c>
      <c r="C811" s="3" t="s">
        <v>139</v>
      </c>
      <c r="D811">
        <v>6000</v>
      </c>
      <c r="E811">
        <v>5392</v>
      </c>
      <c r="F811" s="5">
        <f t="shared" si="48"/>
        <v>89.86666666666666</v>
      </c>
      <c r="G811" t="s">
        <v>14</v>
      </c>
      <c r="H811">
        <v>120</v>
      </c>
      <c r="I811">
        <f t="shared" si="49"/>
        <v>44.93333333333333</v>
      </c>
      <c r="J811" t="s">
        <v>20</v>
      </c>
      <c r="K811" t="s">
        <v>21</v>
      </c>
      <c r="L811">
        <v>1520748000</v>
      </c>
      <c r="M811" s="8">
        <f t="shared" si="51"/>
        <v>43170.25</v>
      </c>
      <c r="N811">
        <v>1521262800</v>
      </c>
      <c r="O811" s="8">
        <f t="shared" si="50"/>
        <v>43176.208333333328</v>
      </c>
      <c r="P811" t="b">
        <v>0</v>
      </c>
      <c r="Q811" t="b">
        <v>0</v>
      </c>
      <c r="R811" t="s">
        <v>2010</v>
      </c>
      <c r="S811" t="s">
        <v>2019</v>
      </c>
    </row>
    <row r="812" spans="1:19" ht="17" x14ac:dyDescent="0.2">
      <c r="A812">
        <v>672</v>
      </c>
      <c r="B812" t="s">
        <v>1360</v>
      </c>
      <c r="C812" s="3" t="s">
        <v>1361</v>
      </c>
      <c r="D812">
        <v>197900</v>
      </c>
      <c r="E812">
        <v>110689</v>
      </c>
      <c r="F812" s="5">
        <f t="shared" si="48"/>
        <v>55.931783729156137</v>
      </c>
      <c r="G812" t="s">
        <v>14</v>
      </c>
      <c r="H812">
        <v>4428</v>
      </c>
      <c r="I812">
        <f t="shared" si="49"/>
        <v>24.997515808491418</v>
      </c>
      <c r="J812" t="s">
        <v>24</v>
      </c>
      <c r="K812" t="s">
        <v>25</v>
      </c>
      <c r="L812">
        <v>1521608400</v>
      </c>
      <c r="M812" s="8">
        <f t="shared" si="51"/>
        <v>43180.208333333328</v>
      </c>
      <c r="N812">
        <v>1522472400</v>
      </c>
      <c r="O812" s="8">
        <f t="shared" si="50"/>
        <v>43190.208333333328</v>
      </c>
      <c r="P812" t="b">
        <v>0</v>
      </c>
      <c r="Q812" t="b">
        <v>0</v>
      </c>
      <c r="R812" t="s">
        <v>2012</v>
      </c>
      <c r="S812" t="s">
        <v>2013</v>
      </c>
    </row>
    <row r="813" spans="1:19" ht="17" x14ac:dyDescent="0.2">
      <c r="A813">
        <v>686</v>
      </c>
      <c r="B813" t="s">
        <v>1387</v>
      </c>
      <c r="C813" s="3" t="s">
        <v>1388</v>
      </c>
      <c r="D813">
        <v>7500</v>
      </c>
      <c r="E813">
        <v>14381</v>
      </c>
      <c r="F813" s="5">
        <f t="shared" si="48"/>
        <v>191.74666666666667</v>
      </c>
      <c r="G813" t="s">
        <v>19</v>
      </c>
      <c r="H813">
        <v>134</v>
      </c>
      <c r="I813">
        <f t="shared" si="49"/>
        <v>107.32089552238806</v>
      </c>
      <c r="J813" t="s">
        <v>20</v>
      </c>
      <c r="K813" t="s">
        <v>21</v>
      </c>
      <c r="L813">
        <v>1522126800</v>
      </c>
      <c r="M813" s="8">
        <f t="shared" si="51"/>
        <v>43186.208333333328</v>
      </c>
      <c r="N813">
        <v>1523077200</v>
      </c>
      <c r="O813" s="8">
        <f t="shared" si="50"/>
        <v>43197.208333333328</v>
      </c>
      <c r="P813" t="b">
        <v>0</v>
      </c>
      <c r="Q813" t="b">
        <v>0</v>
      </c>
      <c r="R813" t="s">
        <v>2010</v>
      </c>
      <c r="S813" t="s">
        <v>2019</v>
      </c>
    </row>
    <row r="814" spans="1:19" ht="17" x14ac:dyDescent="0.2">
      <c r="A814">
        <v>786</v>
      </c>
      <c r="B814" t="s">
        <v>1583</v>
      </c>
      <c r="C814" s="3" t="s">
        <v>1584</v>
      </c>
      <c r="D814">
        <v>1500</v>
      </c>
      <c r="E814">
        <v>10946</v>
      </c>
      <c r="F814" s="5">
        <f t="shared" si="48"/>
        <v>729.73333333333335</v>
      </c>
      <c r="G814" t="s">
        <v>19</v>
      </c>
      <c r="H814">
        <v>207</v>
      </c>
      <c r="I814">
        <f t="shared" si="49"/>
        <v>52.879227053140099</v>
      </c>
      <c r="J814" t="s">
        <v>94</v>
      </c>
      <c r="K814" t="s">
        <v>95</v>
      </c>
      <c r="L814">
        <v>1522126800</v>
      </c>
      <c r="M814" s="8">
        <f t="shared" si="51"/>
        <v>43186.208333333328</v>
      </c>
      <c r="N814">
        <v>1522731600</v>
      </c>
      <c r="O814" s="8">
        <f t="shared" si="50"/>
        <v>43193.208333333328</v>
      </c>
      <c r="P814" t="b">
        <v>0</v>
      </c>
      <c r="Q814" t="b">
        <v>1</v>
      </c>
      <c r="R814" t="s">
        <v>2008</v>
      </c>
      <c r="S814" t="s">
        <v>2031</v>
      </c>
    </row>
    <row r="815" spans="1:19" ht="34" x14ac:dyDescent="0.2">
      <c r="A815">
        <v>697</v>
      </c>
      <c r="B815" t="s">
        <v>1409</v>
      </c>
      <c r="C815" s="3" t="s">
        <v>1410</v>
      </c>
      <c r="D815">
        <v>128900</v>
      </c>
      <c r="E815">
        <v>196960</v>
      </c>
      <c r="F815" s="5">
        <f t="shared" si="48"/>
        <v>152.80062063615205</v>
      </c>
      <c r="G815" t="s">
        <v>19</v>
      </c>
      <c r="H815">
        <v>7295</v>
      </c>
      <c r="I815">
        <f t="shared" si="49"/>
        <v>26.999314599040439</v>
      </c>
      <c r="J815" t="s">
        <v>20</v>
      </c>
      <c r="K815" t="s">
        <v>21</v>
      </c>
      <c r="L815">
        <v>1522472400</v>
      </c>
      <c r="M815" s="8">
        <f t="shared" si="51"/>
        <v>43190.208333333328</v>
      </c>
      <c r="N815">
        <v>1522645200</v>
      </c>
      <c r="O815" s="8">
        <f t="shared" si="50"/>
        <v>43192.208333333328</v>
      </c>
      <c r="P815" t="b">
        <v>0</v>
      </c>
      <c r="Q815" t="b">
        <v>0</v>
      </c>
      <c r="R815" t="s">
        <v>2008</v>
      </c>
      <c r="S815" t="s">
        <v>2016</v>
      </c>
    </row>
    <row r="816" spans="1:19" ht="17" x14ac:dyDescent="0.2">
      <c r="A816">
        <v>22</v>
      </c>
      <c r="B816" t="s">
        <v>70</v>
      </c>
      <c r="C816" s="3" t="s">
        <v>71</v>
      </c>
      <c r="D816">
        <v>59100</v>
      </c>
      <c r="E816">
        <v>75690</v>
      </c>
      <c r="F816" s="5">
        <f t="shared" si="48"/>
        <v>128.07106598984771</v>
      </c>
      <c r="G816" t="s">
        <v>19</v>
      </c>
      <c r="H816">
        <v>890</v>
      </c>
      <c r="I816">
        <f t="shared" si="49"/>
        <v>85.044943820224717</v>
      </c>
      <c r="J816" t="s">
        <v>20</v>
      </c>
      <c r="K816" t="s">
        <v>21</v>
      </c>
      <c r="L816">
        <v>1522731600</v>
      </c>
      <c r="M816" s="8">
        <f t="shared" si="51"/>
        <v>43193.208333333328</v>
      </c>
      <c r="N816">
        <v>1524027600</v>
      </c>
      <c r="O816" s="8">
        <f t="shared" si="50"/>
        <v>43208.208333333328</v>
      </c>
      <c r="P816" t="b">
        <v>0</v>
      </c>
      <c r="Q816" t="b">
        <v>0</v>
      </c>
      <c r="R816" t="s">
        <v>2012</v>
      </c>
      <c r="S816" t="s">
        <v>2013</v>
      </c>
    </row>
    <row r="817" spans="1:19" ht="17" x14ac:dyDescent="0.2">
      <c r="A817">
        <v>721</v>
      </c>
      <c r="B817" t="s">
        <v>1456</v>
      </c>
      <c r="C817" s="3" t="s">
        <v>1457</v>
      </c>
      <c r="D817">
        <v>123600</v>
      </c>
      <c r="E817">
        <v>5429</v>
      </c>
      <c r="F817" s="5">
        <f t="shared" si="48"/>
        <v>4.392394822006473</v>
      </c>
      <c r="G817" t="s">
        <v>63</v>
      </c>
      <c r="H817">
        <v>60</v>
      </c>
      <c r="I817">
        <f t="shared" si="49"/>
        <v>90.483333333333334</v>
      </c>
      <c r="J817" t="s">
        <v>20</v>
      </c>
      <c r="K817" t="s">
        <v>21</v>
      </c>
      <c r="L817">
        <v>1522818000</v>
      </c>
      <c r="M817" s="8">
        <f t="shared" si="51"/>
        <v>43194.208333333328</v>
      </c>
      <c r="N817">
        <v>1523336400</v>
      </c>
      <c r="O817" s="8">
        <f t="shared" si="50"/>
        <v>43200.208333333328</v>
      </c>
      <c r="P817" t="b">
        <v>0</v>
      </c>
      <c r="Q817" t="b">
        <v>0</v>
      </c>
      <c r="R817" t="s">
        <v>2008</v>
      </c>
      <c r="S817" t="s">
        <v>2009</v>
      </c>
    </row>
    <row r="818" spans="1:19" ht="17" x14ac:dyDescent="0.2">
      <c r="A818">
        <v>193</v>
      </c>
      <c r="B818" t="s">
        <v>416</v>
      </c>
      <c r="C818" s="3" t="s">
        <v>417</v>
      </c>
      <c r="D818">
        <v>6600</v>
      </c>
      <c r="E818">
        <v>3012</v>
      </c>
      <c r="F818" s="5">
        <f t="shared" si="48"/>
        <v>45.636363636363633</v>
      </c>
      <c r="G818" t="s">
        <v>14</v>
      </c>
      <c r="H818">
        <v>65</v>
      </c>
      <c r="I818">
        <f t="shared" si="49"/>
        <v>46.338461538461537</v>
      </c>
      <c r="J818" t="s">
        <v>20</v>
      </c>
      <c r="K818" t="s">
        <v>21</v>
      </c>
      <c r="L818">
        <v>1523163600</v>
      </c>
      <c r="M818" s="8">
        <f t="shared" si="51"/>
        <v>43198.208333333328</v>
      </c>
      <c r="N818">
        <v>1523509200</v>
      </c>
      <c r="O818" s="8">
        <f t="shared" si="50"/>
        <v>43202.208333333328</v>
      </c>
      <c r="P818" t="b">
        <v>1</v>
      </c>
      <c r="Q818" t="b">
        <v>0</v>
      </c>
      <c r="R818" t="s">
        <v>2008</v>
      </c>
      <c r="S818" t="s">
        <v>2018</v>
      </c>
    </row>
    <row r="819" spans="1:19" ht="17" x14ac:dyDescent="0.2">
      <c r="A819">
        <v>647</v>
      </c>
      <c r="B819" t="s">
        <v>1312</v>
      </c>
      <c r="C819" s="3" t="s">
        <v>1313</v>
      </c>
      <c r="D819">
        <v>4500</v>
      </c>
      <c r="E819">
        <v>1863</v>
      </c>
      <c r="F819" s="5">
        <f t="shared" si="48"/>
        <v>41.4</v>
      </c>
      <c r="G819" t="s">
        <v>14</v>
      </c>
      <c r="H819">
        <v>18</v>
      </c>
      <c r="I819">
        <f t="shared" si="49"/>
        <v>103.5</v>
      </c>
      <c r="J819" t="s">
        <v>20</v>
      </c>
      <c r="K819" t="s">
        <v>21</v>
      </c>
      <c r="L819">
        <v>1523250000</v>
      </c>
      <c r="M819" s="8">
        <f t="shared" si="51"/>
        <v>43199.208333333328</v>
      </c>
      <c r="N819">
        <v>1525323600</v>
      </c>
      <c r="O819" s="8">
        <f t="shared" si="50"/>
        <v>43223.208333333328</v>
      </c>
      <c r="P819" t="b">
        <v>0</v>
      </c>
      <c r="Q819" t="b">
        <v>0</v>
      </c>
      <c r="R819" t="s">
        <v>2020</v>
      </c>
      <c r="S819" t="s">
        <v>2032</v>
      </c>
    </row>
    <row r="820" spans="1:19" ht="17" x14ac:dyDescent="0.2">
      <c r="A820">
        <v>622</v>
      </c>
      <c r="B820" t="s">
        <v>1262</v>
      </c>
      <c r="C820" s="3" t="s">
        <v>1263</v>
      </c>
      <c r="D820">
        <v>189000</v>
      </c>
      <c r="E820">
        <v>5916</v>
      </c>
      <c r="F820" s="5">
        <f t="shared" si="48"/>
        <v>3.1301587301587301</v>
      </c>
      <c r="G820" t="s">
        <v>14</v>
      </c>
      <c r="H820">
        <v>64</v>
      </c>
      <c r="I820">
        <f t="shared" si="49"/>
        <v>92.4375</v>
      </c>
      <c r="J820" t="s">
        <v>20</v>
      </c>
      <c r="K820" t="s">
        <v>21</v>
      </c>
      <c r="L820">
        <v>1523768400</v>
      </c>
      <c r="M820" s="8">
        <f t="shared" si="51"/>
        <v>43205.208333333328</v>
      </c>
      <c r="N820">
        <v>1526014800</v>
      </c>
      <c r="O820" s="8">
        <f t="shared" si="50"/>
        <v>43231.208333333328</v>
      </c>
      <c r="P820" t="b">
        <v>0</v>
      </c>
      <c r="Q820" t="b">
        <v>0</v>
      </c>
      <c r="R820" t="s">
        <v>2008</v>
      </c>
      <c r="S820" t="s">
        <v>2018</v>
      </c>
    </row>
    <row r="821" spans="1:19" ht="34" x14ac:dyDescent="0.2">
      <c r="A821">
        <v>78</v>
      </c>
      <c r="B821" t="s">
        <v>186</v>
      </c>
      <c r="C821" s="3" t="s">
        <v>187</v>
      </c>
      <c r="D821">
        <v>4500</v>
      </c>
      <c r="E821">
        <v>13536</v>
      </c>
      <c r="F821" s="5">
        <f t="shared" si="48"/>
        <v>300.8</v>
      </c>
      <c r="G821" t="s">
        <v>19</v>
      </c>
      <c r="H821">
        <v>330</v>
      </c>
      <c r="I821">
        <f t="shared" si="49"/>
        <v>41.018181818181816</v>
      </c>
      <c r="J821" t="s">
        <v>20</v>
      </c>
      <c r="K821" t="s">
        <v>21</v>
      </c>
      <c r="L821">
        <v>1523854800</v>
      </c>
      <c r="M821" s="8">
        <f t="shared" si="51"/>
        <v>43206.208333333328</v>
      </c>
      <c r="N821">
        <v>1523941200</v>
      </c>
      <c r="O821" s="8">
        <f t="shared" si="50"/>
        <v>43207.208333333328</v>
      </c>
      <c r="P821" t="b">
        <v>0</v>
      </c>
      <c r="Q821" t="b">
        <v>0</v>
      </c>
      <c r="R821" t="s">
        <v>2020</v>
      </c>
      <c r="S821" t="s">
        <v>2032</v>
      </c>
    </row>
    <row r="822" spans="1:19" ht="17" x14ac:dyDescent="0.2">
      <c r="A822">
        <v>812</v>
      </c>
      <c r="B822" t="s">
        <v>1634</v>
      </c>
      <c r="C822" s="3" t="s">
        <v>1635</v>
      </c>
      <c r="D822">
        <v>59700</v>
      </c>
      <c r="E822">
        <v>134640</v>
      </c>
      <c r="F822" s="5">
        <f t="shared" si="48"/>
        <v>225.52763819095478</v>
      </c>
      <c r="G822" t="s">
        <v>19</v>
      </c>
      <c r="H822">
        <v>2805</v>
      </c>
      <c r="I822">
        <f t="shared" si="49"/>
        <v>48</v>
      </c>
      <c r="J822" t="s">
        <v>15</v>
      </c>
      <c r="K822" t="s">
        <v>16</v>
      </c>
      <c r="L822">
        <v>1523854800</v>
      </c>
      <c r="M822" s="8">
        <f t="shared" si="51"/>
        <v>43206.208333333328</v>
      </c>
      <c r="N822">
        <v>1524286800</v>
      </c>
      <c r="O822" s="8">
        <f t="shared" si="50"/>
        <v>43211.208333333328</v>
      </c>
      <c r="P822" t="b">
        <v>0</v>
      </c>
      <c r="Q822" t="b">
        <v>0</v>
      </c>
      <c r="R822" t="s">
        <v>2020</v>
      </c>
      <c r="S822" t="s">
        <v>2021</v>
      </c>
    </row>
    <row r="823" spans="1:19" ht="17" x14ac:dyDescent="0.2">
      <c r="A823">
        <v>424</v>
      </c>
      <c r="B823" t="s">
        <v>874</v>
      </c>
      <c r="C823" s="3" t="s">
        <v>875</v>
      </c>
      <c r="D823">
        <v>5100</v>
      </c>
      <c r="E823">
        <v>2064</v>
      </c>
      <c r="F823" s="5">
        <f t="shared" si="48"/>
        <v>40.470588235294116</v>
      </c>
      <c r="G823" t="s">
        <v>14</v>
      </c>
      <c r="H823">
        <v>83</v>
      </c>
      <c r="I823">
        <f t="shared" si="49"/>
        <v>24.867469879518072</v>
      </c>
      <c r="J823" t="s">
        <v>20</v>
      </c>
      <c r="K823" t="s">
        <v>21</v>
      </c>
      <c r="L823">
        <v>1524027600</v>
      </c>
      <c r="M823" s="8">
        <f t="shared" si="51"/>
        <v>43208.208333333328</v>
      </c>
      <c r="N823">
        <v>1524546000</v>
      </c>
      <c r="O823" s="8">
        <f t="shared" si="50"/>
        <v>43214.208333333328</v>
      </c>
      <c r="P823" t="b">
        <v>0</v>
      </c>
      <c r="Q823" t="b">
        <v>0</v>
      </c>
      <c r="R823" t="s">
        <v>2008</v>
      </c>
      <c r="S823" t="s">
        <v>2018</v>
      </c>
    </row>
    <row r="824" spans="1:19" ht="34" x14ac:dyDescent="0.2">
      <c r="A824">
        <v>858</v>
      </c>
      <c r="B824" t="s">
        <v>1724</v>
      </c>
      <c r="C824" s="3" t="s">
        <v>1725</v>
      </c>
      <c r="D824">
        <v>4000</v>
      </c>
      <c r="E824">
        <v>2778</v>
      </c>
      <c r="F824" s="5">
        <f t="shared" si="48"/>
        <v>69.45</v>
      </c>
      <c r="G824" t="s">
        <v>14</v>
      </c>
      <c r="H824">
        <v>35</v>
      </c>
      <c r="I824">
        <f t="shared" si="49"/>
        <v>79.371428571428567</v>
      </c>
      <c r="J824" t="s">
        <v>20</v>
      </c>
      <c r="K824" t="s">
        <v>21</v>
      </c>
      <c r="L824">
        <v>1524286800</v>
      </c>
      <c r="M824" s="8">
        <f t="shared" si="51"/>
        <v>43211.208333333328</v>
      </c>
      <c r="N824">
        <v>1524891600</v>
      </c>
      <c r="O824" s="8">
        <f t="shared" si="50"/>
        <v>43218.208333333328</v>
      </c>
      <c r="P824" t="b">
        <v>1</v>
      </c>
      <c r="Q824" t="b">
        <v>0</v>
      </c>
      <c r="R824" t="s">
        <v>2006</v>
      </c>
      <c r="S824" t="s">
        <v>2007</v>
      </c>
    </row>
    <row r="825" spans="1:19" ht="34" x14ac:dyDescent="0.2">
      <c r="A825">
        <v>107</v>
      </c>
      <c r="B825" t="s">
        <v>244</v>
      </c>
      <c r="C825" s="3" t="s">
        <v>245</v>
      </c>
      <c r="D825">
        <v>3500</v>
      </c>
      <c r="E825">
        <v>6527</v>
      </c>
      <c r="F825" s="5">
        <f t="shared" si="48"/>
        <v>186.48571428571427</v>
      </c>
      <c r="G825" t="s">
        <v>19</v>
      </c>
      <c r="H825">
        <v>86</v>
      </c>
      <c r="I825">
        <f t="shared" si="49"/>
        <v>75.895348837209298</v>
      </c>
      <c r="J825" t="s">
        <v>20</v>
      </c>
      <c r="K825" t="s">
        <v>21</v>
      </c>
      <c r="L825">
        <v>1524459600</v>
      </c>
      <c r="M825" s="8">
        <f t="shared" si="51"/>
        <v>43213.208333333328</v>
      </c>
      <c r="N825">
        <v>1525928400</v>
      </c>
      <c r="O825" s="8">
        <f t="shared" si="50"/>
        <v>43230.208333333328</v>
      </c>
      <c r="P825" t="b">
        <v>0</v>
      </c>
      <c r="Q825" t="b">
        <v>1</v>
      </c>
      <c r="R825" t="s">
        <v>2012</v>
      </c>
      <c r="S825" t="s">
        <v>2013</v>
      </c>
    </row>
    <row r="826" spans="1:19" ht="17" x14ac:dyDescent="0.2">
      <c r="A826">
        <v>540</v>
      </c>
      <c r="B826" t="s">
        <v>1101</v>
      </c>
      <c r="C826" s="3" t="s">
        <v>1102</v>
      </c>
      <c r="D826">
        <v>5300</v>
      </c>
      <c r="E826">
        <v>14097</v>
      </c>
      <c r="F826" s="5">
        <f t="shared" si="48"/>
        <v>265.98113207547169</v>
      </c>
      <c r="G826" t="s">
        <v>19</v>
      </c>
      <c r="H826">
        <v>247</v>
      </c>
      <c r="I826">
        <f t="shared" si="49"/>
        <v>57.072874493927124</v>
      </c>
      <c r="J826" t="s">
        <v>20</v>
      </c>
      <c r="K826" t="s">
        <v>21</v>
      </c>
      <c r="L826">
        <v>1525496400</v>
      </c>
      <c r="M826" s="8">
        <f t="shared" si="51"/>
        <v>43225.208333333328</v>
      </c>
      <c r="N826">
        <v>1527397200</v>
      </c>
      <c r="O826" s="8">
        <f t="shared" si="50"/>
        <v>43247.208333333328</v>
      </c>
      <c r="P826" t="b">
        <v>0</v>
      </c>
      <c r="Q826" t="b">
        <v>0</v>
      </c>
      <c r="R826" t="s">
        <v>2027</v>
      </c>
      <c r="S826" t="s">
        <v>2028</v>
      </c>
    </row>
    <row r="827" spans="1:19" ht="17" x14ac:dyDescent="0.2">
      <c r="A827">
        <v>992</v>
      </c>
      <c r="B827" t="s">
        <v>1987</v>
      </c>
      <c r="C827" s="3" t="s">
        <v>1988</v>
      </c>
      <c r="D827">
        <v>3100</v>
      </c>
      <c r="E827">
        <v>13223</v>
      </c>
      <c r="F827" s="5">
        <f t="shared" si="48"/>
        <v>426.54838709677421</v>
      </c>
      <c r="G827" t="s">
        <v>19</v>
      </c>
      <c r="H827">
        <v>132</v>
      </c>
      <c r="I827">
        <f t="shared" si="49"/>
        <v>100.17424242424242</v>
      </c>
      <c r="J827" t="s">
        <v>20</v>
      </c>
      <c r="K827" t="s">
        <v>21</v>
      </c>
      <c r="L827">
        <v>1525669200</v>
      </c>
      <c r="M827" s="8">
        <f t="shared" si="51"/>
        <v>43227.208333333328</v>
      </c>
      <c r="N827">
        <v>1526878800</v>
      </c>
      <c r="O827" s="8">
        <f t="shared" si="50"/>
        <v>43241.208333333328</v>
      </c>
      <c r="P827" t="b">
        <v>0</v>
      </c>
      <c r="Q827" t="b">
        <v>1</v>
      </c>
      <c r="R827" t="s">
        <v>2014</v>
      </c>
      <c r="S827" t="s">
        <v>2017</v>
      </c>
    </row>
    <row r="828" spans="1:19" ht="34" x14ac:dyDescent="0.2">
      <c r="A828">
        <v>398</v>
      </c>
      <c r="B828" t="s">
        <v>824</v>
      </c>
      <c r="C828" s="3" t="s">
        <v>825</v>
      </c>
      <c r="D828">
        <v>1700</v>
      </c>
      <c r="E828">
        <v>12202</v>
      </c>
      <c r="F828" s="5">
        <f t="shared" si="48"/>
        <v>717.76470588235293</v>
      </c>
      <c r="G828" t="s">
        <v>19</v>
      </c>
      <c r="H828">
        <v>123</v>
      </c>
      <c r="I828">
        <f t="shared" si="49"/>
        <v>99.203252032520325</v>
      </c>
      <c r="J828" t="s">
        <v>94</v>
      </c>
      <c r="K828" t="s">
        <v>95</v>
      </c>
      <c r="L828">
        <v>1525755600</v>
      </c>
      <c r="M828" s="8">
        <f t="shared" si="51"/>
        <v>43228.208333333328</v>
      </c>
      <c r="N828">
        <v>1525928400</v>
      </c>
      <c r="O828" s="8">
        <f t="shared" si="50"/>
        <v>43230.208333333328</v>
      </c>
      <c r="P828" t="b">
        <v>0</v>
      </c>
      <c r="Q828" t="b">
        <v>1</v>
      </c>
      <c r="R828" t="s">
        <v>2014</v>
      </c>
      <c r="S828" t="s">
        <v>2022</v>
      </c>
    </row>
    <row r="829" spans="1:19" ht="17" x14ac:dyDescent="0.2">
      <c r="A829">
        <v>185</v>
      </c>
      <c r="B829" t="s">
        <v>400</v>
      </c>
      <c r="C829" s="3" t="s">
        <v>401</v>
      </c>
      <c r="D829">
        <v>1000</v>
      </c>
      <c r="E829">
        <v>718</v>
      </c>
      <c r="F829" s="5">
        <f t="shared" si="48"/>
        <v>71.8</v>
      </c>
      <c r="G829" t="s">
        <v>14</v>
      </c>
      <c r="H829">
        <v>19</v>
      </c>
      <c r="I829">
        <f t="shared" si="49"/>
        <v>37.789473684210527</v>
      </c>
      <c r="J829" t="s">
        <v>20</v>
      </c>
      <c r="K829" t="s">
        <v>21</v>
      </c>
      <c r="L829">
        <v>1526187600</v>
      </c>
      <c r="M829" s="8">
        <f t="shared" si="51"/>
        <v>43233.208333333328</v>
      </c>
      <c r="N829">
        <v>1527138000</v>
      </c>
      <c r="O829" s="8">
        <f t="shared" si="50"/>
        <v>43244.208333333328</v>
      </c>
      <c r="P829" t="b">
        <v>0</v>
      </c>
      <c r="Q829" t="b">
        <v>0</v>
      </c>
      <c r="R829" t="s">
        <v>2014</v>
      </c>
      <c r="S829" t="s">
        <v>2033</v>
      </c>
    </row>
    <row r="830" spans="1:19" ht="17" x14ac:dyDescent="0.2">
      <c r="A830">
        <v>102</v>
      </c>
      <c r="B830" t="s">
        <v>234</v>
      </c>
      <c r="C830" s="3" t="s">
        <v>235</v>
      </c>
      <c r="D830">
        <v>3700</v>
      </c>
      <c r="E830">
        <v>10422</v>
      </c>
      <c r="F830" s="5">
        <f t="shared" si="48"/>
        <v>281.67567567567568</v>
      </c>
      <c r="G830" t="s">
        <v>19</v>
      </c>
      <c r="H830">
        <v>336</v>
      </c>
      <c r="I830">
        <f t="shared" si="49"/>
        <v>31.017857142857142</v>
      </c>
      <c r="J830" t="s">
        <v>20</v>
      </c>
      <c r="K830" t="s">
        <v>21</v>
      </c>
      <c r="L830">
        <v>1526274000</v>
      </c>
      <c r="M830" s="8">
        <f t="shared" si="51"/>
        <v>43234.208333333328</v>
      </c>
      <c r="N830">
        <v>1526878800</v>
      </c>
      <c r="O830" s="8">
        <f t="shared" si="50"/>
        <v>43241.208333333328</v>
      </c>
      <c r="P830" t="b">
        <v>0</v>
      </c>
      <c r="Q830" t="b">
        <v>1</v>
      </c>
      <c r="R830" t="s">
        <v>2010</v>
      </c>
      <c r="S830" t="s">
        <v>2019</v>
      </c>
    </row>
    <row r="831" spans="1:19" ht="17" x14ac:dyDescent="0.2">
      <c r="A831">
        <v>845</v>
      </c>
      <c r="B831" t="s">
        <v>1699</v>
      </c>
      <c r="C831" s="3" t="s">
        <v>1700</v>
      </c>
      <c r="D831">
        <v>69900</v>
      </c>
      <c r="E831">
        <v>138087</v>
      </c>
      <c r="F831" s="5">
        <f t="shared" si="48"/>
        <v>197.54935622317598</v>
      </c>
      <c r="G831" t="s">
        <v>19</v>
      </c>
      <c r="H831">
        <v>1354</v>
      </c>
      <c r="I831">
        <f t="shared" si="49"/>
        <v>101.98449039881831</v>
      </c>
      <c r="J831" t="s">
        <v>36</v>
      </c>
      <c r="K831" t="s">
        <v>37</v>
      </c>
      <c r="L831">
        <v>1526360400</v>
      </c>
      <c r="M831" s="8">
        <f t="shared" si="51"/>
        <v>43235.208333333328</v>
      </c>
      <c r="N831">
        <v>1529557200</v>
      </c>
      <c r="O831" s="8">
        <f t="shared" si="50"/>
        <v>43272.208333333328</v>
      </c>
      <c r="P831" t="b">
        <v>0</v>
      </c>
      <c r="Q831" t="b">
        <v>0</v>
      </c>
      <c r="R831" t="s">
        <v>2010</v>
      </c>
      <c r="S831" t="s">
        <v>2011</v>
      </c>
    </row>
    <row r="832" spans="1:19" ht="17" x14ac:dyDescent="0.2">
      <c r="A832">
        <v>378</v>
      </c>
      <c r="B832" t="s">
        <v>785</v>
      </c>
      <c r="C832" s="3" t="s">
        <v>786</v>
      </c>
      <c r="D832">
        <v>178200</v>
      </c>
      <c r="E832">
        <v>24882</v>
      </c>
      <c r="F832" s="5">
        <f t="shared" si="48"/>
        <v>13.962962962962964</v>
      </c>
      <c r="G832" t="s">
        <v>14</v>
      </c>
      <c r="H832">
        <v>355</v>
      </c>
      <c r="I832">
        <f t="shared" si="49"/>
        <v>70.090140845070422</v>
      </c>
      <c r="J832" t="s">
        <v>20</v>
      </c>
      <c r="K832" t="s">
        <v>21</v>
      </c>
      <c r="L832">
        <v>1526878800</v>
      </c>
      <c r="M832" s="8">
        <f t="shared" si="51"/>
        <v>43241.208333333328</v>
      </c>
      <c r="N832">
        <v>1530162000</v>
      </c>
      <c r="O832" s="8">
        <f t="shared" si="50"/>
        <v>43279.208333333328</v>
      </c>
      <c r="P832" t="b">
        <v>0</v>
      </c>
      <c r="Q832" t="b">
        <v>0</v>
      </c>
      <c r="R832" t="s">
        <v>2014</v>
      </c>
      <c r="S832" t="s">
        <v>2015</v>
      </c>
    </row>
    <row r="833" spans="1:19" ht="17" x14ac:dyDescent="0.2">
      <c r="A833">
        <v>510</v>
      </c>
      <c r="B833" t="s">
        <v>1042</v>
      </c>
      <c r="C833" s="3" t="s">
        <v>1043</v>
      </c>
      <c r="D833">
        <v>7800</v>
      </c>
      <c r="E833">
        <v>9289</v>
      </c>
      <c r="F833" s="5">
        <f t="shared" si="48"/>
        <v>119.08974358974358</v>
      </c>
      <c r="G833" t="s">
        <v>19</v>
      </c>
      <c r="H833">
        <v>131</v>
      </c>
      <c r="I833">
        <f t="shared" si="49"/>
        <v>70.908396946564892</v>
      </c>
      <c r="J833" t="s">
        <v>24</v>
      </c>
      <c r="K833" t="s">
        <v>25</v>
      </c>
      <c r="L833">
        <v>1527742800</v>
      </c>
      <c r="M833" s="8">
        <f t="shared" si="51"/>
        <v>43251.208333333328</v>
      </c>
      <c r="N833">
        <v>1529816400</v>
      </c>
      <c r="O833" s="8">
        <f t="shared" si="50"/>
        <v>43275.208333333328</v>
      </c>
      <c r="P833" t="b">
        <v>0</v>
      </c>
      <c r="Q833" t="b">
        <v>0</v>
      </c>
      <c r="R833" t="s">
        <v>2014</v>
      </c>
      <c r="S833" t="s">
        <v>2017</v>
      </c>
    </row>
    <row r="834" spans="1:19" ht="17" x14ac:dyDescent="0.2">
      <c r="A834">
        <v>405</v>
      </c>
      <c r="B834" t="s">
        <v>838</v>
      </c>
      <c r="C834" s="3" t="s">
        <v>839</v>
      </c>
      <c r="D834">
        <v>29600</v>
      </c>
      <c r="E834">
        <v>26527</v>
      </c>
      <c r="F834" s="5">
        <f t="shared" ref="F834:F897" si="52">(E834/D834) * 100</f>
        <v>89.618243243243242</v>
      </c>
      <c r="G834" t="s">
        <v>14</v>
      </c>
      <c r="H834">
        <v>435</v>
      </c>
      <c r="I834">
        <f t="shared" ref="I834:I897" si="53">E834/H834</f>
        <v>60.981609195402299</v>
      </c>
      <c r="J834" t="s">
        <v>20</v>
      </c>
      <c r="K834" t="s">
        <v>21</v>
      </c>
      <c r="L834">
        <v>1528088400</v>
      </c>
      <c r="M834" s="8">
        <f t="shared" si="51"/>
        <v>43255.208333333328</v>
      </c>
      <c r="N834">
        <v>1532408400</v>
      </c>
      <c r="O834" s="8">
        <f t="shared" ref="O834:O897" si="54">(((N834/60)/60)/24)+DATE(1970,1,1)</f>
        <v>43305.208333333328</v>
      </c>
      <c r="P834" t="b">
        <v>0</v>
      </c>
      <c r="Q834" t="b">
        <v>0</v>
      </c>
      <c r="R834" t="s">
        <v>2012</v>
      </c>
      <c r="S834" t="s">
        <v>2013</v>
      </c>
    </row>
    <row r="835" spans="1:19" ht="17" x14ac:dyDescent="0.2">
      <c r="A835">
        <v>909</v>
      </c>
      <c r="B835" t="s">
        <v>1826</v>
      </c>
      <c r="C835" s="3" t="s">
        <v>1827</v>
      </c>
      <c r="D835">
        <v>1800</v>
      </c>
      <c r="E835">
        <v>8621</v>
      </c>
      <c r="F835" s="5">
        <f t="shared" si="52"/>
        <v>478.94444444444446</v>
      </c>
      <c r="G835" t="s">
        <v>19</v>
      </c>
      <c r="H835">
        <v>80</v>
      </c>
      <c r="I835">
        <f t="shared" si="53"/>
        <v>107.7625</v>
      </c>
      <c r="J835" t="s">
        <v>15</v>
      </c>
      <c r="K835" t="s">
        <v>16</v>
      </c>
      <c r="L835">
        <v>1528088400</v>
      </c>
      <c r="M835" s="8">
        <f t="shared" ref="M835:M898" si="55">(((L835/60)/60)/24)+DATE(1970,1,1)</f>
        <v>43255.208333333328</v>
      </c>
      <c r="N835">
        <v>1530421200</v>
      </c>
      <c r="O835" s="8">
        <f t="shared" si="54"/>
        <v>43282.208333333328</v>
      </c>
      <c r="P835" t="b">
        <v>0</v>
      </c>
      <c r="Q835" t="b">
        <v>1</v>
      </c>
      <c r="R835" t="s">
        <v>2012</v>
      </c>
      <c r="S835" t="s">
        <v>2013</v>
      </c>
    </row>
    <row r="836" spans="1:19" ht="17" x14ac:dyDescent="0.2">
      <c r="A836">
        <v>535</v>
      </c>
      <c r="B836" t="s">
        <v>1091</v>
      </c>
      <c r="C836" s="3" t="s">
        <v>1092</v>
      </c>
      <c r="D836">
        <v>2600</v>
      </c>
      <c r="E836">
        <v>12533</v>
      </c>
      <c r="F836" s="5">
        <f t="shared" si="52"/>
        <v>482.03846153846149</v>
      </c>
      <c r="G836" t="s">
        <v>19</v>
      </c>
      <c r="H836">
        <v>202</v>
      </c>
      <c r="I836">
        <f t="shared" si="53"/>
        <v>62.044554455445542</v>
      </c>
      <c r="J836" t="s">
        <v>94</v>
      </c>
      <c r="K836" t="s">
        <v>95</v>
      </c>
      <c r="L836">
        <v>1528434000</v>
      </c>
      <c r="M836" s="8">
        <f t="shared" si="55"/>
        <v>43259.208333333328</v>
      </c>
      <c r="N836">
        <v>1528606800</v>
      </c>
      <c r="O836" s="8">
        <f t="shared" si="54"/>
        <v>43261.208333333328</v>
      </c>
      <c r="P836" t="b">
        <v>0</v>
      </c>
      <c r="Q836" t="b">
        <v>1</v>
      </c>
      <c r="R836" t="s">
        <v>2012</v>
      </c>
      <c r="S836" t="s">
        <v>2013</v>
      </c>
    </row>
    <row r="837" spans="1:19" ht="17" x14ac:dyDescent="0.2">
      <c r="A837">
        <v>938</v>
      </c>
      <c r="B837" t="s">
        <v>1883</v>
      </c>
      <c r="C837" s="3" t="s">
        <v>1884</v>
      </c>
      <c r="D837">
        <v>9200</v>
      </c>
      <c r="E837">
        <v>10093</v>
      </c>
      <c r="F837" s="5">
        <f t="shared" si="52"/>
        <v>109.70652173913042</v>
      </c>
      <c r="G837" t="s">
        <v>19</v>
      </c>
      <c r="H837">
        <v>96</v>
      </c>
      <c r="I837">
        <f t="shared" si="53"/>
        <v>105.13541666666667</v>
      </c>
      <c r="J837" t="s">
        <v>20</v>
      </c>
      <c r="K837" t="s">
        <v>21</v>
      </c>
      <c r="L837">
        <v>1528779600</v>
      </c>
      <c r="M837" s="8">
        <f t="shared" si="55"/>
        <v>43263.208333333328</v>
      </c>
      <c r="N837">
        <v>1531890000</v>
      </c>
      <c r="O837" s="8">
        <f t="shared" si="54"/>
        <v>43299.208333333328</v>
      </c>
      <c r="P837" t="b">
        <v>0</v>
      </c>
      <c r="Q837" t="b">
        <v>1</v>
      </c>
      <c r="R837" t="s">
        <v>2020</v>
      </c>
      <c r="S837" t="s">
        <v>2026</v>
      </c>
    </row>
    <row r="838" spans="1:19" ht="34" x14ac:dyDescent="0.2">
      <c r="A838">
        <v>842</v>
      </c>
      <c r="B838" t="s">
        <v>1693</v>
      </c>
      <c r="C838" s="3" t="s">
        <v>1694</v>
      </c>
      <c r="D838">
        <v>1500</v>
      </c>
      <c r="E838">
        <v>8447</v>
      </c>
      <c r="F838" s="5">
        <f t="shared" si="52"/>
        <v>563.13333333333333</v>
      </c>
      <c r="G838" t="s">
        <v>19</v>
      </c>
      <c r="H838">
        <v>132</v>
      </c>
      <c r="I838">
        <f t="shared" si="53"/>
        <v>63.992424242424242</v>
      </c>
      <c r="J838" t="s">
        <v>94</v>
      </c>
      <c r="K838" t="s">
        <v>95</v>
      </c>
      <c r="L838">
        <v>1529038800</v>
      </c>
      <c r="M838" s="8">
        <f t="shared" si="55"/>
        <v>43266.208333333328</v>
      </c>
      <c r="N838">
        <v>1529298000</v>
      </c>
      <c r="O838" s="8">
        <f t="shared" si="54"/>
        <v>43269.208333333328</v>
      </c>
      <c r="P838" t="b">
        <v>0</v>
      </c>
      <c r="Q838" t="b">
        <v>0</v>
      </c>
      <c r="R838" t="s">
        <v>2010</v>
      </c>
      <c r="S838" t="s">
        <v>2019</v>
      </c>
    </row>
    <row r="839" spans="1:19" ht="17" x14ac:dyDescent="0.2">
      <c r="A839">
        <v>79</v>
      </c>
      <c r="B839" t="s">
        <v>188</v>
      </c>
      <c r="C839" s="3" t="s">
        <v>189</v>
      </c>
      <c r="D839">
        <v>57800</v>
      </c>
      <c r="E839">
        <v>40228</v>
      </c>
      <c r="F839" s="5">
        <f t="shared" si="52"/>
        <v>69.598615916955026</v>
      </c>
      <c r="G839" t="s">
        <v>14</v>
      </c>
      <c r="H839">
        <v>838</v>
      </c>
      <c r="I839">
        <f t="shared" si="53"/>
        <v>48.004773269689736</v>
      </c>
      <c r="J839" t="s">
        <v>20</v>
      </c>
      <c r="K839" t="s">
        <v>21</v>
      </c>
      <c r="L839">
        <v>1529125200</v>
      </c>
      <c r="M839" s="8">
        <f t="shared" si="55"/>
        <v>43267.208333333328</v>
      </c>
      <c r="N839">
        <v>1529557200</v>
      </c>
      <c r="O839" s="8">
        <f t="shared" si="54"/>
        <v>43272.208333333328</v>
      </c>
      <c r="P839" t="b">
        <v>0</v>
      </c>
      <c r="Q839" t="b">
        <v>0</v>
      </c>
      <c r="R839" t="s">
        <v>2012</v>
      </c>
      <c r="S839" t="s">
        <v>2013</v>
      </c>
    </row>
    <row r="840" spans="1:19" ht="34" x14ac:dyDescent="0.2">
      <c r="A840">
        <v>325</v>
      </c>
      <c r="B840" t="s">
        <v>679</v>
      </c>
      <c r="C840" s="3" t="s">
        <v>680</v>
      </c>
      <c r="D840">
        <v>6500</v>
      </c>
      <c r="E840">
        <v>5897</v>
      </c>
      <c r="F840" s="5">
        <f t="shared" si="52"/>
        <v>90.723076923076931</v>
      </c>
      <c r="G840" t="s">
        <v>14</v>
      </c>
      <c r="H840">
        <v>73</v>
      </c>
      <c r="I840">
        <f t="shared" si="53"/>
        <v>80.780821917808225</v>
      </c>
      <c r="J840" t="s">
        <v>20</v>
      </c>
      <c r="K840" t="s">
        <v>21</v>
      </c>
      <c r="L840">
        <v>1529125200</v>
      </c>
      <c r="M840" s="8">
        <f t="shared" si="55"/>
        <v>43267.208333333328</v>
      </c>
      <c r="N840">
        <v>1531112400</v>
      </c>
      <c r="O840" s="8">
        <f t="shared" si="54"/>
        <v>43290.208333333328</v>
      </c>
      <c r="P840" t="b">
        <v>0</v>
      </c>
      <c r="Q840" t="b">
        <v>1</v>
      </c>
      <c r="R840" t="s">
        <v>2012</v>
      </c>
      <c r="S840" t="s">
        <v>2013</v>
      </c>
    </row>
    <row r="841" spans="1:19" ht="17" x14ac:dyDescent="0.2">
      <c r="A841">
        <v>431</v>
      </c>
      <c r="B841" t="s">
        <v>888</v>
      </c>
      <c r="C841" s="3" t="s">
        <v>889</v>
      </c>
      <c r="D841">
        <v>5100</v>
      </c>
      <c r="E841">
        <v>9817</v>
      </c>
      <c r="F841" s="5">
        <f t="shared" si="52"/>
        <v>192.49019607843135</v>
      </c>
      <c r="G841" t="s">
        <v>19</v>
      </c>
      <c r="H841">
        <v>94</v>
      </c>
      <c r="I841">
        <f t="shared" si="53"/>
        <v>104.43617021276596</v>
      </c>
      <c r="J841" t="s">
        <v>20</v>
      </c>
      <c r="K841" t="s">
        <v>21</v>
      </c>
      <c r="L841">
        <v>1529643600</v>
      </c>
      <c r="M841" s="8">
        <f t="shared" si="55"/>
        <v>43273.208333333328</v>
      </c>
      <c r="N841">
        <v>1531112400</v>
      </c>
      <c r="O841" s="8">
        <f t="shared" si="54"/>
        <v>43290.208333333328</v>
      </c>
      <c r="P841" t="b">
        <v>1</v>
      </c>
      <c r="Q841" t="b">
        <v>0</v>
      </c>
      <c r="R841" t="s">
        <v>2012</v>
      </c>
      <c r="S841" t="s">
        <v>2013</v>
      </c>
    </row>
    <row r="842" spans="1:19" ht="17" x14ac:dyDescent="0.2">
      <c r="A842">
        <v>473</v>
      </c>
      <c r="B842" t="s">
        <v>970</v>
      </c>
      <c r="C842" s="3" t="s">
        <v>971</v>
      </c>
      <c r="D842">
        <v>5000</v>
      </c>
      <c r="E842">
        <v>8907</v>
      </c>
      <c r="F842" s="5">
        <f t="shared" si="52"/>
        <v>178.14000000000001</v>
      </c>
      <c r="G842" t="s">
        <v>19</v>
      </c>
      <c r="H842">
        <v>106</v>
      </c>
      <c r="I842">
        <f t="shared" si="53"/>
        <v>84.028301886792448</v>
      </c>
      <c r="J842" t="s">
        <v>20</v>
      </c>
      <c r="K842" t="s">
        <v>21</v>
      </c>
      <c r="L842">
        <v>1529989200</v>
      </c>
      <c r="M842" s="8">
        <f t="shared" si="55"/>
        <v>43277.208333333328</v>
      </c>
      <c r="N842">
        <v>1530075600</v>
      </c>
      <c r="O842" s="8">
        <f t="shared" si="54"/>
        <v>43278.208333333328</v>
      </c>
      <c r="P842" t="b">
        <v>0</v>
      </c>
      <c r="Q842" t="b">
        <v>0</v>
      </c>
      <c r="R842" t="s">
        <v>2008</v>
      </c>
      <c r="S842" t="s">
        <v>2016</v>
      </c>
    </row>
    <row r="843" spans="1:19" ht="17" x14ac:dyDescent="0.2">
      <c r="A843">
        <v>64</v>
      </c>
      <c r="B843" t="s">
        <v>158</v>
      </c>
      <c r="C843" s="3" t="s">
        <v>159</v>
      </c>
      <c r="D843">
        <v>2800</v>
      </c>
      <c r="E843">
        <v>2734</v>
      </c>
      <c r="F843" s="5">
        <f t="shared" si="52"/>
        <v>97.642857142857139</v>
      </c>
      <c r="G843" t="s">
        <v>14</v>
      </c>
      <c r="H843">
        <v>38</v>
      </c>
      <c r="I843">
        <f t="shared" si="53"/>
        <v>71.94736842105263</v>
      </c>
      <c r="J843" t="s">
        <v>20</v>
      </c>
      <c r="K843" t="s">
        <v>21</v>
      </c>
      <c r="L843">
        <v>1530507600</v>
      </c>
      <c r="M843" s="8">
        <f t="shared" si="55"/>
        <v>43283.208333333328</v>
      </c>
      <c r="N843">
        <v>1531803600</v>
      </c>
      <c r="O843" s="8">
        <f t="shared" si="54"/>
        <v>43298.208333333328</v>
      </c>
      <c r="P843" t="b">
        <v>0</v>
      </c>
      <c r="Q843" t="b">
        <v>1</v>
      </c>
      <c r="R843" t="s">
        <v>2010</v>
      </c>
      <c r="S843" t="s">
        <v>2011</v>
      </c>
    </row>
    <row r="844" spans="1:19" ht="34" x14ac:dyDescent="0.2">
      <c r="A844">
        <v>710</v>
      </c>
      <c r="B844" t="s">
        <v>1434</v>
      </c>
      <c r="C844" s="3" t="s">
        <v>1435</v>
      </c>
      <c r="D844">
        <v>4300</v>
      </c>
      <c r="E844">
        <v>6358</v>
      </c>
      <c r="F844" s="5">
        <f t="shared" si="52"/>
        <v>147.86046511627907</v>
      </c>
      <c r="G844" t="s">
        <v>19</v>
      </c>
      <c r="H844">
        <v>125</v>
      </c>
      <c r="I844">
        <f t="shared" si="53"/>
        <v>50.863999999999997</v>
      </c>
      <c r="J844" t="s">
        <v>20</v>
      </c>
      <c r="K844" t="s">
        <v>21</v>
      </c>
      <c r="L844">
        <v>1531544400</v>
      </c>
      <c r="M844" s="8">
        <f t="shared" si="55"/>
        <v>43295.208333333328</v>
      </c>
      <c r="N844">
        <v>1532149200</v>
      </c>
      <c r="O844" s="8">
        <f t="shared" si="54"/>
        <v>43302.208333333328</v>
      </c>
      <c r="P844" t="b">
        <v>0</v>
      </c>
      <c r="Q844" t="b">
        <v>1</v>
      </c>
      <c r="R844" t="s">
        <v>2012</v>
      </c>
      <c r="S844" t="s">
        <v>2013</v>
      </c>
    </row>
    <row r="845" spans="1:19" ht="17" x14ac:dyDescent="0.2">
      <c r="A845">
        <v>75</v>
      </c>
      <c r="B845" t="s">
        <v>180</v>
      </c>
      <c r="C845" s="3" t="s">
        <v>181</v>
      </c>
      <c r="D845">
        <v>9700</v>
      </c>
      <c r="E845">
        <v>14606</v>
      </c>
      <c r="F845" s="5">
        <f t="shared" si="52"/>
        <v>150.57731958762886</v>
      </c>
      <c r="G845" t="s">
        <v>19</v>
      </c>
      <c r="H845">
        <v>170</v>
      </c>
      <c r="I845">
        <f t="shared" si="53"/>
        <v>85.917647058823533</v>
      </c>
      <c r="J845" t="s">
        <v>20</v>
      </c>
      <c r="K845" t="s">
        <v>21</v>
      </c>
      <c r="L845">
        <v>1531630800</v>
      </c>
      <c r="M845" s="8">
        <f t="shared" si="55"/>
        <v>43296.208333333328</v>
      </c>
      <c r="N845">
        <v>1532322000</v>
      </c>
      <c r="O845" s="8">
        <f t="shared" si="54"/>
        <v>43304.208333333328</v>
      </c>
      <c r="P845" t="b">
        <v>0</v>
      </c>
      <c r="Q845" t="b">
        <v>0</v>
      </c>
      <c r="R845" t="s">
        <v>2027</v>
      </c>
      <c r="S845" t="s">
        <v>2028</v>
      </c>
    </row>
    <row r="846" spans="1:19" ht="17" x14ac:dyDescent="0.2">
      <c r="A846">
        <v>901</v>
      </c>
      <c r="B846" t="s">
        <v>1810</v>
      </c>
      <c r="C846" s="3" t="s">
        <v>1811</v>
      </c>
      <c r="D846">
        <v>5600</v>
      </c>
      <c r="E846">
        <v>8746</v>
      </c>
      <c r="F846" s="5">
        <f t="shared" si="52"/>
        <v>156.17857142857144</v>
      </c>
      <c r="G846" t="s">
        <v>19</v>
      </c>
      <c r="H846">
        <v>159</v>
      </c>
      <c r="I846">
        <f t="shared" si="53"/>
        <v>55.0062893081761</v>
      </c>
      <c r="J846" t="s">
        <v>20</v>
      </c>
      <c r="K846" t="s">
        <v>21</v>
      </c>
      <c r="L846">
        <v>1531803600</v>
      </c>
      <c r="M846" s="8">
        <f t="shared" si="55"/>
        <v>43298.208333333328</v>
      </c>
      <c r="N846">
        <v>1534654800</v>
      </c>
      <c r="O846" s="8">
        <f t="shared" si="54"/>
        <v>43331.208333333328</v>
      </c>
      <c r="P846" t="b">
        <v>0</v>
      </c>
      <c r="Q846" t="b">
        <v>1</v>
      </c>
      <c r="R846" t="s">
        <v>2008</v>
      </c>
      <c r="S846" t="s">
        <v>2009</v>
      </c>
    </row>
    <row r="847" spans="1:19" ht="17" x14ac:dyDescent="0.2">
      <c r="A847">
        <v>29</v>
      </c>
      <c r="B847" t="s">
        <v>84</v>
      </c>
      <c r="C847" s="3" t="s">
        <v>85</v>
      </c>
      <c r="D847">
        <v>45900</v>
      </c>
      <c r="E847">
        <v>150965</v>
      </c>
      <c r="F847" s="5">
        <f t="shared" si="52"/>
        <v>328.89978213507629</v>
      </c>
      <c r="G847" t="s">
        <v>19</v>
      </c>
      <c r="H847">
        <v>1606</v>
      </c>
      <c r="I847">
        <f t="shared" si="53"/>
        <v>94.000622665006233</v>
      </c>
      <c r="J847" t="s">
        <v>86</v>
      </c>
      <c r="K847" t="s">
        <v>87</v>
      </c>
      <c r="L847">
        <v>1532062800</v>
      </c>
      <c r="M847" s="8">
        <f t="shared" si="55"/>
        <v>43301.208333333328</v>
      </c>
      <c r="N847">
        <v>1535518800</v>
      </c>
      <c r="O847" s="8">
        <f t="shared" si="54"/>
        <v>43341.208333333328</v>
      </c>
      <c r="P847" t="b">
        <v>0</v>
      </c>
      <c r="Q847" t="b">
        <v>0</v>
      </c>
      <c r="R847" t="s">
        <v>2014</v>
      </c>
      <c r="S847" t="s">
        <v>2025</v>
      </c>
    </row>
    <row r="848" spans="1:19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5">
        <f t="shared" si="52"/>
        <v>508.5</v>
      </c>
      <c r="G848" t="s">
        <v>19</v>
      </c>
      <c r="H848">
        <v>48</v>
      </c>
      <c r="I848">
        <f t="shared" si="53"/>
        <v>105.9375</v>
      </c>
      <c r="J848" t="s">
        <v>20</v>
      </c>
      <c r="K848" t="s">
        <v>21</v>
      </c>
      <c r="L848">
        <v>1532149200</v>
      </c>
      <c r="M848" s="8">
        <f t="shared" si="55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2010</v>
      </c>
      <c r="S848" t="s">
        <v>2011</v>
      </c>
    </row>
    <row r="849" spans="1:19" ht="17" x14ac:dyDescent="0.2">
      <c r="A849">
        <v>639</v>
      </c>
      <c r="B849" t="s">
        <v>1296</v>
      </c>
      <c r="C849" s="3" t="s">
        <v>1297</v>
      </c>
      <c r="D849">
        <v>8600</v>
      </c>
      <c r="E849">
        <v>4832</v>
      </c>
      <c r="F849" s="5">
        <f t="shared" si="52"/>
        <v>56.186046511627907</v>
      </c>
      <c r="G849" t="s">
        <v>42</v>
      </c>
      <c r="H849">
        <v>45</v>
      </c>
      <c r="I849">
        <f t="shared" si="53"/>
        <v>107.37777777777778</v>
      </c>
      <c r="J849" t="s">
        <v>20</v>
      </c>
      <c r="K849" t="s">
        <v>21</v>
      </c>
      <c r="L849">
        <v>1532754000</v>
      </c>
      <c r="M849" s="8">
        <f t="shared" si="55"/>
        <v>43309.208333333328</v>
      </c>
      <c r="N849">
        <v>1532754000</v>
      </c>
      <c r="O849" s="8">
        <f t="shared" si="54"/>
        <v>43309.208333333328</v>
      </c>
      <c r="P849" t="b">
        <v>0</v>
      </c>
      <c r="Q849" t="b">
        <v>1</v>
      </c>
      <c r="R849" t="s">
        <v>2014</v>
      </c>
      <c r="S849" t="s">
        <v>2017</v>
      </c>
    </row>
    <row r="850" spans="1:19" ht="17" x14ac:dyDescent="0.2">
      <c r="A850">
        <v>195</v>
      </c>
      <c r="B850" t="s">
        <v>420</v>
      </c>
      <c r="C850" s="3" t="s">
        <v>421</v>
      </c>
      <c r="D850">
        <v>15800</v>
      </c>
      <c r="E850">
        <v>57157</v>
      </c>
      <c r="F850" s="5">
        <f t="shared" si="52"/>
        <v>361.75316455696202</v>
      </c>
      <c r="G850" t="s">
        <v>19</v>
      </c>
      <c r="H850">
        <v>524</v>
      </c>
      <c r="I850">
        <f t="shared" si="53"/>
        <v>109.07824427480917</v>
      </c>
      <c r="J850" t="s">
        <v>20</v>
      </c>
      <c r="K850" t="s">
        <v>21</v>
      </c>
      <c r="L850">
        <v>1532840400</v>
      </c>
      <c r="M850" s="8">
        <f t="shared" si="55"/>
        <v>43310.208333333328</v>
      </c>
      <c r="N850">
        <v>1533445200</v>
      </c>
      <c r="O850" s="8">
        <f t="shared" si="54"/>
        <v>43317.208333333328</v>
      </c>
      <c r="P850" t="b">
        <v>0</v>
      </c>
      <c r="Q850" t="b">
        <v>0</v>
      </c>
      <c r="R850" t="s">
        <v>2008</v>
      </c>
      <c r="S850" t="s">
        <v>2016</v>
      </c>
    </row>
    <row r="851" spans="1:19" ht="17" x14ac:dyDescent="0.2">
      <c r="A851">
        <v>508</v>
      </c>
      <c r="B851" t="s">
        <v>1039</v>
      </c>
      <c r="C851" s="3" t="s">
        <v>1040</v>
      </c>
      <c r="D851">
        <v>172700</v>
      </c>
      <c r="E851">
        <v>193820</v>
      </c>
      <c r="F851" s="5">
        <f t="shared" si="52"/>
        <v>112.22929936305732</v>
      </c>
      <c r="G851" t="s">
        <v>19</v>
      </c>
      <c r="H851">
        <v>3657</v>
      </c>
      <c r="I851">
        <f t="shared" si="53"/>
        <v>52.999726551818434</v>
      </c>
      <c r="J851" t="s">
        <v>20</v>
      </c>
      <c r="K851" t="s">
        <v>21</v>
      </c>
      <c r="L851">
        <v>1532840400</v>
      </c>
      <c r="M851" s="8">
        <f t="shared" si="55"/>
        <v>43310.208333333328</v>
      </c>
      <c r="N851">
        <v>1534654800</v>
      </c>
      <c r="O851" s="8">
        <f t="shared" si="54"/>
        <v>43331.208333333328</v>
      </c>
      <c r="P851" t="b">
        <v>0</v>
      </c>
      <c r="Q851" t="b">
        <v>0</v>
      </c>
      <c r="R851" t="s">
        <v>2012</v>
      </c>
      <c r="S851" t="s">
        <v>2013</v>
      </c>
    </row>
    <row r="852" spans="1:19" ht="17" x14ac:dyDescent="0.2">
      <c r="A852">
        <v>820</v>
      </c>
      <c r="B852" t="s">
        <v>1649</v>
      </c>
      <c r="C852" s="3" t="s">
        <v>1650</v>
      </c>
      <c r="D852">
        <v>1500</v>
      </c>
      <c r="E852">
        <v>12009</v>
      </c>
      <c r="F852" s="5">
        <f t="shared" si="52"/>
        <v>800.6</v>
      </c>
      <c r="G852" t="s">
        <v>19</v>
      </c>
      <c r="H852">
        <v>279</v>
      </c>
      <c r="I852">
        <f t="shared" si="53"/>
        <v>43.043010752688176</v>
      </c>
      <c r="J852" t="s">
        <v>36</v>
      </c>
      <c r="K852" t="s">
        <v>37</v>
      </c>
      <c r="L852">
        <v>1532840400</v>
      </c>
      <c r="M852" s="8">
        <f t="shared" si="55"/>
        <v>43310.208333333328</v>
      </c>
      <c r="N852">
        <v>1533963600</v>
      </c>
      <c r="O852" s="8">
        <f t="shared" si="54"/>
        <v>43323.208333333328</v>
      </c>
      <c r="P852" t="b">
        <v>0</v>
      </c>
      <c r="Q852" t="b">
        <v>1</v>
      </c>
      <c r="R852" t="s">
        <v>2008</v>
      </c>
      <c r="S852" t="s">
        <v>2009</v>
      </c>
    </row>
    <row r="853" spans="1:19" ht="34" x14ac:dyDescent="0.2">
      <c r="A853">
        <v>55</v>
      </c>
      <c r="B853" t="s">
        <v>140</v>
      </c>
      <c r="C853" s="3" t="s">
        <v>141</v>
      </c>
      <c r="D853">
        <v>6600</v>
      </c>
      <c r="E853">
        <v>11746</v>
      </c>
      <c r="F853" s="5">
        <f t="shared" si="52"/>
        <v>177.96969696969697</v>
      </c>
      <c r="G853" t="s">
        <v>19</v>
      </c>
      <c r="H853">
        <v>131</v>
      </c>
      <c r="I853">
        <f t="shared" si="53"/>
        <v>89.664122137404576</v>
      </c>
      <c r="J853" t="s">
        <v>20</v>
      </c>
      <c r="K853" t="s">
        <v>21</v>
      </c>
      <c r="L853">
        <v>1532926800</v>
      </c>
      <c r="M853" s="8">
        <f t="shared" si="55"/>
        <v>43311.208333333328</v>
      </c>
      <c r="N853">
        <v>1533358800</v>
      </c>
      <c r="O853" s="8">
        <f t="shared" si="54"/>
        <v>43316.208333333328</v>
      </c>
      <c r="P853" t="b">
        <v>0</v>
      </c>
      <c r="Q853" t="b">
        <v>0</v>
      </c>
      <c r="R853" t="s">
        <v>2008</v>
      </c>
      <c r="S853" t="s">
        <v>2031</v>
      </c>
    </row>
    <row r="854" spans="1:19" ht="17" x14ac:dyDescent="0.2">
      <c r="A854">
        <v>26</v>
      </c>
      <c r="B854" t="s">
        <v>78</v>
      </c>
      <c r="C854" s="3" t="s">
        <v>79</v>
      </c>
      <c r="D854">
        <v>107500</v>
      </c>
      <c r="E854">
        <v>51814</v>
      </c>
      <c r="F854" s="5">
        <f t="shared" si="52"/>
        <v>48.199069767441863</v>
      </c>
      <c r="G854" t="s">
        <v>63</v>
      </c>
      <c r="H854">
        <v>1480</v>
      </c>
      <c r="I854">
        <f t="shared" si="53"/>
        <v>35.009459459459457</v>
      </c>
      <c r="J854" t="s">
        <v>20</v>
      </c>
      <c r="K854" t="s">
        <v>21</v>
      </c>
      <c r="L854">
        <v>1533013200</v>
      </c>
      <c r="M854" s="8">
        <f t="shared" si="55"/>
        <v>43312.208333333328</v>
      </c>
      <c r="N854">
        <v>1535346000</v>
      </c>
      <c r="O854" s="8">
        <f t="shared" si="54"/>
        <v>43339.208333333328</v>
      </c>
      <c r="P854" t="b">
        <v>0</v>
      </c>
      <c r="Q854" t="b">
        <v>0</v>
      </c>
      <c r="R854" t="s">
        <v>2012</v>
      </c>
      <c r="S854" t="s">
        <v>2013</v>
      </c>
    </row>
    <row r="855" spans="1:19" ht="17" x14ac:dyDescent="0.2">
      <c r="A855">
        <v>358</v>
      </c>
      <c r="B855" t="s">
        <v>745</v>
      </c>
      <c r="C855" s="3" t="s">
        <v>746</v>
      </c>
      <c r="D855">
        <v>9700</v>
      </c>
      <c r="E855">
        <v>1146</v>
      </c>
      <c r="F855" s="5">
        <f t="shared" si="52"/>
        <v>11.814432989690722</v>
      </c>
      <c r="G855" t="s">
        <v>14</v>
      </c>
      <c r="H855">
        <v>23</v>
      </c>
      <c r="I855">
        <f t="shared" si="53"/>
        <v>49.826086956521742</v>
      </c>
      <c r="J855" t="s">
        <v>15</v>
      </c>
      <c r="K855" t="s">
        <v>16</v>
      </c>
      <c r="L855">
        <v>1533877200</v>
      </c>
      <c r="M855" s="8">
        <f t="shared" si="55"/>
        <v>43322.208333333328</v>
      </c>
      <c r="N855">
        <v>1534136400</v>
      </c>
      <c r="O855" s="8">
        <f t="shared" si="54"/>
        <v>43325.208333333328</v>
      </c>
      <c r="P855" t="b">
        <v>1</v>
      </c>
      <c r="Q855" t="b">
        <v>0</v>
      </c>
      <c r="R855" t="s">
        <v>2027</v>
      </c>
      <c r="S855" t="s">
        <v>2028</v>
      </c>
    </row>
    <row r="856" spans="1:19" ht="34" x14ac:dyDescent="0.2">
      <c r="A856">
        <v>476</v>
      </c>
      <c r="B856" t="s">
        <v>976</v>
      </c>
      <c r="C856" s="3" t="s">
        <v>977</v>
      </c>
      <c r="D856">
        <v>191500</v>
      </c>
      <c r="E856">
        <v>57122</v>
      </c>
      <c r="F856" s="5">
        <f t="shared" si="52"/>
        <v>29.828720626631856</v>
      </c>
      <c r="G856" t="s">
        <v>14</v>
      </c>
      <c r="H856">
        <v>1120</v>
      </c>
      <c r="I856">
        <f t="shared" si="53"/>
        <v>51.001785714285717</v>
      </c>
      <c r="J856" t="s">
        <v>20</v>
      </c>
      <c r="K856" t="s">
        <v>21</v>
      </c>
      <c r="L856">
        <v>1533877200</v>
      </c>
      <c r="M856" s="8">
        <f t="shared" si="55"/>
        <v>43322.208333333328</v>
      </c>
      <c r="N856">
        <v>1534395600</v>
      </c>
      <c r="O856" s="8">
        <f t="shared" si="54"/>
        <v>43328.208333333328</v>
      </c>
      <c r="P856" t="b">
        <v>0</v>
      </c>
      <c r="Q856" t="b">
        <v>0</v>
      </c>
      <c r="R856" t="s">
        <v>2020</v>
      </c>
      <c r="S856" t="s">
        <v>2026</v>
      </c>
    </row>
    <row r="857" spans="1:19" ht="17" x14ac:dyDescent="0.2">
      <c r="A857">
        <v>744</v>
      </c>
      <c r="B857" t="s">
        <v>1500</v>
      </c>
      <c r="C857" s="3" t="s">
        <v>1501</v>
      </c>
      <c r="D857">
        <v>2000</v>
      </c>
      <c r="E857">
        <v>14240</v>
      </c>
      <c r="F857" s="5">
        <f t="shared" si="52"/>
        <v>712</v>
      </c>
      <c r="G857" t="s">
        <v>19</v>
      </c>
      <c r="H857">
        <v>140</v>
      </c>
      <c r="I857">
        <f t="shared" si="53"/>
        <v>101.71428571428571</v>
      </c>
      <c r="J857" t="s">
        <v>20</v>
      </c>
      <c r="K857" t="s">
        <v>21</v>
      </c>
      <c r="L857">
        <v>1533877200</v>
      </c>
      <c r="M857" s="8">
        <f t="shared" si="55"/>
        <v>43322.208333333328</v>
      </c>
      <c r="N857">
        <v>1534050000</v>
      </c>
      <c r="O857" s="8">
        <f t="shared" si="54"/>
        <v>43324.208333333328</v>
      </c>
      <c r="P857" t="b">
        <v>0</v>
      </c>
      <c r="Q857" t="b">
        <v>1</v>
      </c>
      <c r="R857" t="s">
        <v>2012</v>
      </c>
      <c r="S857" t="s">
        <v>2013</v>
      </c>
    </row>
    <row r="858" spans="1:19" ht="17" x14ac:dyDescent="0.2">
      <c r="A858">
        <v>534</v>
      </c>
      <c r="B858" t="s">
        <v>1089</v>
      </c>
      <c r="C858" s="3" t="s">
        <v>1090</v>
      </c>
      <c r="D858">
        <v>89100</v>
      </c>
      <c r="E858">
        <v>13385</v>
      </c>
      <c r="F858" s="5">
        <f t="shared" si="52"/>
        <v>15.022446689113355</v>
      </c>
      <c r="G858" t="s">
        <v>14</v>
      </c>
      <c r="H858">
        <v>243</v>
      </c>
      <c r="I858">
        <f t="shared" si="53"/>
        <v>55.08230452674897</v>
      </c>
      <c r="J858" t="s">
        <v>20</v>
      </c>
      <c r="K858" t="s">
        <v>21</v>
      </c>
      <c r="L858">
        <v>1534482000</v>
      </c>
      <c r="M858" s="8">
        <f t="shared" si="55"/>
        <v>43329.208333333328</v>
      </c>
      <c r="N858">
        <v>1534568400</v>
      </c>
      <c r="O858" s="8">
        <f t="shared" si="54"/>
        <v>43330.208333333328</v>
      </c>
      <c r="P858" t="b">
        <v>0</v>
      </c>
      <c r="Q858" t="b">
        <v>1</v>
      </c>
      <c r="R858" t="s">
        <v>2014</v>
      </c>
      <c r="S858" t="s">
        <v>2017</v>
      </c>
    </row>
    <row r="859" spans="1:19" ht="34" x14ac:dyDescent="0.2">
      <c r="A859">
        <v>843</v>
      </c>
      <c r="B859" t="s">
        <v>1695</v>
      </c>
      <c r="C859" s="3" t="s">
        <v>1696</v>
      </c>
      <c r="D859">
        <v>8800</v>
      </c>
      <c r="E859">
        <v>2703</v>
      </c>
      <c r="F859" s="5">
        <f t="shared" si="52"/>
        <v>30.715909090909086</v>
      </c>
      <c r="G859" t="s">
        <v>14</v>
      </c>
      <c r="H859">
        <v>33</v>
      </c>
      <c r="I859">
        <f t="shared" si="53"/>
        <v>81.909090909090907</v>
      </c>
      <c r="J859" t="s">
        <v>20</v>
      </c>
      <c r="K859" t="s">
        <v>21</v>
      </c>
      <c r="L859">
        <v>1535259600</v>
      </c>
      <c r="M859" s="8">
        <f t="shared" si="55"/>
        <v>43338.208333333328</v>
      </c>
      <c r="N859">
        <v>1535778000</v>
      </c>
      <c r="O859" s="8">
        <f t="shared" si="54"/>
        <v>43344.208333333328</v>
      </c>
      <c r="P859" t="b">
        <v>0</v>
      </c>
      <c r="Q859" t="b">
        <v>0</v>
      </c>
      <c r="R859" t="s">
        <v>2027</v>
      </c>
      <c r="S859" t="s">
        <v>2028</v>
      </c>
    </row>
    <row r="860" spans="1:19" ht="34" x14ac:dyDescent="0.2">
      <c r="A860">
        <v>207</v>
      </c>
      <c r="B860" t="s">
        <v>444</v>
      </c>
      <c r="C860" s="3" t="s">
        <v>445</v>
      </c>
      <c r="D860">
        <v>1000</v>
      </c>
      <c r="E860">
        <v>4257</v>
      </c>
      <c r="F860" s="5">
        <f t="shared" si="52"/>
        <v>425.7</v>
      </c>
      <c r="G860" t="s">
        <v>19</v>
      </c>
      <c r="H860">
        <v>43</v>
      </c>
      <c r="I860">
        <f t="shared" si="53"/>
        <v>99</v>
      </c>
      <c r="J860" t="s">
        <v>20</v>
      </c>
      <c r="K860" t="s">
        <v>21</v>
      </c>
      <c r="L860">
        <v>1535432400</v>
      </c>
      <c r="M860" s="8">
        <f t="shared" si="55"/>
        <v>43340.208333333328</v>
      </c>
      <c r="N860">
        <v>1537160400</v>
      </c>
      <c r="O860" s="8">
        <f t="shared" si="54"/>
        <v>43360.208333333328</v>
      </c>
      <c r="P860" t="b">
        <v>0</v>
      </c>
      <c r="Q860" t="b">
        <v>1</v>
      </c>
      <c r="R860" t="s">
        <v>2008</v>
      </c>
      <c r="S860" t="s">
        <v>2009</v>
      </c>
    </row>
    <row r="861" spans="1:19" ht="34" x14ac:dyDescent="0.2">
      <c r="A861">
        <v>828</v>
      </c>
      <c r="B861" t="s">
        <v>1665</v>
      </c>
      <c r="C861" s="3" t="s">
        <v>1666</v>
      </c>
      <c r="D861">
        <v>7100</v>
      </c>
      <c r="E861">
        <v>4899</v>
      </c>
      <c r="F861" s="5">
        <f t="shared" si="52"/>
        <v>69</v>
      </c>
      <c r="G861" t="s">
        <v>14</v>
      </c>
      <c r="H861">
        <v>70</v>
      </c>
      <c r="I861">
        <f t="shared" si="53"/>
        <v>69.98571428571428</v>
      </c>
      <c r="J861" t="s">
        <v>20</v>
      </c>
      <c r="K861" t="s">
        <v>21</v>
      </c>
      <c r="L861">
        <v>1535432400</v>
      </c>
      <c r="M861" s="8">
        <f t="shared" si="55"/>
        <v>43340.208333333328</v>
      </c>
      <c r="N861">
        <v>1537592400</v>
      </c>
      <c r="O861" s="8">
        <f t="shared" si="54"/>
        <v>43365.208333333328</v>
      </c>
      <c r="P861" t="b">
        <v>0</v>
      </c>
      <c r="Q861" t="b">
        <v>0</v>
      </c>
      <c r="R861" t="s">
        <v>2012</v>
      </c>
      <c r="S861" t="s">
        <v>2013</v>
      </c>
    </row>
    <row r="862" spans="1:19" ht="17" x14ac:dyDescent="0.2">
      <c r="A862">
        <v>537</v>
      </c>
      <c r="B862" t="s">
        <v>1095</v>
      </c>
      <c r="C862" s="3" t="s">
        <v>1096</v>
      </c>
      <c r="D862">
        <v>84400</v>
      </c>
      <c r="E862">
        <v>98935</v>
      </c>
      <c r="F862" s="5">
        <f t="shared" si="52"/>
        <v>117.22156398104266</v>
      </c>
      <c r="G862" t="s">
        <v>19</v>
      </c>
      <c r="H862">
        <v>1052</v>
      </c>
      <c r="I862">
        <f t="shared" si="53"/>
        <v>94.044676806083643</v>
      </c>
      <c r="J862" t="s">
        <v>32</v>
      </c>
      <c r="K862" t="s">
        <v>33</v>
      </c>
      <c r="L862">
        <v>1535605200</v>
      </c>
      <c r="M862" s="8">
        <f t="shared" si="55"/>
        <v>43342.208333333328</v>
      </c>
      <c r="N862">
        <v>1537592400</v>
      </c>
      <c r="O862" s="8">
        <f t="shared" si="54"/>
        <v>43365.208333333328</v>
      </c>
      <c r="P862" t="b">
        <v>1</v>
      </c>
      <c r="Q862" t="b">
        <v>1</v>
      </c>
      <c r="R862" t="s">
        <v>2014</v>
      </c>
      <c r="S862" t="s">
        <v>2015</v>
      </c>
    </row>
    <row r="863" spans="1:19" ht="17" x14ac:dyDescent="0.2">
      <c r="A863">
        <v>302</v>
      </c>
      <c r="B863" t="s">
        <v>633</v>
      </c>
      <c r="C863" s="3" t="s">
        <v>634</v>
      </c>
      <c r="D863">
        <v>76100</v>
      </c>
      <c r="E863">
        <v>24234</v>
      </c>
      <c r="F863" s="5">
        <f t="shared" si="52"/>
        <v>31.844940867279899</v>
      </c>
      <c r="G863" t="s">
        <v>14</v>
      </c>
      <c r="H863">
        <v>245</v>
      </c>
      <c r="I863">
        <f t="shared" si="53"/>
        <v>98.914285714285711</v>
      </c>
      <c r="J863" t="s">
        <v>20</v>
      </c>
      <c r="K863" t="s">
        <v>21</v>
      </c>
      <c r="L863">
        <v>1535864400</v>
      </c>
      <c r="M863" s="8">
        <f t="shared" si="55"/>
        <v>43345.208333333328</v>
      </c>
      <c r="N863">
        <v>1537074000</v>
      </c>
      <c r="O863" s="8">
        <f t="shared" si="54"/>
        <v>43359.208333333328</v>
      </c>
      <c r="P863" t="b">
        <v>0</v>
      </c>
      <c r="Q863" t="b">
        <v>0</v>
      </c>
      <c r="R863" t="s">
        <v>2012</v>
      </c>
      <c r="S863" t="s">
        <v>2013</v>
      </c>
    </row>
    <row r="864" spans="1:19" ht="17" x14ac:dyDescent="0.2">
      <c r="A864">
        <v>279</v>
      </c>
      <c r="B864" t="s">
        <v>587</v>
      </c>
      <c r="C864" s="3" t="s">
        <v>588</v>
      </c>
      <c r="D864">
        <v>8000</v>
      </c>
      <c r="E864">
        <v>13656</v>
      </c>
      <c r="F864" s="5">
        <f t="shared" si="52"/>
        <v>170.70000000000002</v>
      </c>
      <c r="G864" t="s">
        <v>19</v>
      </c>
      <c r="H864">
        <v>546</v>
      </c>
      <c r="I864">
        <f t="shared" si="53"/>
        <v>25.010989010989011</v>
      </c>
      <c r="J864" t="s">
        <v>20</v>
      </c>
      <c r="K864" t="s">
        <v>21</v>
      </c>
      <c r="L864">
        <v>1535950800</v>
      </c>
      <c r="M864" s="8">
        <f t="shared" si="55"/>
        <v>43346.208333333328</v>
      </c>
      <c r="N864">
        <v>1536210000</v>
      </c>
      <c r="O864" s="8">
        <f t="shared" si="54"/>
        <v>43349.208333333328</v>
      </c>
      <c r="P864" t="b">
        <v>0</v>
      </c>
      <c r="Q864" t="b">
        <v>0</v>
      </c>
      <c r="R864" t="s">
        <v>2012</v>
      </c>
      <c r="S864" t="s">
        <v>2013</v>
      </c>
    </row>
    <row r="865" spans="1:19" ht="17" x14ac:dyDescent="0.2">
      <c r="A865">
        <v>872</v>
      </c>
      <c r="B865" t="s">
        <v>1752</v>
      </c>
      <c r="C865" s="3" t="s">
        <v>1753</v>
      </c>
      <c r="D865">
        <v>4700</v>
      </c>
      <c r="E865">
        <v>7992</v>
      </c>
      <c r="F865" s="5">
        <f t="shared" si="52"/>
        <v>170.04255319148936</v>
      </c>
      <c r="G865" t="s">
        <v>19</v>
      </c>
      <c r="H865">
        <v>81</v>
      </c>
      <c r="I865">
        <f t="shared" si="53"/>
        <v>98.666666666666671</v>
      </c>
      <c r="J865" t="s">
        <v>24</v>
      </c>
      <c r="K865" t="s">
        <v>25</v>
      </c>
      <c r="L865">
        <v>1535950800</v>
      </c>
      <c r="M865" s="8">
        <f t="shared" si="55"/>
        <v>43346.208333333328</v>
      </c>
      <c r="N865">
        <v>1536382800</v>
      </c>
      <c r="O865" s="8">
        <f t="shared" si="54"/>
        <v>43351.208333333328</v>
      </c>
      <c r="P865" t="b">
        <v>0</v>
      </c>
      <c r="Q865" t="b">
        <v>0</v>
      </c>
      <c r="R865" t="s">
        <v>2014</v>
      </c>
      <c r="S865" t="s">
        <v>2036</v>
      </c>
    </row>
    <row r="866" spans="1:19" ht="17" x14ac:dyDescent="0.2">
      <c r="A866">
        <v>18</v>
      </c>
      <c r="B866" t="s">
        <v>61</v>
      </c>
      <c r="C866" s="3" t="s">
        <v>62</v>
      </c>
      <c r="D866">
        <v>9100</v>
      </c>
      <c r="E866">
        <v>6089</v>
      </c>
      <c r="F866" s="5">
        <f t="shared" si="52"/>
        <v>66.912087912087912</v>
      </c>
      <c r="G866" t="s">
        <v>63</v>
      </c>
      <c r="H866">
        <v>135</v>
      </c>
      <c r="I866">
        <f t="shared" si="53"/>
        <v>45.103703703703701</v>
      </c>
      <c r="J866" t="s">
        <v>20</v>
      </c>
      <c r="K866" t="s">
        <v>21</v>
      </c>
      <c r="L866">
        <v>1536382800</v>
      </c>
      <c r="M866" s="8">
        <f t="shared" si="55"/>
        <v>43351.208333333328</v>
      </c>
      <c r="N866">
        <v>1537074000</v>
      </c>
      <c r="O866" s="8">
        <f t="shared" si="54"/>
        <v>43359.208333333328</v>
      </c>
      <c r="P866" t="b">
        <v>0</v>
      </c>
      <c r="Q866" t="b">
        <v>0</v>
      </c>
      <c r="R866" t="s">
        <v>2012</v>
      </c>
      <c r="S866" t="s">
        <v>2013</v>
      </c>
    </row>
    <row r="867" spans="1:19" ht="34" x14ac:dyDescent="0.2">
      <c r="A867">
        <v>110</v>
      </c>
      <c r="B867" t="s">
        <v>250</v>
      </c>
      <c r="C867" s="3" t="s">
        <v>251</v>
      </c>
      <c r="D867">
        <v>142400</v>
      </c>
      <c r="E867">
        <v>21307</v>
      </c>
      <c r="F867" s="5">
        <f t="shared" si="52"/>
        <v>14.962780898876405</v>
      </c>
      <c r="G867" t="s">
        <v>14</v>
      </c>
      <c r="H867">
        <v>296</v>
      </c>
      <c r="I867">
        <f t="shared" si="53"/>
        <v>71.983108108108112</v>
      </c>
      <c r="J867" t="s">
        <v>20</v>
      </c>
      <c r="K867" t="s">
        <v>21</v>
      </c>
      <c r="L867">
        <v>1536642000</v>
      </c>
      <c r="M867" s="8">
        <f t="shared" si="55"/>
        <v>43354.208333333328</v>
      </c>
      <c r="N867">
        <v>1538283600</v>
      </c>
      <c r="O867" s="8">
        <f t="shared" si="54"/>
        <v>43373.208333333328</v>
      </c>
      <c r="P867" t="b">
        <v>0</v>
      </c>
      <c r="Q867" t="b">
        <v>0</v>
      </c>
      <c r="R867" t="s">
        <v>2006</v>
      </c>
      <c r="S867" t="s">
        <v>2007</v>
      </c>
    </row>
    <row r="868" spans="1:19" ht="17" x14ac:dyDescent="0.2">
      <c r="A868">
        <v>683</v>
      </c>
      <c r="B868" t="s">
        <v>1381</v>
      </c>
      <c r="C868" s="3" t="s">
        <v>1382</v>
      </c>
      <c r="D868">
        <v>2300</v>
      </c>
      <c r="E868">
        <v>8244</v>
      </c>
      <c r="F868" s="5">
        <f t="shared" si="52"/>
        <v>358.43478260869563</v>
      </c>
      <c r="G868" t="s">
        <v>19</v>
      </c>
      <c r="H868">
        <v>147</v>
      </c>
      <c r="I868">
        <f t="shared" si="53"/>
        <v>56.081632653061227</v>
      </c>
      <c r="J868" t="s">
        <v>20</v>
      </c>
      <c r="K868" t="s">
        <v>21</v>
      </c>
      <c r="L868">
        <v>1537074000</v>
      </c>
      <c r="M868" s="8">
        <f t="shared" si="55"/>
        <v>43359.208333333328</v>
      </c>
      <c r="N868">
        <v>1537246800</v>
      </c>
      <c r="O868" s="8">
        <f t="shared" si="54"/>
        <v>43361.208333333328</v>
      </c>
      <c r="P868" t="b">
        <v>0</v>
      </c>
      <c r="Q868" t="b">
        <v>0</v>
      </c>
      <c r="R868" t="s">
        <v>2012</v>
      </c>
      <c r="S868" t="s">
        <v>2013</v>
      </c>
    </row>
    <row r="869" spans="1:19" ht="17" x14ac:dyDescent="0.2">
      <c r="A869">
        <v>546</v>
      </c>
      <c r="B869" t="s">
        <v>1113</v>
      </c>
      <c r="C869" s="3" t="s">
        <v>1114</v>
      </c>
      <c r="D869">
        <v>4200</v>
      </c>
      <c r="E869">
        <v>6870</v>
      </c>
      <c r="F869" s="5">
        <f t="shared" si="52"/>
        <v>163.57142857142856</v>
      </c>
      <c r="G869" t="s">
        <v>19</v>
      </c>
      <c r="H869">
        <v>88</v>
      </c>
      <c r="I869">
        <f t="shared" si="53"/>
        <v>78.068181818181813</v>
      </c>
      <c r="J869" t="s">
        <v>20</v>
      </c>
      <c r="K869" t="s">
        <v>21</v>
      </c>
      <c r="L869">
        <v>1537160400</v>
      </c>
      <c r="M869" s="8">
        <f t="shared" si="55"/>
        <v>43360.208333333328</v>
      </c>
      <c r="N869">
        <v>1537419600</v>
      </c>
      <c r="O869" s="8">
        <f t="shared" si="54"/>
        <v>43363.208333333328</v>
      </c>
      <c r="P869" t="b">
        <v>0</v>
      </c>
      <c r="Q869" t="b">
        <v>1</v>
      </c>
      <c r="R869" t="s">
        <v>2012</v>
      </c>
      <c r="S869" t="s">
        <v>2013</v>
      </c>
    </row>
    <row r="870" spans="1:19" ht="17" x14ac:dyDescent="0.2">
      <c r="A870">
        <v>125</v>
      </c>
      <c r="B870" t="s">
        <v>280</v>
      </c>
      <c r="C870" s="3" t="s">
        <v>281</v>
      </c>
      <c r="D870">
        <v>5300</v>
      </c>
      <c r="E870">
        <v>8475</v>
      </c>
      <c r="F870" s="5">
        <f t="shared" si="52"/>
        <v>159.90566037735849</v>
      </c>
      <c r="G870" t="s">
        <v>19</v>
      </c>
      <c r="H870">
        <v>180</v>
      </c>
      <c r="I870">
        <f t="shared" si="53"/>
        <v>47.083333333333336</v>
      </c>
      <c r="J870" t="s">
        <v>20</v>
      </c>
      <c r="K870" t="s">
        <v>21</v>
      </c>
      <c r="L870">
        <v>1537333200</v>
      </c>
      <c r="M870" s="8">
        <f t="shared" si="55"/>
        <v>43362.208333333328</v>
      </c>
      <c r="N870">
        <v>1537678800</v>
      </c>
      <c r="O870" s="8">
        <f t="shared" si="54"/>
        <v>43366.208333333328</v>
      </c>
      <c r="P870" t="b">
        <v>0</v>
      </c>
      <c r="Q870" t="b">
        <v>0</v>
      </c>
      <c r="R870" t="s">
        <v>2012</v>
      </c>
      <c r="S870" t="s">
        <v>2013</v>
      </c>
    </row>
    <row r="871" spans="1:19" ht="34" x14ac:dyDescent="0.2">
      <c r="A871">
        <v>766</v>
      </c>
      <c r="B871" t="s">
        <v>1543</v>
      </c>
      <c r="C871" s="3" t="s">
        <v>1544</v>
      </c>
      <c r="D871">
        <v>43800</v>
      </c>
      <c r="E871">
        <v>13653</v>
      </c>
      <c r="F871" s="5">
        <f t="shared" si="52"/>
        <v>31.171232876712331</v>
      </c>
      <c r="G871" t="s">
        <v>14</v>
      </c>
      <c r="H871">
        <v>248</v>
      </c>
      <c r="I871">
        <f t="shared" si="53"/>
        <v>55.052419354838712</v>
      </c>
      <c r="J871" t="s">
        <v>24</v>
      </c>
      <c r="K871" t="s">
        <v>25</v>
      </c>
      <c r="L871">
        <v>1537333200</v>
      </c>
      <c r="M871" s="8">
        <f t="shared" si="55"/>
        <v>43362.208333333328</v>
      </c>
      <c r="N871">
        <v>1537419600</v>
      </c>
      <c r="O871" s="8">
        <f t="shared" si="54"/>
        <v>43363.208333333328</v>
      </c>
      <c r="P871" t="b">
        <v>0</v>
      </c>
      <c r="Q871" t="b">
        <v>0</v>
      </c>
      <c r="R871" t="s">
        <v>2014</v>
      </c>
      <c r="S871" t="s">
        <v>2036</v>
      </c>
    </row>
    <row r="872" spans="1:19" ht="17" x14ac:dyDescent="0.2">
      <c r="A872">
        <v>645</v>
      </c>
      <c r="B872" t="s">
        <v>1308</v>
      </c>
      <c r="C872" s="3" t="s">
        <v>1309</v>
      </c>
      <c r="D872">
        <v>192100</v>
      </c>
      <c r="E872">
        <v>178483</v>
      </c>
      <c r="F872" s="5">
        <f t="shared" si="52"/>
        <v>92.911504424778755</v>
      </c>
      <c r="G872" t="s">
        <v>14</v>
      </c>
      <c r="H872">
        <v>4697</v>
      </c>
      <c r="I872">
        <f t="shared" si="53"/>
        <v>37.999361294443261</v>
      </c>
      <c r="J872" t="s">
        <v>20</v>
      </c>
      <c r="K872" t="s">
        <v>21</v>
      </c>
      <c r="L872">
        <v>1537938000</v>
      </c>
      <c r="M872" s="8">
        <f t="shared" si="55"/>
        <v>43369.208333333328</v>
      </c>
      <c r="N872">
        <v>1539752400</v>
      </c>
      <c r="O872" s="8">
        <f t="shared" si="54"/>
        <v>43390.208333333328</v>
      </c>
      <c r="P872" t="b">
        <v>0</v>
      </c>
      <c r="Q872" t="b">
        <v>1</v>
      </c>
      <c r="R872" t="s">
        <v>2008</v>
      </c>
      <c r="S872" t="s">
        <v>2009</v>
      </c>
    </row>
    <row r="873" spans="1:19" ht="17" x14ac:dyDescent="0.2">
      <c r="A873">
        <v>838</v>
      </c>
      <c r="B873" t="s">
        <v>1685</v>
      </c>
      <c r="C873" s="3" t="s">
        <v>1686</v>
      </c>
      <c r="D873">
        <v>6400</v>
      </c>
      <c r="E873">
        <v>8890</v>
      </c>
      <c r="F873" s="5">
        <f t="shared" si="52"/>
        <v>138.90625</v>
      </c>
      <c r="G873" t="s">
        <v>19</v>
      </c>
      <c r="H873">
        <v>261</v>
      </c>
      <c r="I873">
        <f t="shared" si="53"/>
        <v>34.061302681992338</v>
      </c>
      <c r="J873" t="s">
        <v>20</v>
      </c>
      <c r="K873" t="s">
        <v>21</v>
      </c>
      <c r="L873">
        <v>1538024400</v>
      </c>
      <c r="M873" s="8">
        <f t="shared" si="55"/>
        <v>43370.208333333328</v>
      </c>
      <c r="N873">
        <v>1538802000</v>
      </c>
      <c r="O873" s="8">
        <f t="shared" si="54"/>
        <v>43379.208333333328</v>
      </c>
      <c r="P873" t="b">
        <v>0</v>
      </c>
      <c r="Q873" t="b">
        <v>0</v>
      </c>
      <c r="R873" t="s">
        <v>2012</v>
      </c>
      <c r="S873" t="s">
        <v>2013</v>
      </c>
    </row>
    <row r="874" spans="1:19" ht="17" x14ac:dyDescent="0.2">
      <c r="A874">
        <v>396</v>
      </c>
      <c r="B874" t="s">
        <v>820</v>
      </c>
      <c r="C874" s="3" t="s">
        <v>821</v>
      </c>
      <c r="D874">
        <v>46100</v>
      </c>
      <c r="E874">
        <v>77012</v>
      </c>
      <c r="F874" s="5">
        <f t="shared" si="52"/>
        <v>167.05422993492408</v>
      </c>
      <c r="G874" t="s">
        <v>19</v>
      </c>
      <c r="H874">
        <v>1604</v>
      </c>
      <c r="I874">
        <f t="shared" si="53"/>
        <v>48.012468827930178</v>
      </c>
      <c r="J874" t="s">
        <v>24</v>
      </c>
      <c r="K874" t="s">
        <v>25</v>
      </c>
      <c r="L874">
        <v>1538715600</v>
      </c>
      <c r="M874" s="8">
        <f t="shared" si="55"/>
        <v>43378.208333333328</v>
      </c>
      <c r="N874">
        <v>1539406800</v>
      </c>
      <c r="O874" s="8">
        <f t="shared" si="54"/>
        <v>43386.208333333328</v>
      </c>
      <c r="P874" t="b">
        <v>0</v>
      </c>
      <c r="Q874" t="b">
        <v>0</v>
      </c>
      <c r="R874" t="s">
        <v>2014</v>
      </c>
      <c r="S874" t="s">
        <v>2017</v>
      </c>
    </row>
    <row r="875" spans="1:19" ht="34" x14ac:dyDescent="0.2">
      <c r="A875">
        <v>867</v>
      </c>
      <c r="B875" t="s">
        <v>1742</v>
      </c>
      <c r="C875" s="3" t="s">
        <v>1743</v>
      </c>
      <c r="D875">
        <v>4800</v>
      </c>
      <c r="E875">
        <v>7797</v>
      </c>
      <c r="F875" s="5">
        <f t="shared" si="52"/>
        <v>162.4375</v>
      </c>
      <c r="G875" t="s">
        <v>19</v>
      </c>
      <c r="H875">
        <v>300</v>
      </c>
      <c r="I875">
        <f t="shared" si="53"/>
        <v>25.99</v>
      </c>
      <c r="J875" t="s">
        <v>20</v>
      </c>
      <c r="K875" t="s">
        <v>21</v>
      </c>
      <c r="L875">
        <v>1539061200</v>
      </c>
      <c r="M875" s="8">
        <f t="shared" si="55"/>
        <v>43382.208333333328</v>
      </c>
      <c r="N875">
        <v>1539579600</v>
      </c>
      <c r="O875" s="8">
        <f t="shared" si="54"/>
        <v>43388.208333333328</v>
      </c>
      <c r="P875" t="b">
        <v>0</v>
      </c>
      <c r="Q875" t="b">
        <v>0</v>
      </c>
      <c r="R875" t="s">
        <v>2006</v>
      </c>
      <c r="S875" t="s">
        <v>2007</v>
      </c>
    </row>
    <row r="876" spans="1:19" ht="17" x14ac:dyDescent="0.2">
      <c r="A876">
        <v>205</v>
      </c>
      <c r="B876" t="s">
        <v>440</v>
      </c>
      <c r="C876" s="3" t="s">
        <v>441</v>
      </c>
      <c r="D876">
        <v>1300</v>
      </c>
      <c r="E876">
        <v>5614</v>
      </c>
      <c r="F876" s="5">
        <f t="shared" si="52"/>
        <v>431.84615384615387</v>
      </c>
      <c r="G876" t="s">
        <v>19</v>
      </c>
      <c r="H876">
        <v>80</v>
      </c>
      <c r="I876">
        <f t="shared" si="53"/>
        <v>70.174999999999997</v>
      </c>
      <c r="J876" t="s">
        <v>20</v>
      </c>
      <c r="K876" t="s">
        <v>21</v>
      </c>
      <c r="L876">
        <v>1539752400</v>
      </c>
      <c r="M876" s="8">
        <f t="shared" si="55"/>
        <v>43390.208333333328</v>
      </c>
      <c r="N876">
        <v>1540789200</v>
      </c>
      <c r="O876" s="8">
        <f t="shared" si="54"/>
        <v>43402.208333333328</v>
      </c>
      <c r="P876" t="b">
        <v>1</v>
      </c>
      <c r="Q876" t="b">
        <v>0</v>
      </c>
      <c r="R876" t="s">
        <v>2012</v>
      </c>
      <c r="S876" t="s">
        <v>2013</v>
      </c>
    </row>
    <row r="877" spans="1:19" ht="17" x14ac:dyDescent="0.2">
      <c r="A877">
        <v>450</v>
      </c>
      <c r="B877" t="s">
        <v>925</v>
      </c>
      <c r="C877" s="3" t="s">
        <v>926</v>
      </c>
      <c r="D877">
        <v>100</v>
      </c>
      <c r="E877">
        <v>4</v>
      </c>
      <c r="F877" s="5">
        <f t="shared" si="52"/>
        <v>4</v>
      </c>
      <c r="G877" t="s">
        <v>14</v>
      </c>
      <c r="H877">
        <v>1</v>
      </c>
      <c r="I877">
        <f t="shared" si="53"/>
        <v>4</v>
      </c>
      <c r="J877" t="s">
        <v>15</v>
      </c>
      <c r="K877" t="s">
        <v>16</v>
      </c>
      <c r="L877">
        <v>1540098000</v>
      </c>
      <c r="M877" s="8">
        <f t="shared" si="55"/>
        <v>43394.208333333328</v>
      </c>
      <c r="N877">
        <v>1542088800</v>
      </c>
      <c r="O877" s="8">
        <f t="shared" si="54"/>
        <v>43417.25</v>
      </c>
      <c r="P877" t="b">
        <v>0</v>
      </c>
      <c r="Q877" t="b">
        <v>0</v>
      </c>
      <c r="R877" t="s">
        <v>2014</v>
      </c>
      <c r="S877" t="s">
        <v>2022</v>
      </c>
    </row>
    <row r="878" spans="1:19" ht="17" x14ac:dyDescent="0.2">
      <c r="A878">
        <v>294</v>
      </c>
      <c r="B878" t="s">
        <v>617</v>
      </c>
      <c r="C878" s="3" t="s">
        <v>618</v>
      </c>
      <c r="D878">
        <v>600</v>
      </c>
      <c r="E878">
        <v>8038</v>
      </c>
      <c r="F878" s="5">
        <f t="shared" si="52"/>
        <v>1339.6666666666667</v>
      </c>
      <c r="G878" t="s">
        <v>19</v>
      </c>
      <c r="H878">
        <v>183</v>
      </c>
      <c r="I878">
        <f t="shared" si="53"/>
        <v>43.923497267759565</v>
      </c>
      <c r="J878" t="s">
        <v>20</v>
      </c>
      <c r="K878" t="s">
        <v>21</v>
      </c>
      <c r="L878">
        <v>1540530000</v>
      </c>
      <c r="M878" s="8">
        <f t="shared" si="55"/>
        <v>43399.208333333328</v>
      </c>
      <c r="N878">
        <v>1541570400</v>
      </c>
      <c r="O878" s="8">
        <f t="shared" si="54"/>
        <v>43411.25</v>
      </c>
      <c r="P878" t="b">
        <v>0</v>
      </c>
      <c r="Q878" t="b">
        <v>0</v>
      </c>
      <c r="R878" t="s">
        <v>2012</v>
      </c>
      <c r="S878" t="s">
        <v>2013</v>
      </c>
    </row>
    <row r="879" spans="1:19" ht="17" x14ac:dyDescent="0.2">
      <c r="A879">
        <v>417</v>
      </c>
      <c r="B879" t="s">
        <v>861</v>
      </c>
      <c r="C879" s="3" t="s">
        <v>862</v>
      </c>
      <c r="D879">
        <v>1700</v>
      </c>
      <c r="E879">
        <v>943</v>
      </c>
      <c r="F879" s="5">
        <f t="shared" si="52"/>
        <v>55.470588235294116</v>
      </c>
      <c r="G879" t="s">
        <v>14</v>
      </c>
      <c r="H879">
        <v>15</v>
      </c>
      <c r="I879">
        <f t="shared" si="53"/>
        <v>62.866666666666667</v>
      </c>
      <c r="J879" t="s">
        <v>20</v>
      </c>
      <c r="K879" t="s">
        <v>21</v>
      </c>
      <c r="L879">
        <v>1541221200</v>
      </c>
      <c r="M879" s="8">
        <f t="shared" si="55"/>
        <v>43407.208333333328</v>
      </c>
      <c r="N879">
        <v>1543298400</v>
      </c>
      <c r="O879" s="8">
        <f t="shared" si="54"/>
        <v>43431.25</v>
      </c>
      <c r="P879" t="b">
        <v>0</v>
      </c>
      <c r="Q879" t="b">
        <v>0</v>
      </c>
      <c r="R879" t="s">
        <v>2012</v>
      </c>
      <c r="S879" t="s">
        <v>2013</v>
      </c>
    </row>
    <row r="880" spans="1:19" ht="17" x14ac:dyDescent="0.2">
      <c r="A880">
        <v>995</v>
      </c>
      <c r="B880" t="s">
        <v>1993</v>
      </c>
      <c r="C880" s="3" t="s">
        <v>1994</v>
      </c>
      <c r="D880">
        <v>97300</v>
      </c>
      <c r="E880">
        <v>153216</v>
      </c>
      <c r="F880" s="5">
        <f t="shared" si="52"/>
        <v>157.46762589928059</v>
      </c>
      <c r="G880" t="s">
        <v>19</v>
      </c>
      <c r="H880">
        <v>2043</v>
      </c>
      <c r="I880">
        <f t="shared" si="53"/>
        <v>74.995594713656388</v>
      </c>
      <c r="J880" t="s">
        <v>20</v>
      </c>
      <c r="K880" t="s">
        <v>21</v>
      </c>
      <c r="L880">
        <v>1541307600</v>
      </c>
      <c r="M880" s="8">
        <f t="shared" si="55"/>
        <v>43408.208333333328</v>
      </c>
      <c r="N880">
        <v>1543816800</v>
      </c>
      <c r="O880" s="8">
        <f t="shared" si="54"/>
        <v>43437.25</v>
      </c>
      <c r="P880" t="b">
        <v>0</v>
      </c>
      <c r="Q880" t="b">
        <v>1</v>
      </c>
      <c r="R880" t="s">
        <v>2006</v>
      </c>
      <c r="S880" t="s">
        <v>2007</v>
      </c>
    </row>
    <row r="881" spans="1:19" ht="17" x14ac:dyDescent="0.2">
      <c r="A881">
        <v>563</v>
      </c>
      <c r="B881" t="s">
        <v>1146</v>
      </c>
      <c r="C881" s="3" t="s">
        <v>1147</v>
      </c>
      <c r="D881">
        <v>3700</v>
      </c>
      <c r="E881">
        <v>5107</v>
      </c>
      <c r="F881" s="5">
        <f t="shared" si="52"/>
        <v>138.02702702702703</v>
      </c>
      <c r="G881" t="s">
        <v>19</v>
      </c>
      <c r="H881">
        <v>85</v>
      </c>
      <c r="I881">
        <f t="shared" si="53"/>
        <v>60.082352941176474</v>
      </c>
      <c r="J881" t="s">
        <v>24</v>
      </c>
      <c r="K881" t="s">
        <v>25</v>
      </c>
      <c r="L881">
        <v>1542088800</v>
      </c>
      <c r="M881" s="8">
        <f t="shared" si="55"/>
        <v>43417.25</v>
      </c>
      <c r="N881">
        <v>1543816800</v>
      </c>
      <c r="O881" s="8">
        <f t="shared" si="54"/>
        <v>43437.25</v>
      </c>
      <c r="P881" t="b">
        <v>0</v>
      </c>
      <c r="Q881" t="b">
        <v>0</v>
      </c>
      <c r="R881" t="s">
        <v>2014</v>
      </c>
      <c r="S881" t="s">
        <v>2015</v>
      </c>
    </row>
    <row r="882" spans="1:19" ht="17" x14ac:dyDescent="0.2">
      <c r="A882">
        <v>333</v>
      </c>
      <c r="B882" t="s">
        <v>695</v>
      </c>
      <c r="C882" s="3" t="s">
        <v>696</v>
      </c>
      <c r="D882">
        <v>9600</v>
      </c>
      <c r="E882">
        <v>11900</v>
      </c>
      <c r="F882" s="5">
        <f t="shared" si="52"/>
        <v>123.95833333333333</v>
      </c>
      <c r="G882" t="s">
        <v>19</v>
      </c>
      <c r="H882">
        <v>253</v>
      </c>
      <c r="I882">
        <f t="shared" si="53"/>
        <v>47.035573122529641</v>
      </c>
      <c r="J882" t="s">
        <v>20</v>
      </c>
      <c r="K882" t="s">
        <v>21</v>
      </c>
      <c r="L882">
        <v>1542693600</v>
      </c>
      <c r="M882" s="8">
        <f t="shared" si="55"/>
        <v>43424.25</v>
      </c>
      <c r="N882">
        <v>1545112800</v>
      </c>
      <c r="O882" s="8">
        <f t="shared" si="54"/>
        <v>43452.25</v>
      </c>
      <c r="P882" t="b">
        <v>0</v>
      </c>
      <c r="Q882" t="b">
        <v>0</v>
      </c>
      <c r="R882" t="s">
        <v>2012</v>
      </c>
      <c r="S882" t="s">
        <v>2013</v>
      </c>
    </row>
    <row r="883" spans="1:19" ht="17" x14ac:dyDescent="0.2">
      <c r="A883">
        <v>413</v>
      </c>
      <c r="B883" t="s">
        <v>853</v>
      </c>
      <c r="C883" s="3" t="s">
        <v>854</v>
      </c>
      <c r="D883">
        <v>189500</v>
      </c>
      <c r="E883">
        <v>117628</v>
      </c>
      <c r="F883" s="5">
        <f t="shared" si="52"/>
        <v>62.072823218997364</v>
      </c>
      <c r="G883" t="s">
        <v>42</v>
      </c>
      <c r="H883">
        <v>1089</v>
      </c>
      <c r="I883">
        <f t="shared" si="53"/>
        <v>108.01469237832875</v>
      </c>
      <c r="J883" t="s">
        <v>20</v>
      </c>
      <c r="K883" t="s">
        <v>21</v>
      </c>
      <c r="L883">
        <v>1543298400</v>
      </c>
      <c r="M883" s="8">
        <f t="shared" si="55"/>
        <v>43431.25</v>
      </c>
      <c r="N883">
        <v>1545631200</v>
      </c>
      <c r="O883" s="8">
        <f t="shared" si="54"/>
        <v>43458.25</v>
      </c>
      <c r="P883" t="b">
        <v>0</v>
      </c>
      <c r="Q883" t="b">
        <v>0</v>
      </c>
      <c r="R883" t="s">
        <v>2014</v>
      </c>
      <c r="S883" t="s">
        <v>2022</v>
      </c>
    </row>
    <row r="884" spans="1:19" ht="34" x14ac:dyDescent="0.2">
      <c r="A884">
        <v>328</v>
      </c>
      <c r="B884" t="s">
        <v>685</v>
      </c>
      <c r="C884" s="3" t="s">
        <v>686</v>
      </c>
      <c r="D884">
        <v>98700</v>
      </c>
      <c r="E884">
        <v>131826</v>
      </c>
      <c r="F884" s="5">
        <f t="shared" si="52"/>
        <v>133.56231003039514</v>
      </c>
      <c r="G884" t="s">
        <v>19</v>
      </c>
      <c r="H884">
        <v>2441</v>
      </c>
      <c r="I884">
        <f t="shared" si="53"/>
        <v>54.004916018025398</v>
      </c>
      <c r="J884" t="s">
        <v>20</v>
      </c>
      <c r="K884" t="s">
        <v>21</v>
      </c>
      <c r="L884">
        <v>1543557600</v>
      </c>
      <c r="M884" s="8">
        <f t="shared" si="55"/>
        <v>43434.25</v>
      </c>
      <c r="N884">
        <v>1544508000</v>
      </c>
      <c r="O884" s="8">
        <f t="shared" si="54"/>
        <v>43445.25</v>
      </c>
      <c r="P884" t="b">
        <v>0</v>
      </c>
      <c r="Q884" t="b">
        <v>0</v>
      </c>
      <c r="R884" t="s">
        <v>2008</v>
      </c>
      <c r="S884" t="s">
        <v>2009</v>
      </c>
    </row>
    <row r="885" spans="1:19" ht="34" x14ac:dyDescent="0.2">
      <c r="A885">
        <v>162</v>
      </c>
      <c r="B885" t="s">
        <v>354</v>
      </c>
      <c r="C885" s="3" t="s">
        <v>355</v>
      </c>
      <c r="D885">
        <v>6100</v>
      </c>
      <c r="E885">
        <v>9134</v>
      </c>
      <c r="F885" s="5">
        <f t="shared" si="52"/>
        <v>149.73770491803279</v>
      </c>
      <c r="G885" t="s">
        <v>19</v>
      </c>
      <c r="H885">
        <v>157</v>
      </c>
      <c r="I885">
        <f t="shared" si="53"/>
        <v>58.178343949044589</v>
      </c>
      <c r="J885" t="s">
        <v>86</v>
      </c>
      <c r="K885" t="s">
        <v>87</v>
      </c>
      <c r="L885">
        <v>1544248800</v>
      </c>
      <c r="M885" s="8">
        <f t="shared" si="55"/>
        <v>43442.25</v>
      </c>
      <c r="N885">
        <v>1546840800</v>
      </c>
      <c r="O885" s="8">
        <f t="shared" si="54"/>
        <v>43472.25</v>
      </c>
      <c r="P885" t="b">
        <v>0</v>
      </c>
      <c r="Q885" t="b">
        <v>0</v>
      </c>
      <c r="R885" t="s">
        <v>2008</v>
      </c>
      <c r="S885" t="s">
        <v>2009</v>
      </c>
    </row>
    <row r="886" spans="1:19" ht="34" x14ac:dyDescent="0.2">
      <c r="A886">
        <v>707</v>
      </c>
      <c r="B886" t="s">
        <v>1428</v>
      </c>
      <c r="C886" s="3" t="s">
        <v>1429</v>
      </c>
      <c r="D886">
        <v>7300</v>
      </c>
      <c r="E886">
        <v>11579</v>
      </c>
      <c r="F886" s="5">
        <f t="shared" si="52"/>
        <v>158.61643835616439</v>
      </c>
      <c r="G886" t="s">
        <v>19</v>
      </c>
      <c r="H886">
        <v>168</v>
      </c>
      <c r="I886">
        <f t="shared" si="53"/>
        <v>68.922619047619051</v>
      </c>
      <c r="J886" t="s">
        <v>20</v>
      </c>
      <c r="K886" t="s">
        <v>21</v>
      </c>
      <c r="L886">
        <v>1544248800</v>
      </c>
      <c r="M886" s="8">
        <f t="shared" si="55"/>
        <v>43442.25</v>
      </c>
      <c r="N886">
        <v>1547359200</v>
      </c>
      <c r="O886" s="8">
        <f t="shared" si="54"/>
        <v>43478.25</v>
      </c>
      <c r="P886" t="b">
        <v>0</v>
      </c>
      <c r="Q886" t="b">
        <v>0</v>
      </c>
      <c r="R886" t="s">
        <v>2014</v>
      </c>
      <c r="S886" t="s">
        <v>2017</v>
      </c>
    </row>
    <row r="887" spans="1:19" ht="17" x14ac:dyDescent="0.2">
      <c r="A887">
        <v>662</v>
      </c>
      <c r="B887" t="s">
        <v>1342</v>
      </c>
      <c r="C887" s="3" t="s">
        <v>1343</v>
      </c>
      <c r="D887">
        <v>9100</v>
      </c>
      <c r="E887">
        <v>8906</v>
      </c>
      <c r="F887" s="5">
        <f t="shared" si="52"/>
        <v>97.868131868131869</v>
      </c>
      <c r="G887" t="s">
        <v>14</v>
      </c>
      <c r="H887">
        <v>131</v>
      </c>
      <c r="I887">
        <f t="shared" si="53"/>
        <v>67.984732824427482</v>
      </c>
      <c r="J887" t="s">
        <v>20</v>
      </c>
      <c r="K887" t="s">
        <v>21</v>
      </c>
      <c r="L887">
        <v>1544335200</v>
      </c>
      <c r="M887" s="8">
        <f t="shared" si="55"/>
        <v>43443.25</v>
      </c>
      <c r="N887">
        <v>1544680800</v>
      </c>
      <c r="O887" s="8">
        <f t="shared" si="54"/>
        <v>43447.25</v>
      </c>
      <c r="P887" t="b">
        <v>0</v>
      </c>
      <c r="Q887" t="b">
        <v>0</v>
      </c>
      <c r="R887" t="s">
        <v>2012</v>
      </c>
      <c r="S887" t="s">
        <v>2013</v>
      </c>
    </row>
    <row r="888" spans="1:19" ht="17" x14ac:dyDescent="0.2">
      <c r="A888">
        <v>922</v>
      </c>
      <c r="B888" t="s">
        <v>1852</v>
      </c>
      <c r="C888" s="3" t="s">
        <v>1853</v>
      </c>
      <c r="D888">
        <v>51400</v>
      </c>
      <c r="E888">
        <v>90440</v>
      </c>
      <c r="F888" s="5">
        <f t="shared" si="52"/>
        <v>175.95330739299609</v>
      </c>
      <c r="G888" t="s">
        <v>19</v>
      </c>
      <c r="H888">
        <v>2261</v>
      </c>
      <c r="I888">
        <f t="shared" si="53"/>
        <v>40</v>
      </c>
      <c r="J888" t="s">
        <v>20</v>
      </c>
      <c r="K888" t="s">
        <v>21</v>
      </c>
      <c r="L888">
        <v>1544335200</v>
      </c>
      <c r="M888" s="8">
        <f t="shared" si="55"/>
        <v>43443.25</v>
      </c>
      <c r="N888">
        <v>1545112800</v>
      </c>
      <c r="O888" s="8">
        <f t="shared" si="54"/>
        <v>43452.25</v>
      </c>
      <c r="P888" t="b">
        <v>0</v>
      </c>
      <c r="Q888" t="b">
        <v>1</v>
      </c>
      <c r="R888" t="s">
        <v>2008</v>
      </c>
      <c r="S888" t="s">
        <v>2035</v>
      </c>
    </row>
    <row r="889" spans="1:19" ht="17" x14ac:dyDescent="0.2">
      <c r="A889">
        <v>150</v>
      </c>
      <c r="B889" t="s">
        <v>330</v>
      </c>
      <c r="C889" s="3" t="s">
        <v>331</v>
      </c>
      <c r="D889">
        <v>100</v>
      </c>
      <c r="E889">
        <v>1</v>
      </c>
      <c r="F889" s="5">
        <f t="shared" si="52"/>
        <v>1</v>
      </c>
      <c r="G889" t="s">
        <v>14</v>
      </c>
      <c r="H889">
        <v>1</v>
      </c>
      <c r="I889">
        <f t="shared" si="53"/>
        <v>1</v>
      </c>
      <c r="J889" t="s">
        <v>20</v>
      </c>
      <c r="K889" t="s">
        <v>21</v>
      </c>
      <c r="L889">
        <v>1544940000</v>
      </c>
      <c r="M889" s="8">
        <f t="shared" si="55"/>
        <v>43450.25</v>
      </c>
      <c r="N889">
        <v>1545026400</v>
      </c>
      <c r="O889" s="8">
        <f t="shared" si="54"/>
        <v>43451.25</v>
      </c>
      <c r="P889" t="b">
        <v>0</v>
      </c>
      <c r="Q889" t="b">
        <v>0</v>
      </c>
      <c r="R889" t="s">
        <v>2008</v>
      </c>
      <c r="S889" t="s">
        <v>2009</v>
      </c>
    </row>
    <row r="890" spans="1:19" ht="17" x14ac:dyDescent="0.2">
      <c r="A890">
        <v>642</v>
      </c>
      <c r="B890" t="s">
        <v>1302</v>
      </c>
      <c r="C890" s="3" t="s">
        <v>1303</v>
      </c>
      <c r="D890">
        <v>9200</v>
      </c>
      <c r="E890">
        <v>13382</v>
      </c>
      <c r="F890" s="5">
        <f t="shared" si="52"/>
        <v>145.45652173913044</v>
      </c>
      <c r="G890" t="s">
        <v>19</v>
      </c>
      <c r="H890">
        <v>129</v>
      </c>
      <c r="I890">
        <f t="shared" si="53"/>
        <v>103.73643410852713</v>
      </c>
      <c r="J890" t="s">
        <v>15</v>
      </c>
      <c r="K890" t="s">
        <v>16</v>
      </c>
      <c r="L890">
        <v>1545026400</v>
      </c>
      <c r="M890" s="8">
        <f t="shared" si="55"/>
        <v>43451.25</v>
      </c>
      <c r="N890">
        <v>1545804000</v>
      </c>
      <c r="O890" s="8">
        <f t="shared" si="54"/>
        <v>43460.25</v>
      </c>
      <c r="P890" t="b">
        <v>0</v>
      </c>
      <c r="Q890" t="b">
        <v>0</v>
      </c>
      <c r="R890" t="s">
        <v>2010</v>
      </c>
      <c r="S890" t="s">
        <v>2019</v>
      </c>
    </row>
    <row r="891" spans="1:19" ht="17" x14ac:dyDescent="0.2">
      <c r="A891">
        <v>644</v>
      </c>
      <c r="B891" t="s">
        <v>1306</v>
      </c>
      <c r="C891" s="3" t="s">
        <v>1307</v>
      </c>
      <c r="D891">
        <v>169400</v>
      </c>
      <c r="E891">
        <v>81984</v>
      </c>
      <c r="F891" s="5">
        <f t="shared" si="52"/>
        <v>48.396694214876035</v>
      </c>
      <c r="G891" t="s">
        <v>14</v>
      </c>
      <c r="H891">
        <v>2928</v>
      </c>
      <c r="I891">
        <f t="shared" si="53"/>
        <v>28</v>
      </c>
      <c r="J891" t="s">
        <v>15</v>
      </c>
      <c r="K891" t="s">
        <v>16</v>
      </c>
      <c r="L891">
        <v>1545112800</v>
      </c>
      <c r="M891" s="8">
        <f t="shared" si="55"/>
        <v>43452.25</v>
      </c>
      <c r="N891">
        <v>1546495200</v>
      </c>
      <c r="O891" s="8">
        <f t="shared" si="54"/>
        <v>43468.25</v>
      </c>
      <c r="P891" t="b">
        <v>0</v>
      </c>
      <c r="Q891" t="b">
        <v>0</v>
      </c>
      <c r="R891" t="s">
        <v>2012</v>
      </c>
      <c r="S891" t="s">
        <v>2013</v>
      </c>
    </row>
    <row r="892" spans="1:19" ht="17" x14ac:dyDescent="0.2">
      <c r="A892">
        <v>797</v>
      </c>
      <c r="B892" t="s">
        <v>1605</v>
      </c>
      <c r="C892" s="3" t="s">
        <v>1606</v>
      </c>
      <c r="D892">
        <v>7600</v>
      </c>
      <c r="E892">
        <v>8332</v>
      </c>
      <c r="F892" s="5">
        <f t="shared" si="52"/>
        <v>109.63157894736841</v>
      </c>
      <c r="G892" t="s">
        <v>19</v>
      </c>
      <c r="H892">
        <v>185</v>
      </c>
      <c r="I892">
        <f t="shared" si="53"/>
        <v>45.037837837837834</v>
      </c>
      <c r="J892" t="s">
        <v>20</v>
      </c>
      <c r="K892" t="s">
        <v>21</v>
      </c>
      <c r="L892">
        <v>1546149600</v>
      </c>
      <c r="M892" s="8">
        <f t="shared" si="55"/>
        <v>43464.25</v>
      </c>
      <c r="N892">
        <v>1548136800</v>
      </c>
      <c r="O892" s="8">
        <f t="shared" si="54"/>
        <v>43487.25</v>
      </c>
      <c r="P892" t="b">
        <v>0</v>
      </c>
      <c r="Q892" t="b">
        <v>0</v>
      </c>
      <c r="R892" t="s">
        <v>2010</v>
      </c>
      <c r="S892" t="s">
        <v>2011</v>
      </c>
    </row>
    <row r="893" spans="1:19" ht="34" x14ac:dyDescent="0.2">
      <c r="A893">
        <v>706</v>
      </c>
      <c r="B893" t="s">
        <v>1426</v>
      </c>
      <c r="C893" s="3" t="s">
        <v>1427</v>
      </c>
      <c r="D893">
        <v>108400</v>
      </c>
      <c r="E893">
        <v>138586</v>
      </c>
      <c r="F893" s="5">
        <f t="shared" si="52"/>
        <v>127.84686346863469</v>
      </c>
      <c r="G893" t="s">
        <v>19</v>
      </c>
      <c r="H893">
        <v>1345</v>
      </c>
      <c r="I893">
        <f t="shared" si="53"/>
        <v>103.03791821561339</v>
      </c>
      <c r="J893" t="s">
        <v>24</v>
      </c>
      <c r="K893" t="s">
        <v>25</v>
      </c>
      <c r="L893">
        <v>1546754400</v>
      </c>
      <c r="M893" s="8">
        <f t="shared" si="55"/>
        <v>43471.25</v>
      </c>
      <c r="N893">
        <v>1547445600</v>
      </c>
      <c r="O893" s="8">
        <f t="shared" si="54"/>
        <v>43479.25</v>
      </c>
      <c r="P893" t="b">
        <v>0</v>
      </c>
      <c r="Q893" t="b">
        <v>1</v>
      </c>
      <c r="R893" t="s">
        <v>2010</v>
      </c>
      <c r="S893" t="s">
        <v>2011</v>
      </c>
    </row>
    <row r="894" spans="1:19" ht="17" x14ac:dyDescent="0.2">
      <c r="A894">
        <v>688</v>
      </c>
      <c r="B894" t="s">
        <v>1391</v>
      </c>
      <c r="C894" s="3" t="s">
        <v>1392</v>
      </c>
      <c r="D894">
        <v>2900</v>
      </c>
      <c r="E894">
        <v>12449</v>
      </c>
      <c r="F894" s="5">
        <f t="shared" si="52"/>
        <v>429.27586206896552</v>
      </c>
      <c r="G894" t="s">
        <v>19</v>
      </c>
      <c r="H894">
        <v>175</v>
      </c>
      <c r="I894">
        <f t="shared" si="53"/>
        <v>71.137142857142862</v>
      </c>
      <c r="J894" t="s">
        <v>20</v>
      </c>
      <c r="K894" t="s">
        <v>21</v>
      </c>
      <c r="L894">
        <v>1547100000</v>
      </c>
      <c r="M894" s="8">
        <f t="shared" si="55"/>
        <v>43475.25</v>
      </c>
      <c r="N894">
        <v>1548482400</v>
      </c>
      <c r="O894" s="8">
        <f t="shared" si="54"/>
        <v>43491.25</v>
      </c>
      <c r="P894" t="b">
        <v>0</v>
      </c>
      <c r="Q894" t="b">
        <v>1</v>
      </c>
      <c r="R894" t="s">
        <v>2014</v>
      </c>
      <c r="S894" t="s">
        <v>2033</v>
      </c>
    </row>
    <row r="895" spans="1:19" ht="34" x14ac:dyDescent="0.2">
      <c r="A895">
        <v>374</v>
      </c>
      <c r="B895" t="s">
        <v>777</v>
      </c>
      <c r="C895" s="3" t="s">
        <v>778</v>
      </c>
      <c r="D895">
        <v>167400</v>
      </c>
      <c r="E895">
        <v>22073</v>
      </c>
      <c r="F895" s="5">
        <f t="shared" si="52"/>
        <v>13.185782556750297</v>
      </c>
      <c r="G895" t="s">
        <v>14</v>
      </c>
      <c r="H895">
        <v>441</v>
      </c>
      <c r="I895">
        <f t="shared" si="53"/>
        <v>50.05215419501134</v>
      </c>
      <c r="J895" t="s">
        <v>20</v>
      </c>
      <c r="K895" t="s">
        <v>21</v>
      </c>
      <c r="L895">
        <v>1547186400</v>
      </c>
      <c r="M895" s="8">
        <f t="shared" si="55"/>
        <v>43476.25</v>
      </c>
      <c r="N895">
        <v>1547618400</v>
      </c>
      <c r="O895" s="8">
        <f t="shared" si="54"/>
        <v>43481.25</v>
      </c>
      <c r="P895" t="b">
        <v>0</v>
      </c>
      <c r="Q895" t="b">
        <v>1</v>
      </c>
      <c r="R895" t="s">
        <v>2014</v>
      </c>
      <c r="S895" t="s">
        <v>2015</v>
      </c>
    </row>
    <row r="896" spans="1:19" ht="17" x14ac:dyDescent="0.2">
      <c r="A896">
        <v>609</v>
      </c>
      <c r="B896" t="s">
        <v>1236</v>
      </c>
      <c r="C896" s="3" t="s">
        <v>1237</v>
      </c>
      <c r="D896">
        <v>10000</v>
      </c>
      <c r="E896">
        <v>12042</v>
      </c>
      <c r="F896" s="5">
        <f t="shared" si="52"/>
        <v>120.41999999999999</v>
      </c>
      <c r="G896" t="s">
        <v>19</v>
      </c>
      <c r="H896">
        <v>117</v>
      </c>
      <c r="I896">
        <f t="shared" si="53"/>
        <v>102.92307692307692</v>
      </c>
      <c r="J896" t="s">
        <v>20</v>
      </c>
      <c r="K896" t="s">
        <v>21</v>
      </c>
      <c r="L896">
        <v>1547618400</v>
      </c>
      <c r="M896" s="8">
        <f t="shared" si="55"/>
        <v>43481.25</v>
      </c>
      <c r="N896">
        <v>1549087200</v>
      </c>
      <c r="O896" s="8">
        <f t="shared" si="54"/>
        <v>43498.25</v>
      </c>
      <c r="P896" t="b">
        <v>0</v>
      </c>
      <c r="Q896" t="b">
        <v>0</v>
      </c>
      <c r="R896" t="s">
        <v>2014</v>
      </c>
      <c r="S896" t="s">
        <v>2036</v>
      </c>
    </row>
    <row r="897" spans="1:19" ht="17" x14ac:dyDescent="0.2">
      <c r="A897">
        <v>82</v>
      </c>
      <c r="B897" t="s">
        <v>194</v>
      </c>
      <c r="C897" s="3" t="s">
        <v>195</v>
      </c>
      <c r="D897">
        <v>1000</v>
      </c>
      <c r="E897">
        <v>14973</v>
      </c>
      <c r="F897" s="5">
        <f t="shared" si="52"/>
        <v>1497.3000000000002</v>
      </c>
      <c r="G897" t="s">
        <v>19</v>
      </c>
      <c r="H897">
        <v>180</v>
      </c>
      <c r="I897">
        <f t="shared" si="53"/>
        <v>83.183333333333337</v>
      </c>
      <c r="J897" t="s">
        <v>36</v>
      </c>
      <c r="K897" t="s">
        <v>37</v>
      </c>
      <c r="L897">
        <v>1547704800</v>
      </c>
      <c r="M897" s="8">
        <f t="shared" si="55"/>
        <v>43482.25</v>
      </c>
      <c r="N897">
        <v>1548309600</v>
      </c>
      <c r="O897" s="8">
        <f t="shared" si="54"/>
        <v>43489.25</v>
      </c>
      <c r="P897" t="b">
        <v>0</v>
      </c>
      <c r="Q897" t="b">
        <v>1</v>
      </c>
      <c r="R897" t="s">
        <v>2023</v>
      </c>
      <c r="S897" t="s">
        <v>2024</v>
      </c>
    </row>
    <row r="898" spans="1:19" ht="17" x14ac:dyDescent="0.2">
      <c r="A898">
        <v>35</v>
      </c>
      <c r="B898" t="s">
        <v>100</v>
      </c>
      <c r="C898" s="3" t="s">
        <v>101</v>
      </c>
      <c r="D898">
        <v>125500</v>
      </c>
      <c r="E898">
        <v>188628</v>
      </c>
      <c r="F898" s="5">
        <f t="shared" ref="F898:F961" si="56">(E898/D898) * 100</f>
        <v>150.30119521912351</v>
      </c>
      <c r="G898" t="s">
        <v>19</v>
      </c>
      <c r="H898">
        <v>1965</v>
      </c>
      <c r="I898">
        <f t="shared" ref="I898:I961" si="57">E898/H898</f>
        <v>95.993893129770996</v>
      </c>
      <c r="J898" t="s">
        <v>32</v>
      </c>
      <c r="K898" t="s">
        <v>33</v>
      </c>
      <c r="L898">
        <v>1547877600</v>
      </c>
      <c r="M898" s="8">
        <f t="shared" si="55"/>
        <v>43484.25</v>
      </c>
      <c r="N898">
        <v>1551506400</v>
      </c>
      <c r="O898" s="8">
        <f t="shared" ref="O898:O961" si="58">(((N898/60)/60)/24)+DATE(1970,1,1)</f>
        <v>43526.25</v>
      </c>
      <c r="P898" t="b">
        <v>0</v>
      </c>
      <c r="Q898" t="b">
        <v>1</v>
      </c>
      <c r="R898" t="s">
        <v>2014</v>
      </c>
      <c r="S898" t="s">
        <v>2017</v>
      </c>
    </row>
    <row r="899" spans="1:19" ht="17" x14ac:dyDescent="0.2">
      <c r="A899">
        <v>587</v>
      </c>
      <c r="B899" t="s">
        <v>1192</v>
      </c>
      <c r="C899" s="3" t="s">
        <v>1193</v>
      </c>
      <c r="D899">
        <v>9400</v>
      </c>
      <c r="E899">
        <v>6852</v>
      </c>
      <c r="F899" s="5">
        <f t="shared" si="56"/>
        <v>72.893617021276597</v>
      </c>
      <c r="G899" t="s">
        <v>14</v>
      </c>
      <c r="H899">
        <v>156</v>
      </c>
      <c r="I899">
        <f t="shared" si="57"/>
        <v>43.92307692307692</v>
      </c>
      <c r="J899" t="s">
        <v>15</v>
      </c>
      <c r="K899" t="s">
        <v>16</v>
      </c>
      <c r="L899">
        <v>1547877600</v>
      </c>
      <c r="M899" s="8">
        <f t="shared" ref="M899:M962" si="59">(((L899/60)/60)/24)+DATE(1970,1,1)</f>
        <v>43484.25</v>
      </c>
      <c r="N899">
        <v>1552366800</v>
      </c>
      <c r="O899" s="8">
        <f t="shared" si="58"/>
        <v>43536.208333333328</v>
      </c>
      <c r="P899" t="b">
        <v>0</v>
      </c>
      <c r="Q899" t="b">
        <v>1</v>
      </c>
      <c r="R899" t="s">
        <v>2006</v>
      </c>
      <c r="S899" t="s">
        <v>2007</v>
      </c>
    </row>
    <row r="900" spans="1:19" ht="17" x14ac:dyDescent="0.2">
      <c r="A900">
        <v>678</v>
      </c>
      <c r="B900" t="s">
        <v>1372</v>
      </c>
      <c r="C900" s="3" t="s">
        <v>1373</v>
      </c>
      <c r="D900">
        <v>99500</v>
      </c>
      <c r="E900">
        <v>17879</v>
      </c>
      <c r="F900" s="5">
        <f t="shared" si="56"/>
        <v>17.968844221105527</v>
      </c>
      <c r="G900" t="s">
        <v>63</v>
      </c>
      <c r="H900">
        <v>215</v>
      </c>
      <c r="I900">
        <f t="shared" si="57"/>
        <v>83.158139534883716</v>
      </c>
      <c r="J900" t="s">
        <v>20</v>
      </c>
      <c r="K900" t="s">
        <v>21</v>
      </c>
      <c r="L900">
        <v>1547877600</v>
      </c>
      <c r="M900" s="8">
        <f t="shared" si="59"/>
        <v>43484.25</v>
      </c>
      <c r="N900">
        <v>1548050400</v>
      </c>
      <c r="O900" s="8">
        <f t="shared" si="58"/>
        <v>43486.25</v>
      </c>
      <c r="P900" t="b">
        <v>0</v>
      </c>
      <c r="Q900" t="b">
        <v>0</v>
      </c>
      <c r="R900" t="s">
        <v>2014</v>
      </c>
      <c r="S900" t="s">
        <v>2017</v>
      </c>
    </row>
    <row r="901" spans="1:19" ht="17" x14ac:dyDescent="0.2">
      <c r="A901">
        <v>4</v>
      </c>
      <c r="B901" t="s">
        <v>28</v>
      </c>
      <c r="C901" s="3" t="s">
        <v>29</v>
      </c>
      <c r="D901">
        <v>7600</v>
      </c>
      <c r="E901">
        <v>5265</v>
      </c>
      <c r="F901" s="5">
        <f t="shared" si="56"/>
        <v>69.276315789473685</v>
      </c>
      <c r="G901" t="s">
        <v>14</v>
      </c>
      <c r="H901">
        <v>53</v>
      </c>
      <c r="I901">
        <f t="shared" si="57"/>
        <v>99.339622641509436</v>
      </c>
      <c r="J901" t="s">
        <v>20</v>
      </c>
      <c r="K901" t="s">
        <v>21</v>
      </c>
      <c r="L901">
        <v>1547964000</v>
      </c>
      <c r="M901" s="8">
        <f t="shared" si="59"/>
        <v>43485.25</v>
      </c>
      <c r="N901">
        <v>1548309600</v>
      </c>
      <c r="O901" s="8">
        <f t="shared" si="58"/>
        <v>43489.25</v>
      </c>
      <c r="P901" t="b">
        <v>0</v>
      </c>
      <c r="Q901" t="b">
        <v>0</v>
      </c>
      <c r="R901" t="s">
        <v>2012</v>
      </c>
      <c r="S901" t="s">
        <v>2013</v>
      </c>
    </row>
    <row r="902" spans="1:19" ht="17" x14ac:dyDescent="0.2">
      <c r="A902">
        <v>727</v>
      </c>
      <c r="B902" t="s">
        <v>1468</v>
      </c>
      <c r="C902" s="3" t="s">
        <v>1469</v>
      </c>
      <c r="D902">
        <v>8900</v>
      </c>
      <c r="E902">
        <v>14685</v>
      </c>
      <c r="F902" s="5">
        <f t="shared" si="56"/>
        <v>165</v>
      </c>
      <c r="G902" t="s">
        <v>19</v>
      </c>
      <c r="H902">
        <v>181</v>
      </c>
      <c r="I902">
        <f t="shared" si="57"/>
        <v>81.132596685082873</v>
      </c>
      <c r="J902" t="s">
        <v>20</v>
      </c>
      <c r="K902" t="s">
        <v>21</v>
      </c>
      <c r="L902">
        <v>1547964000</v>
      </c>
      <c r="M902" s="8">
        <f t="shared" si="59"/>
        <v>43485.25</v>
      </c>
      <c r="N902">
        <v>1552971600</v>
      </c>
      <c r="O902" s="8">
        <f t="shared" si="58"/>
        <v>43543.208333333328</v>
      </c>
      <c r="P902" t="b">
        <v>0</v>
      </c>
      <c r="Q902" t="b">
        <v>0</v>
      </c>
      <c r="R902" t="s">
        <v>2010</v>
      </c>
      <c r="S902" t="s">
        <v>2011</v>
      </c>
    </row>
    <row r="903" spans="1:19" ht="17" x14ac:dyDescent="0.2">
      <c r="A903">
        <v>818</v>
      </c>
      <c r="B903" t="s">
        <v>653</v>
      </c>
      <c r="C903" s="3" t="s">
        <v>1646</v>
      </c>
      <c r="D903">
        <v>700</v>
      </c>
      <c r="E903">
        <v>7664</v>
      </c>
      <c r="F903" s="5">
        <f t="shared" si="56"/>
        <v>1094.8571428571429</v>
      </c>
      <c r="G903" t="s">
        <v>19</v>
      </c>
      <c r="H903">
        <v>69</v>
      </c>
      <c r="I903">
        <f t="shared" si="57"/>
        <v>111.07246376811594</v>
      </c>
      <c r="J903" t="s">
        <v>20</v>
      </c>
      <c r="K903" t="s">
        <v>21</v>
      </c>
      <c r="L903">
        <v>1548050400</v>
      </c>
      <c r="M903" s="8">
        <f t="shared" si="59"/>
        <v>43486.25</v>
      </c>
      <c r="N903">
        <v>1549173600</v>
      </c>
      <c r="O903" s="8">
        <f t="shared" si="58"/>
        <v>43499.25</v>
      </c>
      <c r="P903" t="b">
        <v>0</v>
      </c>
      <c r="Q903" t="b">
        <v>1</v>
      </c>
      <c r="R903" t="s">
        <v>2012</v>
      </c>
      <c r="S903" t="s">
        <v>2013</v>
      </c>
    </row>
    <row r="904" spans="1:19" ht="17" x14ac:dyDescent="0.2">
      <c r="A904">
        <v>771</v>
      </c>
      <c r="B904" t="s">
        <v>1553</v>
      </c>
      <c r="C904" s="3" t="s">
        <v>1554</v>
      </c>
      <c r="D904">
        <v>5600</v>
      </c>
      <c r="E904">
        <v>2769</v>
      </c>
      <c r="F904" s="5">
        <f t="shared" si="56"/>
        <v>49.446428571428569</v>
      </c>
      <c r="G904" t="s">
        <v>63</v>
      </c>
      <c r="H904">
        <v>26</v>
      </c>
      <c r="I904">
        <f t="shared" si="57"/>
        <v>106.5</v>
      </c>
      <c r="J904" t="s">
        <v>20</v>
      </c>
      <c r="K904" t="s">
        <v>21</v>
      </c>
      <c r="L904">
        <v>1548482400</v>
      </c>
      <c r="M904" s="8">
        <f t="shared" si="59"/>
        <v>43491.25</v>
      </c>
      <c r="N904">
        <v>1550815200</v>
      </c>
      <c r="O904" s="8">
        <f t="shared" si="58"/>
        <v>43518.25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4" x14ac:dyDescent="0.2">
      <c r="A905">
        <v>803</v>
      </c>
      <c r="B905" t="s">
        <v>1617</v>
      </c>
      <c r="C905" s="3" t="s">
        <v>1618</v>
      </c>
      <c r="D905">
        <v>6100</v>
      </c>
      <c r="E905">
        <v>6527</v>
      </c>
      <c r="F905" s="5">
        <f t="shared" si="56"/>
        <v>107</v>
      </c>
      <c r="G905" t="s">
        <v>19</v>
      </c>
      <c r="H905">
        <v>233</v>
      </c>
      <c r="I905">
        <f t="shared" si="57"/>
        <v>28.012875536480685</v>
      </c>
      <c r="J905" t="s">
        <v>20</v>
      </c>
      <c r="K905" t="s">
        <v>21</v>
      </c>
      <c r="L905">
        <v>1548568800</v>
      </c>
      <c r="M905" s="8">
        <f t="shared" si="59"/>
        <v>43492.25</v>
      </c>
      <c r="N905">
        <v>1551506400</v>
      </c>
      <c r="O905" s="8">
        <f t="shared" si="58"/>
        <v>43526.25</v>
      </c>
      <c r="P905" t="b">
        <v>0</v>
      </c>
      <c r="Q905" t="b">
        <v>0</v>
      </c>
      <c r="R905" t="s">
        <v>2012</v>
      </c>
      <c r="S905" t="s">
        <v>2013</v>
      </c>
    </row>
    <row r="906" spans="1:19" ht="34" x14ac:dyDescent="0.2">
      <c r="A906">
        <v>296</v>
      </c>
      <c r="B906" t="s">
        <v>621</v>
      </c>
      <c r="C906" s="3" t="s">
        <v>622</v>
      </c>
      <c r="D906">
        <v>6100</v>
      </c>
      <c r="E906">
        <v>3352</v>
      </c>
      <c r="F906" s="5">
        <f t="shared" si="56"/>
        <v>54.950819672131146</v>
      </c>
      <c r="G906" t="s">
        <v>14</v>
      </c>
      <c r="H906">
        <v>38</v>
      </c>
      <c r="I906">
        <f t="shared" si="57"/>
        <v>88.21052631578948</v>
      </c>
      <c r="J906" t="s">
        <v>24</v>
      </c>
      <c r="K906" t="s">
        <v>25</v>
      </c>
      <c r="L906">
        <v>1548655200</v>
      </c>
      <c r="M906" s="8">
        <f t="shared" si="59"/>
        <v>43493.25</v>
      </c>
      <c r="N906">
        <v>1550556000</v>
      </c>
      <c r="O906" s="8">
        <f t="shared" si="58"/>
        <v>43515.25</v>
      </c>
      <c r="P906" t="b">
        <v>0</v>
      </c>
      <c r="Q906" t="b">
        <v>0</v>
      </c>
      <c r="R906" t="s">
        <v>2012</v>
      </c>
      <c r="S906" t="s">
        <v>2013</v>
      </c>
    </row>
    <row r="907" spans="1:19" ht="17" x14ac:dyDescent="0.2">
      <c r="A907">
        <v>269</v>
      </c>
      <c r="B907" t="s">
        <v>567</v>
      </c>
      <c r="C907" s="3" t="s">
        <v>568</v>
      </c>
      <c r="D907">
        <v>3500</v>
      </c>
      <c r="E907">
        <v>8842</v>
      </c>
      <c r="F907" s="5">
        <f t="shared" si="56"/>
        <v>252.62857142857143</v>
      </c>
      <c r="G907" t="s">
        <v>19</v>
      </c>
      <c r="H907">
        <v>87</v>
      </c>
      <c r="I907">
        <f t="shared" si="57"/>
        <v>101.63218390804597</v>
      </c>
      <c r="J907" t="s">
        <v>20</v>
      </c>
      <c r="K907" t="s">
        <v>21</v>
      </c>
      <c r="L907">
        <v>1548914400</v>
      </c>
      <c r="M907" s="8">
        <f t="shared" si="59"/>
        <v>43496.25</v>
      </c>
      <c r="N907">
        <v>1550728800</v>
      </c>
      <c r="O907" s="8">
        <f t="shared" si="58"/>
        <v>43517.25</v>
      </c>
      <c r="P907" t="b">
        <v>0</v>
      </c>
      <c r="Q907" t="b">
        <v>0</v>
      </c>
      <c r="R907" t="s">
        <v>2014</v>
      </c>
      <c r="S907" t="s">
        <v>2033</v>
      </c>
    </row>
    <row r="908" spans="1:19" ht="17" x14ac:dyDescent="0.2">
      <c r="A908">
        <v>920</v>
      </c>
      <c r="B908" t="s">
        <v>1848</v>
      </c>
      <c r="C908" s="3" t="s">
        <v>1849</v>
      </c>
      <c r="D908">
        <v>5300</v>
      </c>
      <c r="E908">
        <v>9676</v>
      </c>
      <c r="F908" s="5">
        <f t="shared" si="56"/>
        <v>182.56603773584905</v>
      </c>
      <c r="G908" t="s">
        <v>19</v>
      </c>
      <c r="H908">
        <v>255</v>
      </c>
      <c r="I908">
        <f t="shared" si="57"/>
        <v>37.945098039215686</v>
      </c>
      <c r="J908" t="s">
        <v>20</v>
      </c>
      <c r="K908" t="s">
        <v>21</v>
      </c>
      <c r="L908">
        <v>1549519200</v>
      </c>
      <c r="M908" s="8">
        <f t="shared" si="59"/>
        <v>43503.25</v>
      </c>
      <c r="N908">
        <v>1551247200</v>
      </c>
      <c r="O908" s="8">
        <f t="shared" si="58"/>
        <v>43523.25</v>
      </c>
      <c r="P908" t="b">
        <v>1</v>
      </c>
      <c r="Q908" t="b">
        <v>0</v>
      </c>
      <c r="R908" t="s">
        <v>2014</v>
      </c>
      <c r="S908" t="s">
        <v>2022</v>
      </c>
    </row>
    <row r="909" spans="1:19" ht="17" x14ac:dyDescent="0.2">
      <c r="A909">
        <v>772</v>
      </c>
      <c r="B909" t="s">
        <v>1555</v>
      </c>
      <c r="C909" s="3" t="s">
        <v>1556</v>
      </c>
      <c r="D909">
        <v>149600</v>
      </c>
      <c r="E909">
        <v>169586</v>
      </c>
      <c r="F909" s="5">
        <f t="shared" si="56"/>
        <v>113.3596256684492</v>
      </c>
      <c r="G909" t="s">
        <v>19</v>
      </c>
      <c r="H909">
        <v>5139</v>
      </c>
      <c r="I909">
        <f t="shared" si="57"/>
        <v>32.999805409612762</v>
      </c>
      <c r="J909" t="s">
        <v>20</v>
      </c>
      <c r="K909" t="s">
        <v>21</v>
      </c>
      <c r="L909">
        <v>1549692000</v>
      </c>
      <c r="M909" s="8">
        <f t="shared" si="59"/>
        <v>43505.25</v>
      </c>
      <c r="N909">
        <v>1550037600</v>
      </c>
      <c r="O909" s="8">
        <f t="shared" si="58"/>
        <v>43509.25</v>
      </c>
      <c r="P909" t="b">
        <v>0</v>
      </c>
      <c r="Q909" t="b">
        <v>0</v>
      </c>
      <c r="R909" t="s">
        <v>2008</v>
      </c>
      <c r="S909" t="s">
        <v>2018</v>
      </c>
    </row>
    <row r="910" spans="1:19" ht="17" x14ac:dyDescent="0.2">
      <c r="A910">
        <v>215</v>
      </c>
      <c r="B910" t="s">
        <v>460</v>
      </c>
      <c r="C910" s="3" t="s">
        <v>461</v>
      </c>
      <c r="D910">
        <v>156800</v>
      </c>
      <c r="E910">
        <v>6024</v>
      </c>
      <c r="F910" s="5">
        <f t="shared" si="56"/>
        <v>3.841836734693878</v>
      </c>
      <c r="G910" t="s">
        <v>14</v>
      </c>
      <c r="H910">
        <v>143</v>
      </c>
      <c r="I910">
        <f t="shared" si="57"/>
        <v>42.125874125874127</v>
      </c>
      <c r="J910" t="s">
        <v>20</v>
      </c>
      <c r="K910" t="s">
        <v>21</v>
      </c>
      <c r="L910">
        <v>1550037600</v>
      </c>
      <c r="M910" s="8">
        <f t="shared" si="59"/>
        <v>43509.25</v>
      </c>
      <c r="N910">
        <v>1550210400</v>
      </c>
      <c r="O910" s="8">
        <f t="shared" si="58"/>
        <v>43511.25</v>
      </c>
      <c r="P910" t="b">
        <v>0</v>
      </c>
      <c r="Q910" t="b">
        <v>0</v>
      </c>
      <c r="R910" t="s">
        <v>2012</v>
      </c>
      <c r="S910" t="s">
        <v>2013</v>
      </c>
    </row>
    <row r="911" spans="1:19" ht="17" x14ac:dyDescent="0.2">
      <c r="A911">
        <v>383</v>
      </c>
      <c r="B911" t="s">
        <v>795</v>
      </c>
      <c r="C911" s="3" t="s">
        <v>796</v>
      </c>
      <c r="D911">
        <v>6300</v>
      </c>
      <c r="E911">
        <v>14199</v>
      </c>
      <c r="F911" s="5">
        <f t="shared" si="56"/>
        <v>225.38095238095238</v>
      </c>
      <c r="G911" t="s">
        <v>19</v>
      </c>
      <c r="H911">
        <v>189</v>
      </c>
      <c r="I911">
        <f t="shared" si="57"/>
        <v>75.126984126984127</v>
      </c>
      <c r="J911" t="s">
        <v>20</v>
      </c>
      <c r="K911" t="s">
        <v>21</v>
      </c>
      <c r="L911">
        <v>1550037600</v>
      </c>
      <c r="M911" s="8">
        <f t="shared" si="59"/>
        <v>43509.25</v>
      </c>
      <c r="N911">
        <v>1550556000</v>
      </c>
      <c r="O911" s="8">
        <f t="shared" si="58"/>
        <v>43515.25</v>
      </c>
      <c r="P911" t="b">
        <v>0</v>
      </c>
      <c r="Q911" t="b">
        <v>1</v>
      </c>
      <c r="R911" t="s">
        <v>2006</v>
      </c>
      <c r="S911" t="s">
        <v>2007</v>
      </c>
    </row>
    <row r="912" spans="1:19" ht="17" x14ac:dyDescent="0.2">
      <c r="A912">
        <v>23</v>
      </c>
      <c r="B912" t="s">
        <v>72</v>
      </c>
      <c r="C912" s="3" t="s">
        <v>73</v>
      </c>
      <c r="D912">
        <v>4500</v>
      </c>
      <c r="E912">
        <v>14942</v>
      </c>
      <c r="F912" s="5">
        <f t="shared" si="56"/>
        <v>332.04444444444448</v>
      </c>
      <c r="G912" t="s">
        <v>19</v>
      </c>
      <c r="H912">
        <v>142</v>
      </c>
      <c r="I912">
        <f t="shared" si="57"/>
        <v>105.22535211267606</v>
      </c>
      <c r="J912" t="s">
        <v>36</v>
      </c>
      <c r="K912" t="s">
        <v>37</v>
      </c>
      <c r="L912">
        <v>1550124000</v>
      </c>
      <c r="M912" s="8">
        <f t="shared" si="59"/>
        <v>43510.25</v>
      </c>
      <c r="N912">
        <v>1554699600</v>
      </c>
      <c r="O912" s="8">
        <f t="shared" si="58"/>
        <v>43563.208333333328</v>
      </c>
      <c r="P912" t="b">
        <v>0</v>
      </c>
      <c r="Q912" t="b">
        <v>0</v>
      </c>
      <c r="R912" t="s">
        <v>2014</v>
      </c>
      <c r="S912" t="s">
        <v>2015</v>
      </c>
    </row>
    <row r="913" spans="1:19" ht="34" x14ac:dyDescent="0.2">
      <c r="A913">
        <v>860</v>
      </c>
      <c r="B913" t="s">
        <v>1728</v>
      </c>
      <c r="C913" s="3" t="s">
        <v>1729</v>
      </c>
      <c r="D913">
        <v>2000</v>
      </c>
      <c r="E913">
        <v>5033</v>
      </c>
      <c r="F913" s="5">
        <f t="shared" si="56"/>
        <v>251.65</v>
      </c>
      <c r="G913" t="s">
        <v>19</v>
      </c>
      <c r="H913">
        <v>65</v>
      </c>
      <c r="I913">
        <f t="shared" si="57"/>
        <v>77.430769230769229</v>
      </c>
      <c r="J913" t="s">
        <v>20</v>
      </c>
      <c r="K913" t="s">
        <v>21</v>
      </c>
      <c r="L913">
        <v>1550556000</v>
      </c>
      <c r="M913" s="8">
        <f t="shared" si="59"/>
        <v>43515.25</v>
      </c>
      <c r="N913">
        <v>1551420000</v>
      </c>
      <c r="O913" s="8">
        <f t="shared" si="58"/>
        <v>43525.25</v>
      </c>
      <c r="P913" t="b">
        <v>0</v>
      </c>
      <c r="Q913" t="b">
        <v>1</v>
      </c>
      <c r="R913" t="s">
        <v>2010</v>
      </c>
      <c r="S913" t="s">
        <v>2019</v>
      </c>
    </row>
    <row r="914" spans="1:19" ht="17" x14ac:dyDescent="0.2">
      <c r="A914">
        <v>168</v>
      </c>
      <c r="B914" t="s">
        <v>366</v>
      </c>
      <c r="C914" s="3" t="s">
        <v>367</v>
      </c>
      <c r="D914">
        <v>128100</v>
      </c>
      <c r="E914">
        <v>40107</v>
      </c>
      <c r="F914" s="5">
        <f t="shared" si="56"/>
        <v>31.30913348946136</v>
      </c>
      <c r="G914" t="s">
        <v>14</v>
      </c>
      <c r="H914">
        <v>955</v>
      </c>
      <c r="I914">
        <f t="shared" si="57"/>
        <v>41.996858638743454</v>
      </c>
      <c r="J914" t="s">
        <v>32</v>
      </c>
      <c r="K914" t="s">
        <v>33</v>
      </c>
      <c r="L914">
        <v>1550815200</v>
      </c>
      <c r="M914" s="8">
        <f t="shared" si="59"/>
        <v>43518.25</v>
      </c>
      <c r="N914">
        <v>1552798800</v>
      </c>
      <c r="O914" s="8">
        <f t="shared" si="58"/>
        <v>43541.208333333328</v>
      </c>
      <c r="P914" t="b">
        <v>0</v>
      </c>
      <c r="Q914" t="b">
        <v>1</v>
      </c>
      <c r="R914" t="s">
        <v>2008</v>
      </c>
      <c r="S914" t="s">
        <v>2018</v>
      </c>
    </row>
    <row r="915" spans="1:19" ht="17" x14ac:dyDescent="0.2">
      <c r="A915">
        <v>19</v>
      </c>
      <c r="B915" t="s">
        <v>64</v>
      </c>
      <c r="C915" s="3" t="s">
        <v>65</v>
      </c>
      <c r="D915">
        <v>62500</v>
      </c>
      <c r="E915">
        <v>30331</v>
      </c>
      <c r="F915" s="5">
        <f t="shared" si="56"/>
        <v>48.529600000000002</v>
      </c>
      <c r="G915" t="s">
        <v>14</v>
      </c>
      <c r="H915">
        <v>674</v>
      </c>
      <c r="I915">
        <f t="shared" si="57"/>
        <v>45.001483679525222</v>
      </c>
      <c r="J915" t="s">
        <v>20</v>
      </c>
      <c r="K915" t="s">
        <v>21</v>
      </c>
      <c r="L915">
        <v>1551679200</v>
      </c>
      <c r="M915" s="8">
        <f t="shared" si="59"/>
        <v>43528.25</v>
      </c>
      <c r="N915">
        <v>1553490000</v>
      </c>
      <c r="O915" s="8">
        <f t="shared" si="58"/>
        <v>43549.208333333328</v>
      </c>
      <c r="P915" t="b">
        <v>0</v>
      </c>
      <c r="Q915" t="b">
        <v>1</v>
      </c>
      <c r="R915" t="s">
        <v>2012</v>
      </c>
      <c r="S915" t="s">
        <v>2013</v>
      </c>
    </row>
    <row r="916" spans="1:19" ht="17" x14ac:dyDescent="0.2">
      <c r="A916">
        <v>449</v>
      </c>
      <c r="B916" t="s">
        <v>923</v>
      </c>
      <c r="C916" s="3" t="s">
        <v>924</v>
      </c>
      <c r="D916">
        <v>900</v>
      </c>
      <c r="E916">
        <v>8703</v>
      </c>
      <c r="F916" s="5">
        <f t="shared" si="56"/>
        <v>967</v>
      </c>
      <c r="G916" t="s">
        <v>19</v>
      </c>
      <c r="H916">
        <v>86</v>
      </c>
      <c r="I916">
        <f t="shared" si="57"/>
        <v>101.19767441860465</v>
      </c>
      <c r="J916" t="s">
        <v>32</v>
      </c>
      <c r="K916" t="s">
        <v>33</v>
      </c>
      <c r="L916">
        <v>1551852000</v>
      </c>
      <c r="M916" s="8">
        <f t="shared" si="59"/>
        <v>43530.25</v>
      </c>
      <c r="N916">
        <v>1553317200</v>
      </c>
      <c r="O916" s="8">
        <f t="shared" si="58"/>
        <v>43547.208333333328</v>
      </c>
      <c r="P916" t="b">
        <v>0</v>
      </c>
      <c r="Q916" t="b">
        <v>0</v>
      </c>
      <c r="R916" t="s">
        <v>2023</v>
      </c>
      <c r="S916" t="s">
        <v>2024</v>
      </c>
    </row>
    <row r="917" spans="1:19" ht="17" x14ac:dyDescent="0.2">
      <c r="A917">
        <v>608</v>
      </c>
      <c r="B917" t="s">
        <v>1234</v>
      </c>
      <c r="C917" s="3" t="s">
        <v>1235</v>
      </c>
      <c r="D917">
        <v>3900</v>
      </c>
      <c r="E917">
        <v>11075</v>
      </c>
      <c r="F917" s="5">
        <f t="shared" si="56"/>
        <v>283.97435897435901</v>
      </c>
      <c r="G917" t="s">
        <v>19</v>
      </c>
      <c r="H917">
        <v>316</v>
      </c>
      <c r="I917">
        <f t="shared" si="57"/>
        <v>35.047468354430379</v>
      </c>
      <c r="J917" t="s">
        <v>20</v>
      </c>
      <c r="K917" t="s">
        <v>21</v>
      </c>
      <c r="L917">
        <v>1551852000</v>
      </c>
      <c r="M917" s="8">
        <f t="shared" si="59"/>
        <v>43530.25</v>
      </c>
      <c r="N917">
        <v>1552197600</v>
      </c>
      <c r="O917" s="8">
        <f t="shared" si="58"/>
        <v>43534.25</v>
      </c>
      <c r="P917" t="b">
        <v>0</v>
      </c>
      <c r="Q917" t="b">
        <v>1</v>
      </c>
      <c r="R917" t="s">
        <v>2008</v>
      </c>
      <c r="S917" t="s">
        <v>2031</v>
      </c>
    </row>
    <row r="918" spans="1:19" ht="34" x14ac:dyDescent="0.2">
      <c r="A918">
        <v>472</v>
      </c>
      <c r="B918" t="s">
        <v>968</v>
      </c>
      <c r="C918" s="3" t="s">
        <v>969</v>
      </c>
      <c r="D918">
        <v>153800</v>
      </c>
      <c r="E918">
        <v>60342</v>
      </c>
      <c r="F918" s="5">
        <f t="shared" si="56"/>
        <v>39.234070221066318</v>
      </c>
      <c r="G918" t="s">
        <v>14</v>
      </c>
      <c r="H918">
        <v>575</v>
      </c>
      <c r="I918">
        <f t="shared" si="57"/>
        <v>104.94260869565217</v>
      </c>
      <c r="J918" t="s">
        <v>20</v>
      </c>
      <c r="K918" t="s">
        <v>21</v>
      </c>
      <c r="L918">
        <v>1552280400</v>
      </c>
      <c r="M918" s="8">
        <f t="shared" si="59"/>
        <v>43535.208333333328</v>
      </c>
      <c r="N918">
        <v>1556946000</v>
      </c>
      <c r="O918" s="8">
        <f t="shared" si="58"/>
        <v>43589.208333333328</v>
      </c>
      <c r="P918" t="b">
        <v>0</v>
      </c>
      <c r="Q918" t="b">
        <v>0</v>
      </c>
      <c r="R918" t="s">
        <v>2008</v>
      </c>
      <c r="S918" t="s">
        <v>2009</v>
      </c>
    </row>
    <row r="919" spans="1:19" ht="17" x14ac:dyDescent="0.2">
      <c r="A919">
        <v>191</v>
      </c>
      <c r="B919" t="s">
        <v>412</v>
      </c>
      <c r="C919" s="3" t="s">
        <v>413</v>
      </c>
      <c r="D919">
        <v>8400</v>
      </c>
      <c r="E919">
        <v>3188</v>
      </c>
      <c r="F919" s="5">
        <f t="shared" si="56"/>
        <v>37.952380952380956</v>
      </c>
      <c r="G919" t="s">
        <v>14</v>
      </c>
      <c r="H919">
        <v>86</v>
      </c>
      <c r="I919">
        <f t="shared" si="57"/>
        <v>37.069767441860463</v>
      </c>
      <c r="J919" t="s">
        <v>94</v>
      </c>
      <c r="K919" t="s">
        <v>95</v>
      </c>
      <c r="L919">
        <v>1552366800</v>
      </c>
      <c r="M919" s="8">
        <f t="shared" si="59"/>
        <v>43536.208333333328</v>
      </c>
      <c r="N919">
        <v>1552626000</v>
      </c>
      <c r="O919" s="8">
        <f t="shared" si="58"/>
        <v>43539.208333333328</v>
      </c>
      <c r="P919" t="b">
        <v>0</v>
      </c>
      <c r="Q919" t="b">
        <v>0</v>
      </c>
      <c r="R919" t="s">
        <v>2012</v>
      </c>
      <c r="S919" t="s">
        <v>2013</v>
      </c>
    </row>
    <row r="920" spans="1:19" ht="17" x14ac:dyDescent="0.2">
      <c r="A920">
        <v>314</v>
      </c>
      <c r="B920" t="s">
        <v>657</v>
      </c>
      <c r="C920" s="3" t="s">
        <v>658</v>
      </c>
      <c r="D920">
        <v>1400</v>
      </c>
      <c r="E920">
        <v>4126</v>
      </c>
      <c r="F920" s="5">
        <f t="shared" si="56"/>
        <v>294.71428571428572</v>
      </c>
      <c r="G920" t="s">
        <v>19</v>
      </c>
      <c r="H920">
        <v>133</v>
      </c>
      <c r="I920">
        <f t="shared" si="57"/>
        <v>31.022556390977442</v>
      </c>
      <c r="J920" t="s">
        <v>20</v>
      </c>
      <c r="K920" t="s">
        <v>21</v>
      </c>
      <c r="L920">
        <v>1552366800</v>
      </c>
      <c r="M920" s="8">
        <f t="shared" si="59"/>
        <v>43536.208333333328</v>
      </c>
      <c r="N920">
        <v>1552798800</v>
      </c>
      <c r="O920" s="8">
        <f t="shared" si="58"/>
        <v>43541.208333333328</v>
      </c>
      <c r="P920" t="b">
        <v>0</v>
      </c>
      <c r="Q920" t="b">
        <v>1</v>
      </c>
      <c r="R920" t="s">
        <v>2014</v>
      </c>
      <c r="S920" t="s">
        <v>2015</v>
      </c>
    </row>
    <row r="921" spans="1:19" ht="34" x14ac:dyDescent="0.2">
      <c r="A921">
        <v>562</v>
      </c>
      <c r="B921" t="s">
        <v>1144</v>
      </c>
      <c r="C921" s="3" t="s">
        <v>1145</v>
      </c>
      <c r="D921">
        <v>9900</v>
      </c>
      <c r="E921">
        <v>1269</v>
      </c>
      <c r="F921" s="5">
        <f t="shared" si="56"/>
        <v>12.818181818181817</v>
      </c>
      <c r="G921" t="s">
        <v>14</v>
      </c>
      <c r="H921">
        <v>26</v>
      </c>
      <c r="I921">
        <f t="shared" si="57"/>
        <v>48.807692307692307</v>
      </c>
      <c r="J921" t="s">
        <v>86</v>
      </c>
      <c r="K921" t="s">
        <v>87</v>
      </c>
      <c r="L921">
        <v>1552366800</v>
      </c>
      <c r="M921" s="8">
        <f t="shared" si="59"/>
        <v>43536.208333333328</v>
      </c>
      <c r="N921">
        <v>1552539600</v>
      </c>
      <c r="O921" s="8">
        <f t="shared" si="58"/>
        <v>43538.208333333328</v>
      </c>
      <c r="P921" t="b">
        <v>0</v>
      </c>
      <c r="Q921" t="b">
        <v>0</v>
      </c>
      <c r="R921" t="s">
        <v>2008</v>
      </c>
      <c r="S921" t="s">
        <v>2009</v>
      </c>
    </row>
    <row r="922" spans="1:19" ht="17" x14ac:dyDescent="0.2">
      <c r="A922">
        <v>44</v>
      </c>
      <c r="B922" t="s">
        <v>118</v>
      </c>
      <c r="C922" s="3" t="s">
        <v>119</v>
      </c>
      <c r="D922">
        <v>1600</v>
      </c>
      <c r="E922">
        <v>10541</v>
      </c>
      <c r="F922" s="5">
        <f t="shared" si="56"/>
        <v>658.8125</v>
      </c>
      <c r="G922" t="s">
        <v>19</v>
      </c>
      <c r="H922">
        <v>98</v>
      </c>
      <c r="I922">
        <f t="shared" si="57"/>
        <v>107.56122448979592</v>
      </c>
      <c r="J922" t="s">
        <v>32</v>
      </c>
      <c r="K922" t="s">
        <v>33</v>
      </c>
      <c r="L922">
        <v>1552798800</v>
      </c>
      <c r="M922" s="8">
        <f t="shared" si="59"/>
        <v>43541.208333333328</v>
      </c>
      <c r="N922">
        <v>1552885200</v>
      </c>
      <c r="O922" s="8">
        <f t="shared" si="58"/>
        <v>43542.208333333328</v>
      </c>
      <c r="P922" t="b">
        <v>0</v>
      </c>
      <c r="Q922" t="b">
        <v>0</v>
      </c>
      <c r="R922" t="s">
        <v>2020</v>
      </c>
      <c r="S922" t="s">
        <v>2026</v>
      </c>
    </row>
    <row r="923" spans="1:19" ht="17" x14ac:dyDescent="0.2">
      <c r="A923">
        <v>631</v>
      </c>
      <c r="B923" t="s">
        <v>1280</v>
      </c>
      <c r="C923" s="3" t="s">
        <v>1281</v>
      </c>
      <c r="D923">
        <v>59200</v>
      </c>
      <c r="E923">
        <v>183756</v>
      </c>
      <c r="F923" s="5">
        <f t="shared" si="56"/>
        <v>310.39864864864865</v>
      </c>
      <c r="G923" t="s">
        <v>19</v>
      </c>
      <c r="H923">
        <v>3063</v>
      </c>
      <c r="I923">
        <f t="shared" si="57"/>
        <v>59.992164544564154</v>
      </c>
      <c r="J923" t="s">
        <v>20</v>
      </c>
      <c r="K923" t="s">
        <v>21</v>
      </c>
      <c r="L923">
        <v>1553576400</v>
      </c>
      <c r="M923" s="8">
        <f t="shared" si="59"/>
        <v>43550.208333333328</v>
      </c>
      <c r="N923">
        <v>1553922000</v>
      </c>
      <c r="O923" s="8">
        <f t="shared" si="58"/>
        <v>43554.208333333328</v>
      </c>
      <c r="P923" t="b">
        <v>0</v>
      </c>
      <c r="Q923" t="b">
        <v>0</v>
      </c>
      <c r="R923" t="s">
        <v>2012</v>
      </c>
      <c r="S923" t="s">
        <v>2013</v>
      </c>
    </row>
    <row r="924" spans="1:19" ht="17" x14ac:dyDescent="0.2">
      <c r="A924">
        <v>159</v>
      </c>
      <c r="B924" t="s">
        <v>348</v>
      </c>
      <c r="C924" s="3" t="s">
        <v>349</v>
      </c>
      <c r="D924">
        <v>191200</v>
      </c>
      <c r="E924">
        <v>191222</v>
      </c>
      <c r="F924" s="5">
        <f t="shared" si="56"/>
        <v>100.01150627615063</v>
      </c>
      <c r="G924" t="s">
        <v>19</v>
      </c>
      <c r="H924">
        <v>1821</v>
      </c>
      <c r="I924">
        <f t="shared" si="57"/>
        <v>105.00933552992861</v>
      </c>
      <c r="J924" t="s">
        <v>20</v>
      </c>
      <c r="K924" t="s">
        <v>21</v>
      </c>
      <c r="L924">
        <v>1553662800</v>
      </c>
      <c r="M924" s="8">
        <f t="shared" si="59"/>
        <v>43551.208333333328</v>
      </c>
      <c r="N924">
        <v>1555218000</v>
      </c>
      <c r="O924" s="8">
        <f t="shared" si="58"/>
        <v>43569.208333333328</v>
      </c>
      <c r="P924" t="b">
        <v>0</v>
      </c>
      <c r="Q924" t="b">
        <v>1</v>
      </c>
      <c r="R924" t="s">
        <v>2012</v>
      </c>
      <c r="S924" t="s">
        <v>2013</v>
      </c>
    </row>
    <row r="925" spans="1:19" ht="34" x14ac:dyDescent="0.2">
      <c r="A925">
        <v>385</v>
      </c>
      <c r="B925" t="s">
        <v>799</v>
      </c>
      <c r="C925" s="3" t="s">
        <v>800</v>
      </c>
      <c r="D925">
        <v>38900</v>
      </c>
      <c r="E925">
        <v>56859</v>
      </c>
      <c r="F925" s="5">
        <f t="shared" si="56"/>
        <v>146.16709511568124</v>
      </c>
      <c r="G925" t="s">
        <v>19</v>
      </c>
      <c r="H925">
        <v>1137</v>
      </c>
      <c r="I925">
        <f t="shared" si="57"/>
        <v>50.007915567282325</v>
      </c>
      <c r="J925" t="s">
        <v>20</v>
      </c>
      <c r="K925" t="s">
        <v>21</v>
      </c>
      <c r="L925">
        <v>1553835600</v>
      </c>
      <c r="M925" s="8">
        <f t="shared" si="59"/>
        <v>43553.208333333328</v>
      </c>
      <c r="N925">
        <v>1556600400</v>
      </c>
      <c r="O925" s="8">
        <f t="shared" si="58"/>
        <v>43585.208333333328</v>
      </c>
      <c r="P925" t="b">
        <v>0</v>
      </c>
      <c r="Q925" t="b">
        <v>0</v>
      </c>
      <c r="R925" t="s">
        <v>2020</v>
      </c>
      <c r="S925" t="s">
        <v>2021</v>
      </c>
    </row>
    <row r="926" spans="1:19" ht="34" x14ac:dyDescent="0.2">
      <c r="A926">
        <v>275</v>
      </c>
      <c r="B926" t="s">
        <v>579</v>
      </c>
      <c r="C926" s="3" t="s">
        <v>580</v>
      </c>
      <c r="D926">
        <v>3900</v>
      </c>
      <c r="E926">
        <v>9419</v>
      </c>
      <c r="F926" s="5">
        <f t="shared" si="56"/>
        <v>241.51282051282053</v>
      </c>
      <c r="G926" t="s">
        <v>19</v>
      </c>
      <c r="H926">
        <v>116</v>
      </c>
      <c r="I926">
        <f t="shared" si="57"/>
        <v>81.198275862068968</v>
      </c>
      <c r="J926" t="s">
        <v>20</v>
      </c>
      <c r="K926" t="s">
        <v>21</v>
      </c>
      <c r="L926">
        <v>1554526800</v>
      </c>
      <c r="M926" s="8">
        <f t="shared" si="59"/>
        <v>43561.208333333328</v>
      </c>
      <c r="N926">
        <v>1555218000</v>
      </c>
      <c r="O926" s="8">
        <f t="shared" si="58"/>
        <v>43569.208333333328</v>
      </c>
      <c r="P926" t="b">
        <v>0</v>
      </c>
      <c r="Q926" t="b">
        <v>0</v>
      </c>
      <c r="R926" t="s">
        <v>2020</v>
      </c>
      <c r="S926" t="s">
        <v>2032</v>
      </c>
    </row>
    <row r="927" spans="1:19" ht="17" x14ac:dyDescent="0.2">
      <c r="A927">
        <v>94</v>
      </c>
      <c r="B927" t="s">
        <v>218</v>
      </c>
      <c r="C927" s="3" t="s">
        <v>219</v>
      </c>
      <c r="D927">
        <v>2900</v>
      </c>
      <c r="E927">
        <v>8807</v>
      </c>
      <c r="F927" s="5">
        <f t="shared" si="56"/>
        <v>303.68965517241378</v>
      </c>
      <c r="G927" t="s">
        <v>19</v>
      </c>
      <c r="H927">
        <v>180</v>
      </c>
      <c r="I927">
        <f t="shared" si="57"/>
        <v>48.927777777777777</v>
      </c>
      <c r="J927" t="s">
        <v>36</v>
      </c>
      <c r="K927" t="s">
        <v>37</v>
      </c>
      <c r="L927">
        <v>1554613200</v>
      </c>
      <c r="M927" s="8">
        <f t="shared" si="59"/>
        <v>43562.208333333328</v>
      </c>
      <c r="N927">
        <v>1555563600</v>
      </c>
      <c r="O927" s="8">
        <f t="shared" si="58"/>
        <v>43573.208333333328</v>
      </c>
      <c r="P927" t="b">
        <v>0</v>
      </c>
      <c r="Q927" t="b">
        <v>0</v>
      </c>
      <c r="R927" t="s">
        <v>2010</v>
      </c>
      <c r="S927" t="s">
        <v>2011</v>
      </c>
    </row>
    <row r="928" spans="1:19" ht="17" x14ac:dyDescent="0.2">
      <c r="A928">
        <v>114</v>
      </c>
      <c r="B928" t="s">
        <v>258</v>
      </c>
      <c r="C928" s="3" t="s">
        <v>259</v>
      </c>
      <c r="D928">
        <v>1900</v>
      </c>
      <c r="E928">
        <v>13816</v>
      </c>
      <c r="F928" s="5">
        <f t="shared" si="56"/>
        <v>727.15789473684208</v>
      </c>
      <c r="G928" t="s">
        <v>19</v>
      </c>
      <c r="H928">
        <v>126</v>
      </c>
      <c r="I928">
        <f t="shared" si="57"/>
        <v>109.65079365079364</v>
      </c>
      <c r="J928" t="s">
        <v>20</v>
      </c>
      <c r="K928" t="s">
        <v>21</v>
      </c>
      <c r="L928">
        <v>1554786000</v>
      </c>
      <c r="M928" s="8">
        <f t="shared" si="59"/>
        <v>43564.208333333328</v>
      </c>
      <c r="N928">
        <v>1554872400</v>
      </c>
      <c r="O928" s="8">
        <f t="shared" si="58"/>
        <v>43565.208333333328</v>
      </c>
      <c r="P928" t="b">
        <v>0</v>
      </c>
      <c r="Q928" t="b">
        <v>1</v>
      </c>
      <c r="R928" t="s">
        <v>2010</v>
      </c>
      <c r="S928" t="s">
        <v>2019</v>
      </c>
    </row>
    <row r="929" spans="1:19" ht="17" x14ac:dyDescent="0.2">
      <c r="A929">
        <v>468</v>
      </c>
      <c r="B929" t="s">
        <v>961</v>
      </c>
      <c r="C929" s="3" t="s">
        <v>962</v>
      </c>
      <c r="D929">
        <v>4000</v>
      </c>
      <c r="E929">
        <v>1620</v>
      </c>
      <c r="F929" s="5">
        <f t="shared" si="56"/>
        <v>40.5</v>
      </c>
      <c r="G929" t="s">
        <v>14</v>
      </c>
      <c r="H929">
        <v>16</v>
      </c>
      <c r="I929">
        <f t="shared" si="57"/>
        <v>101.25</v>
      </c>
      <c r="J929" t="s">
        <v>20</v>
      </c>
      <c r="K929" t="s">
        <v>21</v>
      </c>
      <c r="L929">
        <v>1555218000</v>
      </c>
      <c r="M929" s="8">
        <f t="shared" si="59"/>
        <v>43569.208333333328</v>
      </c>
      <c r="N929">
        <v>1556600400</v>
      </c>
      <c r="O929" s="8">
        <f t="shared" si="58"/>
        <v>43585.208333333328</v>
      </c>
      <c r="P929" t="b">
        <v>0</v>
      </c>
      <c r="Q929" t="b">
        <v>0</v>
      </c>
      <c r="R929" t="s">
        <v>2012</v>
      </c>
      <c r="S929" t="s">
        <v>2013</v>
      </c>
    </row>
    <row r="930" spans="1:19" ht="17" x14ac:dyDescent="0.2">
      <c r="A930">
        <v>370</v>
      </c>
      <c r="B930" t="s">
        <v>769</v>
      </c>
      <c r="C930" s="3" t="s">
        <v>770</v>
      </c>
      <c r="D930">
        <v>112300</v>
      </c>
      <c r="E930">
        <v>178965</v>
      </c>
      <c r="F930" s="5">
        <f t="shared" si="56"/>
        <v>159.36331255565449</v>
      </c>
      <c r="G930" t="s">
        <v>19</v>
      </c>
      <c r="H930">
        <v>5966</v>
      </c>
      <c r="I930">
        <f t="shared" si="57"/>
        <v>29.997485752598056</v>
      </c>
      <c r="J930" t="s">
        <v>20</v>
      </c>
      <c r="K930" t="s">
        <v>21</v>
      </c>
      <c r="L930">
        <v>1555304400</v>
      </c>
      <c r="M930" s="8">
        <f t="shared" si="59"/>
        <v>43570.208333333328</v>
      </c>
      <c r="N930">
        <v>1555822800</v>
      </c>
      <c r="O930" s="8">
        <f t="shared" si="58"/>
        <v>43576.208333333328</v>
      </c>
      <c r="P930" t="b">
        <v>0</v>
      </c>
      <c r="Q930" t="b">
        <v>0</v>
      </c>
      <c r="R930" t="s">
        <v>2012</v>
      </c>
      <c r="S930" t="s">
        <v>2013</v>
      </c>
    </row>
    <row r="931" spans="1:19" ht="17" x14ac:dyDescent="0.2">
      <c r="A931">
        <v>950</v>
      </c>
      <c r="B931" t="s">
        <v>1906</v>
      </c>
      <c r="C931" s="3" t="s">
        <v>1907</v>
      </c>
      <c r="D931">
        <v>100</v>
      </c>
      <c r="E931">
        <v>5</v>
      </c>
      <c r="F931" s="5">
        <f t="shared" si="56"/>
        <v>5</v>
      </c>
      <c r="G931" t="s">
        <v>14</v>
      </c>
      <c r="H931">
        <v>1</v>
      </c>
      <c r="I931">
        <f t="shared" si="57"/>
        <v>5</v>
      </c>
      <c r="J931" t="s">
        <v>20</v>
      </c>
      <c r="K931" t="s">
        <v>21</v>
      </c>
      <c r="L931">
        <v>1555390800</v>
      </c>
      <c r="M931" s="8">
        <f t="shared" si="59"/>
        <v>43571.208333333328</v>
      </c>
      <c r="N931">
        <v>1555822800</v>
      </c>
      <c r="O931" s="8">
        <f t="shared" si="58"/>
        <v>43576.208333333328</v>
      </c>
      <c r="P931" t="b">
        <v>0</v>
      </c>
      <c r="Q931" t="b">
        <v>1</v>
      </c>
      <c r="R931" t="s">
        <v>2012</v>
      </c>
      <c r="S931" t="s">
        <v>2013</v>
      </c>
    </row>
    <row r="932" spans="1:19" ht="17" x14ac:dyDescent="0.2">
      <c r="A932">
        <v>989</v>
      </c>
      <c r="B932" t="s">
        <v>1982</v>
      </c>
      <c r="C932" s="3" t="s">
        <v>1983</v>
      </c>
      <c r="D932">
        <v>2400</v>
      </c>
      <c r="E932">
        <v>11990</v>
      </c>
      <c r="F932" s="5">
        <f t="shared" si="56"/>
        <v>499.58333333333337</v>
      </c>
      <c r="G932" t="s">
        <v>19</v>
      </c>
      <c r="H932">
        <v>226</v>
      </c>
      <c r="I932">
        <f t="shared" si="57"/>
        <v>53.053097345132741</v>
      </c>
      <c r="J932" t="s">
        <v>20</v>
      </c>
      <c r="K932" t="s">
        <v>21</v>
      </c>
      <c r="L932">
        <v>1555390800</v>
      </c>
      <c r="M932" s="8">
        <f t="shared" si="59"/>
        <v>43571.208333333328</v>
      </c>
      <c r="N932">
        <v>1555822800</v>
      </c>
      <c r="O932" s="8">
        <f t="shared" si="58"/>
        <v>43576.208333333328</v>
      </c>
      <c r="P932" t="b">
        <v>0</v>
      </c>
      <c r="Q932" t="b">
        <v>0</v>
      </c>
      <c r="R932" t="s">
        <v>2020</v>
      </c>
      <c r="S932" t="s">
        <v>2032</v>
      </c>
    </row>
    <row r="933" spans="1:19" ht="17" x14ac:dyDescent="0.2">
      <c r="A933">
        <v>603</v>
      </c>
      <c r="B933" t="s">
        <v>1224</v>
      </c>
      <c r="C933" s="3" t="s">
        <v>1225</v>
      </c>
      <c r="D933">
        <v>5300</v>
      </c>
      <c r="E933">
        <v>6342</v>
      </c>
      <c r="F933" s="5">
        <f t="shared" si="56"/>
        <v>119.66037735849055</v>
      </c>
      <c r="G933" t="s">
        <v>19</v>
      </c>
      <c r="H933">
        <v>102</v>
      </c>
      <c r="I933">
        <f t="shared" si="57"/>
        <v>62.176470588235297</v>
      </c>
      <c r="J933" t="s">
        <v>20</v>
      </c>
      <c r="K933" t="s">
        <v>21</v>
      </c>
      <c r="L933">
        <v>1555563600</v>
      </c>
      <c r="M933" s="8">
        <f t="shared" si="59"/>
        <v>43573.208333333328</v>
      </c>
      <c r="N933">
        <v>1557896400</v>
      </c>
      <c r="O933" s="8">
        <f t="shared" si="58"/>
        <v>43600.208333333328</v>
      </c>
      <c r="P933" t="b">
        <v>0</v>
      </c>
      <c r="Q933" t="b">
        <v>0</v>
      </c>
      <c r="R933" t="s">
        <v>2012</v>
      </c>
      <c r="S933" t="s">
        <v>2013</v>
      </c>
    </row>
    <row r="934" spans="1:19" ht="17" x14ac:dyDescent="0.2">
      <c r="A934">
        <v>520</v>
      </c>
      <c r="B934" t="s">
        <v>1062</v>
      </c>
      <c r="C934" s="3" t="s">
        <v>1063</v>
      </c>
      <c r="D934">
        <v>800</v>
      </c>
      <c r="E934">
        <v>3406</v>
      </c>
      <c r="F934" s="5">
        <f t="shared" si="56"/>
        <v>425.75</v>
      </c>
      <c r="G934" t="s">
        <v>19</v>
      </c>
      <c r="H934">
        <v>32</v>
      </c>
      <c r="I934">
        <f t="shared" si="57"/>
        <v>106.4375</v>
      </c>
      <c r="J934" t="s">
        <v>20</v>
      </c>
      <c r="K934" t="s">
        <v>21</v>
      </c>
      <c r="L934">
        <v>1555650000</v>
      </c>
      <c r="M934" s="8">
        <f t="shared" si="59"/>
        <v>43574.208333333328</v>
      </c>
      <c r="N934">
        <v>1555909200</v>
      </c>
      <c r="O934" s="8">
        <f t="shared" si="58"/>
        <v>43577.208333333328</v>
      </c>
      <c r="P934" t="b">
        <v>0</v>
      </c>
      <c r="Q934" t="b">
        <v>0</v>
      </c>
      <c r="R934" t="s">
        <v>2012</v>
      </c>
      <c r="S934" t="s">
        <v>2013</v>
      </c>
    </row>
    <row r="935" spans="1:19" ht="17" x14ac:dyDescent="0.2">
      <c r="A935">
        <v>436</v>
      </c>
      <c r="B935" t="s">
        <v>898</v>
      </c>
      <c r="C935" s="3" t="s">
        <v>899</v>
      </c>
      <c r="D935">
        <v>1300</v>
      </c>
      <c r="E935">
        <v>13678</v>
      </c>
      <c r="F935" s="5">
        <f t="shared" si="56"/>
        <v>1052.1538461538462</v>
      </c>
      <c r="G935" t="s">
        <v>19</v>
      </c>
      <c r="H935">
        <v>249</v>
      </c>
      <c r="I935">
        <f t="shared" si="57"/>
        <v>54.931726907630519</v>
      </c>
      <c r="J935" t="s">
        <v>20</v>
      </c>
      <c r="K935" t="s">
        <v>21</v>
      </c>
      <c r="L935">
        <v>1555736400</v>
      </c>
      <c r="M935" s="8">
        <f t="shared" si="59"/>
        <v>43575.208333333328</v>
      </c>
      <c r="N935">
        <v>1555822800</v>
      </c>
      <c r="O935" s="8">
        <f t="shared" si="58"/>
        <v>43576.208333333328</v>
      </c>
      <c r="P935" t="b">
        <v>0</v>
      </c>
      <c r="Q935" t="b">
        <v>0</v>
      </c>
      <c r="R935" t="s">
        <v>2008</v>
      </c>
      <c r="S935" t="s">
        <v>2031</v>
      </c>
    </row>
    <row r="936" spans="1:19" ht="17" x14ac:dyDescent="0.2">
      <c r="A936">
        <v>160</v>
      </c>
      <c r="B936" t="s">
        <v>350</v>
      </c>
      <c r="C936" s="3" t="s">
        <v>351</v>
      </c>
      <c r="D936">
        <v>8000</v>
      </c>
      <c r="E936">
        <v>12985</v>
      </c>
      <c r="F936" s="5">
        <f t="shared" si="56"/>
        <v>162.3125</v>
      </c>
      <c r="G936" t="s">
        <v>19</v>
      </c>
      <c r="H936">
        <v>164</v>
      </c>
      <c r="I936">
        <f t="shared" si="57"/>
        <v>79.176829268292678</v>
      </c>
      <c r="J936" t="s">
        <v>20</v>
      </c>
      <c r="K936" t="s">
        <v>21</v>
      </c>
      <c r="L936">
        <v>1556341200</v>
      </c>
      <c r="M936" s="8">
        <f t="shared" si="59"/>
        <v>43582.208333333328</v>
      </c>
      <c r="N936">
        <v>1557723600</v>
      </c>
      <c r="O936" s="8">
        <f t="shared" si="58"/>
        <v>43598.208333333328</v>
      </c>
      <c r="P936" t="b">
        <v>0</v>
      </c>
      <c r="Q936" t="b">
        <v>0</v>
      </c>
      <c r="R936" t="s">
        <v>2010</v>
      </c>
      <c r="S936" t="s">
        <v>2019</v>
      </c>
    </row>
    <row r="937" spans="1:19" ht="34" x14ac:dyDescent="0.2">
      <c r="A937">
        <v>785</v>
      </c>
      <c r="B937" t="s">
        <v>1581</v>
      </c>
      <c r="C937" s="3" t="s">
        <v>1582</v>
      </c>
      <c r="D937">
        <v>6700</v>
      </c>
      <c r="E937">
        <v>12939</v>
      </c>
      <c r="F937" s="5">
        <f t="shared" si="56"/>
        <v>193.11940298507463</v>
      </c>
      <c r="G937" t="s">
        <v>19</v>
      </c>
      <c r="H937">
        <v>127</v>
      </c>
      <c r="I937">
        <f t="shared" si="57"/>
        <v>101.88188976377953</v>
      </c>
      <c r="J937" t="s">
        <v>24</v>
      </c>
      <c r="K937" t="s">
        <v>25</v>
      </c>
      <c r="L937">
        <v>1556341200</v>
      </c>
      <c r="M937" s="8">
        <f t="shared" si="59"/>
        <v>43582.208333333328</v>
      </c>
      <c r="N937">
        <v>1559278800</v>
      </c>
      <c r="O937" s="8">
        <f t="shared" si="58"/>
        <v>43616.208333333328</v>
      </c>
      <c r="P937" t="b">
        <v>0</v>
      </c>
      <c r="Q937" t="b">
        <v>1</v>
      </c>
      <c r="R937" t="s">
        <v>2014</v>
      </c>
      <c r="S937" t="s">
        <v>2022</v>
      </c>
    </row>
    <row r="938" spans="1:19" ht="17" x14ac:dyDescent="0.2">
      <c r="A938">
        <v>217</v>
      </c>
      <c r="B938" t="s">
        <v>464</v>
      </c>
      <c r="C938" s="3" t="s">
        <v>465</v>
      </c>
      <c r="D938">
        <v>129400</v>
      </c>
      <c r="E938">
        <v>57911</v>
      </c>
      <c r="F938" s="5">
        <f t="shared" si="56"/>
        <v>44.753477588871718</v>
      </c>
      <c r="G938" t="s">
        <v>14</v>
      </c>
      <c r="H938">
        <v>934</v>
      </c>
      <c r="I938">
        <f t="shared" si="57"/>
        <v>62.003211991434689</v>
      </c>
      <c r="J938" t="s">
        <v>20</v>
      </c>
      <c r="K938" t="s">
        <v>21</v>
      </c>
      <c r="L938">
        <v>1556427600</v>
      </c>
      <c r="M938" s="8">
        <f t="shared" si="59"/>
        <v>43583.208333333328</v>
      </c>
      <c r="N938">
        <v>1557205200</v>
      </c>
      <c r="O938" s="8">
        <f t="shared" si="58"/>
        <v>43592.208333333328</v>
      </c>
      <c r="P938" t="b">
        <v>0</v>
      </c>
      <c r="Q938" t="b">
        <v>0</v>
      </c>
      <c r="R938" t="s">
        <v>2014</v>
      </c>
      <c r="S938" t="s">
        <v>2036</v>
      </c>
    </row>
    <row r="939" spans="1:19" ht="17" x14ac:dyDescent="0.2">
      <c r="A939">
        <v>897</v>
      </c>
      <c r="B939" t="s">
        <v>1802</v>
      </c>
      <c r="C939" s="3" t="s">
        <v>1803</v>
      </c>
      <c r="D939">
        <v>8800</v>
      </c>
      <c r="E939">
        <v>2437</v>
      </c>
      <c r="F939" s="5">
        <f t="shared" si="56"/>
        <v>27.693181818181817</v>
      </c>
      <c r="G939" t="s">
        <v>14</v>
      </c>
      <c r="H939">
        <v>27</v>
      </c>
      <c r="I939">
        <f t="shared" si="57"/>
        <v>90.259259259259252</v>
      </c>
      <c r="J939" t="s">
        <v>20</v>
      </c>
      <c r="K939" t="s">
        <v>21</v>
      </c>
      <c r="L939">
        <v>1556427600</v>
      </c>
      <c r="M939" s="8">
        <f t="shared" si="59"/>
        <v>43583.208333333328</v>
      </c>
      <c r="N939">
        <v>1556600400</v>
      </c>
      <c r="O939" s="8">
        <f t="shared" si="58"/>
        <v>43585.208333333328</v>
      </c>
      <c r="P939" t="b">
        <v>0</v>
      </c>
      <c r="Q939" t="b">
        <v>0</v>
      </c>
      <c r="R939" t="s">
        <v>2012</v>
      </c>
      <c r="S939" t="s">
        <v>2013</v>
      </c>
    </row>
    <row r="940" spans="1:19" ht="17" x14ac:dyDescent="0.2">
      <c r="A940">
        <v>630</v>
      </c>
      <c r="B940" t="s">
        <v>1278</v>
      </c>
      <c r="C940" s="3" t="s">
        <v>1279</v>
      </c>
      <c r="D940">
        <v>9500</v>
      </c>
      <c r="E940">
        <v>5973</v>
      </c>
      <c r="F940" s="5">
        <f t="shared" si="56"/>
        <v>62.873684210526314</v>
      </c>
      <c r="G940" t="s">
        <v>63</v>
      </c>
      <c r="H940">
        <v>87</v>
      </c>
      <c r="I940">
        <f t="shared" si="57"/>
        <v>68.65517241379311</v>
      </c>
      <c r="J940" t="s">
        <v>20</v>
      </c>
      <c r="K940" t="s">
        <v>21</v>
      </c>
      <c r="L940">
        <v>1556686800</v>
      </c>
      <c r="M940" s="8">
        <f t="shared" si="59"/>
        <v>43586.208333333328</v>
      </c>
      <c r="N940">
        <v>1557637200</v>
      </c>
      <c r="O940" s="8">
        <f t="shared" si="58"/>
        <v>43597.208333333328</v>
      </c>
      <c r="P940" t="b">
        <v>0</v>
      </c>
      <c r="Q940" t="b">
        <v>1</v>
      </c>
      <c r="R940" t="s">
        <v>2012</v>
      </c>
      <c r="S940" t="s">
        <v>2013</v>
      </c>
    </row>
    <row r="941" spans="1:19" ht="17" x14ac:dyDescent="0.2">
      <c r="A941">
        <v>184</v>
      </c>
      <c r="B941" t="s">
        <v>398</v>
      </c>
      <c r="C941" s="3" t="s">
        <v>399</v>
      </c>
      <c r="D941">
        <v>3600</v>
      </c>
      <c r="E941">
        <v>10550</v>
      </c>
      <c r="F941" s="5">
        <f t="shared" si="56"/>
        <v>293.05555555555554</v>
      </c>
      <c r="G941" t="s">
        <v>19</v>
      </c>
      <c r="H941">
        <v>340</v>
      </c>
      <c r="I941">
        <f t="shared" si="57"/>
        <v>31.029411764705884</v>
      </c>
      <c r="J941" t="s">
        <v>20</v>
      </c>
      <c r="K941" t="s">
        <v>21</v>
      </c>
      <c r="L941">
        <v>1556859600</v>
      </c>
      <c r="M941" s="8">
        <f t="shared" si="59"/>
        <v>43588.208333333328</v>
      </c>
      <c r="N941">
        <v>1556946000</v>
      </c>
      <c r="O941" s="8">
        <f t="shared" si="58"/>
        <v>43589.208333333328</v>
      </c>
      <c r="P941" t="b">
        <v>0</v>
      </c>
      <c r="Q941" t="b">
        <v>0</v>
      </c>
      <c r="R941" t="s">
        <v>2012</v>
      </c>
      <c r="S941" t="s">
        <v>2013</v>
      </c>
    </row>
    <row r="942" spans="1:19" ht="17" x14ac:dyDescent="0.2">
      <c r="A942">
        <v>817</v>
      </c>
      <c r="B942" t="s">
        <v>1644</v>
      </c>
      <c r="C942" s="3" t="s">
        <v>1645</v>
      </c>
      <c r="D942">
        <v>51300</v>
      </c>
      <c r="E942">
        <v>189192</v>
      </c>
      <c r="F942" s="5">
        <f t="shared" si="56"/>
        <v>368.79532163742692</v>
      </c>
      <c r="G942" t="s">
        <v>19</v>
      </c>
      <c r="H942">
        <v>2489</v>
      </c>
      <c r="I942">
        <f t="shared" si="57"/>
        <v>76.011249497790274</v>
      </c>
      <c r="J942" t="s">
        <v>94</v>
      </c>
      <c r="K942" t="s">
        <v>95</v>
      </c>
      <c r="L942">
        <v>1556946000</v>
      </c>
      <c r="M942" s="8">
        <f t="shared" si="59"/>
        <v>43589.208333333328</v>
      </c>
      <c r="N942">
        <v>1559365200</v>
      </c>
      <c r="O942" s="8">
        <f t="shared" si="58"/>
        <v>43617.208333333328</v>
      </c>
      <c r="P942" t="b">
        <v>0</v>
      </c>
      <c r="Q942" t="b">
        <v>1</v>
      </c>
      <c r="R942" t="s">
        <v>2020</v>
      </c>
      <c r="S942" t="s">
        <v>2021</v>
      </c>
    </row>
    <row r="943" spans="1:19" ht="17" x14ac:dyDescent="0.2">
      <c r="A943">
        <v>913</v>
      </c>
      <c r="B943" t="s">
        <v>1834</v>
      </c>
      <c r="C943" s="3" t="s">
        <v>1835</v>
      </c>
      <c r="D943">
        <v>70200</v>
      </c>
      <c r="E943">
        <v>35536</v>
      </c>
      <c r="F943" s="5">
        <f t="shared" si="56"/>
        <v>50.621082621082621</v>
      </c>
      <c r="G943" t="s">
        <v>14</v>
      </c>
      <c r="H943">
        <v>523</v>
      </c>
      <c r="I943">
        <f t="shared" si="57"/>
        <v>67.946462715105156</v>
      </c>
      <c r="J943" t="s">
        <v>24</v>
      </c>
      <c r="K943" t="s">
        <v>25</v>
      </c>
      <c r="L943">
        <v>1557637200</v>
      </c>
      <c r="M943" s="8">
        <f t="shared" si="59"/>
        <v>43597.208333333328</v>
      </c>
      <c r="N943">
        <v>1558760400</v>
      </c>
      <c r="O943" s="8">
        <f t="shared" si="58"/>
        <v>43610.208333333328</v>
      </c>
      <c r="P943" t="b">
        <v>0</v>
      </c>
      <c r="Q943" t="b">
        <v>0</v>
      </c>
      <c r="R943" t="s">
        <v>2014</v>
      </c>
      <c r="S943" t="s">
        <v>2017</v>
      </c>
    </row>
    <row r="944" spans="1:19" ht="17" x14ac:dyDescent="0.2">
      <c r="A944">
        <v>124</v>
      </c>
      <c r="B944" t="s">
        <v>278</v>
      </c>
      <c r="C944" s="3" t="s">
        <v>279</v>
      </c>
      <c r="D944">
        <v>2600</v>
      </c>
      <c r="E944">
        <v>9562</v>
      </c>
      <c r="F944" s="5">
        <f t="shared" si="56"/>
        <v>367.76923076923077</v>
      </c>
      <c r="G944" t="s">
        <v>19</v>
      </c>
      <c r="H944">
        <v>94</v>
      </c>
      <c r="I944">
        <f t="shared" si="57"/>
        <v>101.72340425531915</v>
      </c>
      <c r="J944" t="s">
        <v>94</v>
      </c>
      <c r="K944" t="s">
        <v>95</v>
      </c>
      <c r="L944">
        <v>1557723600</v>
      </c>
      <c r="M944" s="8">
        <f t="shared" si="59"/>
        <v>43598.208333333328</v>
      </c>
      <c r="N944">
        <v>1562302800</v>
      </c>
      <c r="O944" s="8">
        <f t="shared" si="58"/>
        <v>43651.208333333328</v>
      </c>
      <c r="P944" t="b">
        <v>0</v>
      </c>
      <c r="Q944" t="b">
        <v>0</v>
      </c>
      <c r="R944" t="s">
        <v>2027</v>
      </c>
      <c r="S944" t="s">
        <v>2028</v>
      </c>
    </row>
    <row r="945" spans="1:19" ht="17" x14ac:dyDescent="0.2">
      <c r="A945">
        <v>30</v>
      </c>
      <c r="B945" t="s">
        <v>88</v>
      </c>
      <c r="C945" s="3" t="s">
        <v>89</v>
      </c>
      <c r="D945">
        <v>9000</v>
      </c>
      <c r="E945">
        <v>14455</v>
      </c>
      <c r="F945" s="5">
        <f t="shared" si="56"/>
        <v>160.61111111111111</v>
      </c>
      <c r="G945" t="s">
        <v>19</v>
      </c>
      <c r="H945">
        <v>129</v>
      </c>
      <c r="I945">
        <f t="shared" si="57"/>
        <v>112.05426356589147</v>
      </c>
      <c r="J945" t="s">
        <v>20</v>
      </c>
      <c r="K945" t="s">
        <v>21</v>
      </c>
      <c r="L945">
        <v>1558674000</v>
      </c>
      <c r="M945" s="8">
        <f t="shared" si="59"/>
        <v>43609.208333333328</v>
      </c>
      <c r="N945">
        <v>1559106000</v>
      </c>
      <c r="O945" s="8">
        <f t="shared" si="58"/>
        <v>43614.208333333328</v>
      </c>
      <c r="P945" t="b">
        <v>0</v>
      </c>
      <c r="Q945" t="b">
        <v>0</v>
      </c>
      <c r="R945" t="s">
        <v>2014</v>
      </c>
      <c r="S945" t="s">
        <v>2022</v>
      </c>
    </row>
    <row r="946" spans="1:19" ht="34" x14ac:dyDescent="0.2">
      <c r="A946">
        <v>876</v>
      </c>
      <c r="B946" t="s">
        <v>1760</v>
      </c>
      <c r="C946" s="3" t="s">
        <v>1761</v>
      </c>
      <c r="D946">
        <v>8300</v>
      </c>
      <c r="E946">
        <v>2111</v>
      </c>
      <c r="F946" s="5">
        <f t="shared" si="56"/>
        <v>25.433734939759034</v>
      </c>
      <c r="G946" t="s">
        <v>14</v>
      </c>
      <c r="H946">
        <v>57</v>
      </c>
      <c r="I946">
        <f t="shared" si="57"/>
        <v>37.035087719298247</v>
      </c>
      <c r="J946" t="s">
        <v>15</v>
      </c>
      <c r="K946" t="s">
        <v>16</v>
      </c>
      <c r="L946">
        <v>1559970000</v>
      </c>
      <c r="M946" s="8">
        <f t="shared" si="59"/>
        <v>43624.208333333328</v>
      </c>
      <c r="N946">
        <v>1562043600</v>
      </c>
      <c r="O946" s="8">
        <f t="shared" si="58"/>
        <v>43648.208333333328</v>
      </c>
      <c r="P946" t="b">
        <v>0</v>
      </c>
      <c r="Q946" t="b">
        <v>0</v>
      </c>
      <c r="R946" t="s">
        <v>2027</v>
      </c>
      <c r="S946" t="s">
        <v>2028</v>
      </c>
    </row>
    <row r="947" spans="1:19" ht="34" x14ac:dyDescent="0.2">
      <c r="A947">
        <v>485</v>
      </c>
      <c r="B947" t="s">
        <v>994</v>
      </c>
      <c r="C947" s="3" t="s">
        <v>995</v>
      </c>
      <c r="D947">
        <v>90600</v>
      </c>
      <c r="E947">
        <v>27844</v>
      </c>
      <c r="F947" s="5">
        <f t="shared" si="56"/>
        <v>30.73289183222958</v>
      </c>
      <c r="G947" t="s">
        <v>14</v>
      </c>
      <c r="H947">
        <v>648</v>
      </c>
      <c r="I947">
        <f t="shared" si="57"/>
        <v>42.969135802469133</v>
      </c>
      <c r="J947" t="s">
        <v>36</v>
      </c>
      <c r="K947" t="s">
        <v>37</v>
      </c>
      <c r="L947">
        <v>1560142800</v>
      </c>
      <c r="M947" s="8">
        <f t="shared" si="59"/>
        <v>43626.208333333328</v>
      </c>
      <c r="N947">
        <v>1563685200</v>
      </c>
      <c r="O947" s="8">
        <f t="shared" si="58"/>
        <v>43667.208333333328</v>
      </c>
      <c r="P947" t="b">
        <v>0</v>
      </c>
      <c r="Q947" t="b">
        <v>0</v>
      </c>
      <c r="R947" t="s">
        <v>2012</v>
      </c>
      <c r="S947" t="s">
        <v>2013</v>
      </c>
    </row>
    <row r="948" spans="1:19" ht="34" x14ac:dyDescent="0.2">
      <c r="A948">
        <v>182</v>
      </c>
      <c r="B948" t="s">
        <v>394</v>
      </c>
      <c r="C948" s="3" t="s">
        <v>395</v>
      </c>
      <c r="D948">
        <v>27100</v>
      </c>
      <c r="E948">
        <v>195750</v>
      </c>
      <c r="F948" s="5">
        <f t="shared" si="56"/>
        <v>722.32472324723244</v>
      </c>
      <c r="G948" t="s">
        <v>19</v>
      </c>
      <c r="H948">
        <v>3318</v>
      </c>
      <c r="I948">
        <f t="shared" si="57"/>
        <v>58.996383363471971</v>
      </c>
      <c r="J948" t="s">
        <v>32</v>
      </c>
      <c r="K948" t="s">
        <v>33</v>
      </c>
      <c r="L948">
        <v>1560574800</v>
      </c>
      <c r="M948" s="8">
        <f t="shared" si="59"/>
        <v>43631.208333333328</v>
      </c>
      <c r="N948">
        <v>1561957200</v>
      </c>
      <c r="O948" s="8">
        <f t="shared" si="58"/>
        <v>43647.208333333328</v>
      </c>
      <c r="P948" t="b">
        <v>0</v>
      </c>
      <c r="Q948" t="b">
        <v>0</v>
      </c>
      <c r="R948" t="s">
        <v>2012</v>
      </c>
      <c r="S948" t="s">
        <v>2013</v>
      </c>
    </row>
    <row r="949" spans="1:19" ht="17" x14ac:dyDescent="0.2">
      <c r="A949">
        <v>144</v>
      </c>
      <c r="B949" t="s">
        <v>318</v>
      </c>
      <c r="C949" s="3" t="s">
        <v>319</v>
      </c>
      <c r="D949">
        <v>9000</v>
      </c>
      <c r="E949">
        <v>11619</v>
      </c>
      <c r="F949" s="5">
        <f t="shared" si="56"/>
        <v>129.1</v>
      </c>
      <c r="G949" t="s">
        <v>19</v>
      </c>
      <c r="H949">
        <v>135</v>
      </c>
      <c r="I949">
        <f t="shared" si="57"/>
        <v>86.066666666666663</v>
      </c>
      <c r="J949" t="s">
        <v>20</v>
      </c>
      <c r="K949" t="s">
        <v>21</v>
      </c>
      <c r="L949">
        <v>1560747600</v>
      </c>
      <c r="M949" s="8">
        <f t="shared" si="59"/>
        <v>43633.208333333328</v>
      </c>
      <c r="N949">
        <v>1561438800</v>
      </c>
      <c r="O949" s="8">
        <f t="shared" si="58"/>
        <v>43641.208333333328</v>
      </c>
      <c r="P949" t="b">
        <v>0</v>
      </c>
      <c r="Q949" t="b">
        <v>0</v>
      </c>
      <c r="R949" t="s">
        <v>2012</v>
      </c>
      <c r="S949" t="s">
        <v>2013</v>
      </c>
    </row>
    <row r="950" spans="1:19" ht="17" x14ac:dyDescent="0.2">
      <c r="A950">
        <v>890</v>
      </c>
      <c r="B950" t="s">
        <v>1788</v>
      </c>
      <c r="C950" s="3" t="s">
        <v>1789</v>
      </c>
      <c r="D950">
        <v>134400</v>
      </c>
      <c r="E950">
        <v>155849</v>
      </c>
      <c r="F950" s="5">
        <f t="shared" si="56"/>
        <v>115.95907738095239</v>
      </c>
      <c r="G950" t="s">
        <v>19</v>
      </c>
      <c r="H950">
        <v>1470</v>
      </c>
      <c r="I950">
        <f t="shared" si="57"/>
        <v>106.01972789115646</v>
      </c>
      <c r="J950" t="s">
        <v>20</v>
      </c>
      <c r="K950" t="s">
        <v>21</v>
      </c>
      <c r="L950">
        <v>1561352400</v>
      </c>
      <c r="M950" s="8">
        <f t="shared" si="59"/>
        <v>43640.208333333328</v>
      </c>
      <c r="N950">
        <v>1561438800</v>
      </c>
      <c r="O950" s="8">
        <f t="shared" si="58"/>
        <v>43641.208333333328</v>
      </c>
      <c r="P950" t="b">
        <v>0</v>
      </c>
      <c r="Q950" t="b">
        <v>0</v>
      </c>
      <c r="R950" t="s">
        <v>2008</v>
      </c>
      <c r="S950" t="s">
        <v>2018</v>
      </c>
    </row>
    <row r="951" spans="1:19" ht="17" x14ac:dyDescent="0.2">
      <c r="A951">
        <v>236</v>
      </c>
      <c r="B951" t="s">
        <v>501</v>
      </c>
      <c r="C951" s="3" t="s">
        <v>502</v>
      </c>
      <c r="D951">
        <v>39500</v>
      </c>
      <c r="E951">
        <v>4323</v>
      </c>
      <c r="F951" s="5">
        <f t="shared" si="56"/>
        <v>10.944303797468354</v>
      </c>
      <c r="G951" t="s">
        <v>14</v>
      </c>
      <c r="H951">
        <v>57</v>
      </c>
      <c r="I951">
        <f t="shared" si="57"/>
        <v>75.84210526315789</v>
      </c>
      <c r="J951" t="s">
        <v>24</v>
      </c>
      <c r="K951" t="s">
        <v>25</v>
      </c>
      <c r="L951">
        <v>1561438800</v>
      </c>
      <c r="M951" s="8">
        <f t="shared" si="59"/>
        <v>43641.208333333328</v>
      </c>
      <c r="N951">
        <v>1562043600</v>
      </c>
      <c r="O951" s="8">
        <f t="shared" si="58"/>
        <v>43648.208333333328</v>
      </c>
      <c r="P951" t="b">
        <v>0</v>
      </c>
      <c r="Q951" t="b">
        <v>1</v>
      </c>
      <c r="R951" t="s">
        <v>2008</v>
      </c>
      <c r="S951" t="s">
        <v>2009</v>
      </c>
    </row>
    <row r="952" spans="1:19" ht="17" x14ac:dyDescent="0.2">
      <c r="A952">
        <v>699</v>
      </c>
      <c r="B952" t="s">
        <v>422</v>
      </c>
      <c r="C952" s="3" t="s">
        <v>1413</v>
      </c>
      <c r="D952">
        <v>7400</v>
      </c>
      <c r="E952">
        <v>6245</v>
      </c>
      <c r="F952" s="5">
        <f t="shared" si="56"/>
        <v>84.391891891891888</v>
      </c>
      <c r="G952" t="s">
        <v>14</v>
      </c>
      <c r="H952">
        <v>56</v>
      </c>
      <c r="I952">
        <f t="shared" si="57"/>
        <v>111.51785714285714</v>
      </c>
      <c r="J952" t="s">
        <v>20</v>
      </c>
      <c r="K952" t="s">
        <v>21</v>
      </c>
      <c r="L952">
        <v>1561438800</v>
      </c>
      <c r="M952" s="8">
        <f t="shared" si="59"/>
        <v>43641.208333333328</v>
      </c>
      <c r="N952">
        <v>1561525200</v>
      </c>
      <c r="O952" s="8">
        <f t="shared" si="58"/>
        <v>43642.208333333328</v>
      </c>
      <c r="P952" t="b">
        <v>0</v>
      </c>
      <c r="Q952" t="b">
        <v>0</v>
      </c>
      <c r="R952" t="s">
        <v>2014</v>
      </c>
      <c r="S952" t="s">
        <v>2017</v>
      </c>
    </row>
    <row r="953" spans="1:19" ht="17" x14ac:dyDescent="0.2">
      <c r="A953">
        <v>493</v>
      </c>
      <c r="B953" t="s">
        <v>1010</v>
      </c>
      <c r="C953" s="3" t="s">
        <v>1011</v>
      </c>
      <c r="D953">
        <v>900</v>
      </c>
      <c r="E953">
        <v>6514</v>
      </c>
      <c r="F953" s="5">
        <f t="shared" si="56"/>
        <v>723.77777777777771</v>
      </c>
      <c r="G953" t="s">
        <v>19</v>
      </c>
      <c r="H953">
        <v>64</v>
      </c>
      <c r="I953">
        <f t="shared" si="57"/>
        <v>101.78125</v>
      </c>
      <c r="J953" t="s">
        <v>20</v>
      </c>
      <c r="K953" t="s">
        <v>21</v>
      </c>
      <c r="L953">
        <v>1561784400</v>
      </c>
      <c r="M953" s="8">
        <f t="shared" si="59"/>
        <v>43645.208333333328</v>
      </c>
      <c r="N953">
        <v>1562907600</v>
      </c>
      <c r="O953" s="8">
        <f t="shared" si="58"/>
        <v>43658.208333333328</v>
      </c>
      <c r="P953" t="b">
        <v>0</v>
      </c>
      <c r="Q953" t="b">
        <v>0</v>
      </c>
      <c r="R953" t="s">
        <v>2027</v>
      </c>
      <c r="S953" t="s">
        <v>2028</v>
      </c>
    </row>
    <row r="954" spans="1:19" ht="17" x14ac:dyDescent="0.2">
      <c r="A954">
        <v>539</v>
      </c>
      <c r="B954" t="s">
        <v>1099</v>
      </c>
      <c r="C954" s="3" t="s">
        <v>1100</v>
      </c>
      <c r="D954">
        <v>9800</v>
      </c>
      <c r="E954">
        <v>7120</v>
      </c>
      <c r="F954" s="5">
        <f t="shared" si="56"/>
        <v>72.653061224489804</v>
      </c>
      <c r="G954" t="s">
        <v>14</v>
      </c>
      <c r="H954">
        <v>77</v>
      </c>
      <c r="I954">
        <f t="shared" si="57"/>
        <v>92.467532467532465</v>
      </c>
      <c r="J954" t="s">
        <v>20</v>
      </c>
      <c r="K954" t="s">
        <v>21</v>
      </c>
      <c r="L954">
        <v>1561957200</v>
      </c>
      <c r="M954" s="8">
        <f t="shared" si="59"/>
        <v>43647.208333333328</v>
      </c>
      <c r="N954">
        <v>1562475600</v>
      </c>
      <c r="O954" s="8">
        <f t="shared" si="58"/>
        <v>43653.208333333328</v>
      </c>
      <c r="P954" t="b">
        <v>0</v>
      </c>
      <c r="Q954" t="b">
        <v>1</v>
      </c>
      <c r="R954" t="s">
        <v>2006</v>
      </c>
      <c r="S954" t="s">
        <v>2007</v>
      </c>
    </row>
    <row r="955" spans="1:19" ht="17" x14ac:dyDescent="0.2">
      <c r="A955">
        <v>776</v>
      </c>
      <c r="B955" t="s">
        <v>1563</v>
      </c>
      <c r="C955" s="3" t="s">
        <v>1564</v>
      </c>
      <c r="D955">
        <v>110800</v>
      </c>
      <c r="E955">
        <v>72623</v>
      </c>
      <c r="F955" s="5">
        <f t="shared" si="56"/>
        <v>65.544223826714799</v>
      </c>
      <c r="G955" t="s">
        <v>14</v>
      </c>
      <c r="H955">
        <v>2201</v>
      </c>
      <c r="I955">
        <f t="shared" si="57"/>
        <v>32.995456610631528</v>
      </c>
      <c r="J955" t="s">
        <v>20</v>
      </c>
      <c r="K955" t="s">
        <v>21</v>
      </c>
      <c r="L955">
        <v>1562216400</v>
      </c>
      <c r="M955" s="8">
        <f t="shared" si="59"/>
        <v>43650.208333333328</v>
      </c>
      <c r="N955">
        <v>1563771600</v>
      </c>
      <c r="O955" s="8">
        <f t="shared" si="58"/>
        <v>43668.208333333328</v>
      </c>
      <c r="P955" t="b">
        <v>0</v>
      </c>
      <c r="Q955" t="b">
        <v>0</v>
      </c>
      <c r="R955" t="s">
        <v>2012</v>
      </c>
      <c r="S955" t="s">
        <v>2013</v>
      </c>
    </row>
    <row r="956" spans="1:19" ht="34" x14ac:dyDescent="0.2">
      <c r="A956">
        <v>802</v>
      </c>
      <c r="B956" t="s">
        <v>1615</v>
      </c>
      <c r="C956" s="3" t="s">
        <v>1616</v>
      </c>
      <c r="D956">
        <v>6200</v>
      </c>
      <c r="E956">
        <v>12216</v>
      </c>
      <c r="F956" s="5">
        <f t="shared" si="56"/>
        <v>197.03225806451613</v>
      </c>
      <c r="G956" t="s">
        <v>19</v>
      </c>
      <c r="H956">
        <v>142</v>
      </c>
      <c r="I956">
        <f t="shared" si="57"/>
        <v>86.028169014084511</v>
      </c>
      <c r="J956" t="s">
        <v>20</v>
      </c>
      <c r="K956" t="s">
        <v>21</v>
      </c>
      <c r="L956">
        <v>1562216400</v>
      </c>
      <c r="M956" s="8">
        <f t="shared" si="59"/>
        <v>43650.208333333328</v>
      </c>
      <c r="N956">
        <v>1562389200</v>
      </c>
      <c r="O956" s="8">
        <f t="shared" si="58"/>
        <v>43652.208333333328</v>
      </c>
      <c r="P956" t="b">
        <v>0</v>
      </c>
      <c r="Q956" t="b">
        <v>0</v>
      </c>
      <c r="R956" t="s">
        <v>2027</v>
      </c>
      <c r="S956" t="s">
        <v>2028</v>
      </c>
    </row>
    <row r="957" spans="1:19" ht="17" x14ac:dyDescent="0.2">
      <c r="A957">
        <v>353</v>
      </c>
      <c r="B957" t="s">
        <v>735</v>
      </c>
      <c r="C957" s="3" t="s">
        <v>736</v>
      </c>
      <c r="D957">
        <v>33600</v>
      </c>
      <c r="E957">
        <v>137961</v>
      </c>
      <c r="F957" s="5">
        <f t="shared" si="56"/>
        <v>410.59821428571428</v>
      </c>
      <c r="G957" t="s">
        <v>19</v>
      </c>
      <c r="H957">
        <v>1703</v>
      </c>
      <c r="I957">
        <f t="shared" si="57"/>
        <v>81.010569583088667</v>
      </c>
      <c r="J957" t="s">
        <v>20</v>
      </c>
      <c r="K957" t="s">
        <v>21</v>
      </c>
      <c r="L957">
        <v>1562302800</v>
      </c>
      <c r="M957" s="8">
        <f t="shared" si="59"/>
        <v>43651.208333333328</v>
      </c>
      <c r="N957">
        <v>1562389200</v>
      </c>
      <c r="O957" s="8">
        <f t="shared" si="58"/>
        <v>43652.208333333328</v>
      </c>
      <c r="P957" t="b">
        <v>0</v>
      </c>
      <c r="Q957" t="b">
        <v>0</v>
      </c>
      <c r="R957" t="s">
        <v>2012</v>
      </c>
      <c r="S957" t="s">
        <v>2013</v>
      </c>
    </row>
    <row r="958" spans="1:19" ht="17" x14ac:dyDescent="0.2">
      <c r="A958">
        <v>692</v>
      </c>
      <c r="B958" t="s">
        <v>1399</v>
      </c>
      <c r="C958" s="3" t="s">
        <v>1400</v>
      </c>
      <c r="D958">
        <v>6000</v>
      </c>
      <c r="E958">
        <v>5438</v>
      </c>
      <c r="F958" s="5">
        <f t="shared" si="56"/>
        <v>90.633333333333326</v>
      </c>
      <c r="G958" t="s">
        <v>14</v>
      </c>
      <c r="H958">
        <v>77</v>
      </c>
      <c r="I958">
        <f t="shared" si="57"/>
        <v>70.623376623376629</v>
      </c>
      <c r="J958" t="s">
        <v>36</v>
      </c>
      <c r="K958" t="s">
        <v>37</v>
      </c>
      <c r="L958">
        <v>1562648400</v>
      </c>
      <c r="M958" s="8">
        <f t="shared" si="59"/>
        <v>43655.208333333328</v>
      </c>
      <c r="N958">
        <v>1564203600</v>
      </c>
      <c r="O958" s="8">
        <f t="shared" si="58"/>
        <v>43673.208333333328</v>
      </c>
      <c r="P958" t="b">
        <v>0</v>
      </c>
      <c r="Q958" t="b">
        <v>0</v>
      </c>
      <c r="R958" t="s">
        <v>2008</v>
      </c>
      <c r="S958" t="s">
        <v>2009</v>
      </c>
    </row>
    <row r="959" spans="1:19" ht="17" x14ac:dyDescent="0.2">
      <c r="A959">
        <v>272</v>
      </c>
      <c r="B959" t="s">
        <v>573</v>
      </c>
      <c r="C959" s="3" t="s">
        <v>574</v>
      </c>
      <c r="D959">
        <v>51100</v>
      </c>
      <c r="E959">
        <v>155349</v>
      </c>
      <c r="F959" s="5">
        <f t="shared" si="56"/>
        <v>304.0097847358121</v>
      </c>
      <c r="G959" t="s">
        <v>19</v>
      </c>
      <c r="H959">
        <v>1894</v>
      </c>
      <c r="I959">
        <f t="shared" si="57"/>
        <v>82.021647307286173</v>
      </c>
      <c r="J959" t="s">
        <v>20</v>
      </c>
      <c r="K959" t="s">
        <v>21</v>
      </c>
      <c r="L959">
        <v>1562734800</v>
      </c>
      <c r="M959" s="8">
        <f t="shared" si="59"/>
        <v>43656.208333333328</v>
      </c>
      <c r="N959">
        <v>1564894800</v>
      </c>
      <c r="O959" s="8">
        <f t="shared" si="58"/>
        <v>43681.208333333328</v>
      </c>
      <c r="P959" t="b">
        <v>0</v>
      </c>
      <c r="Q959" t="b">
        <v>1</v>
      </c>
      <c r="R959" t="s">
        <v>2012</v>
      </c>
      <c r="S959" t="s">
        <v>2013</v>
      </c>
    </row>
    <row r="960" spans="1:19" ht="17" x14ac:dyDescent="0.2">
      <c r="A960">
        <v>880</v>
      </c>
      <c r="B960" t="s">
        <v>1768</v>
      </c>
      <c r="C960" s="3" t="s">
        <v>1769</v>
      </c>
      <c r="D960">
        <v>84500</v>
      </c>
      <c r="E960">
        <v>193101</v>
      </c>
      <c r="F960" s="5">
        <f t="shared" si="56"/>
        <v>228.52189349112427</v>
      </c>
      <c r="G960" t="s">
        <v>19</v>
      </c>
      <c r="H960">
        <v>2414</v>
      </c>
      <c r="I960">
        <f t="shared" si="57"/>
        <v>79.992129246064621</v>
      </c>
      <c r="J960" t="s">
        <v>20</v>
      </c>
      <c r="K960" t="s">
        <v>21</v>
      </c>
      <c r="L960">
        <v>1563685200</v>
      </c>
      <c r="M960" s="8">
        <f t="shared" si="59"/>
        <v>43667.208333333328</v>
      </c>
      <c r="N960">
        <v>1563858000</v>
      </c>
      <c r="O960" s="8">
        <f t="shared" si="58"/>
        <v>43669.208333333328</v>
      </c>
      <c r="P960" t="b">
        <v>0</v>
      </c>
      <c r="Q960" t="b">
        <v>0</v>
      </c>
      <c r="R960" t="s">
        <v>2008</v>
      </c>
      <c r="S960" t="s">
        <v>2016</v>
      </c>
    </row>
    <row r="961" spans="1:19" ht="17" x14ac:dyDescent="0.2">
      <c r="A961">
        <v>936</v>
      </c>
      <c r="B961" t="s">
        <v>1222</v>
      </c>
      <c r="C961" s="3" t="s">
        <v>1880</v>
      </c>
      <c r="D961">
        <v>103200</v>
      </c>
      <c r="E961">
        <v>1690</v>
      </c>
      <c r="F961" s="5">
        <f t="shared" si="56"/>
        <v>1.6375968992248062</v>
      </c>
      <c r="G961" t="s">
        <v>14</v>
      </c>
      <c r="H961">
        <v>21</v>
      </c>
      <c r="I961">
        <f t="shared" si="57"/>
        <v>80.476190476190482</v>
      </c>
      <c r="J961" t="s">
        <v>20</v>
      </c>
      <c r="K961" t="s">
        <v>21</v>
      </c>
      <c r="L961">
        <v>1563771600</v>
      </c>
      <c r="M961" s="8">
        <f t="shared" si="59"/>
        <v>43668.208333333328</v>
      </c>
      <c r="N961">
        <v>1564030800</v>
      </c>
      <c r="O961" s="8">
        <f t="shared" si="58"/>
        <v>43671.208333333328</v>
      </c>
      <c r="P961" t="b">
        <v>1</v>
      </c>
      <c r="Q961" t="b">
        <v>0</v>
      </c>
      <c r="R961" t="s">
        <v>2012</v>
      </c>
      <c r="S961" t="s">
        <v>2013</v>
      </c>
    </row>
    <row r="962" spans="1:19" ht="17" x14ac:dyDescent="0.2">
      <c r="A962">
        <v>511</v>
      </c>
      <c r="B962" t="s">
        <v>1044</v>
      </c>
      <c r="C962" s="3" t="s">
        <v>1045</v>
      </c>
      <c r="D962">
        <v>147800</v>
      </c>
      <c r="E962">
        <v>35498</v>
      </c>
      <c r="F962" s="5">
        <f t="shared" ref="F962:F1025" si="60">(E962/D962) * 100</f>
        <v>24.017591339648174</v>
      </c>
      <c r="G962" t="s">
        <v>14</v>
      </c>
      <c r="H962">
        <v>362</v>
      </c>
      <c r="I962">
        <f t="shared" ref="I962:I1025" si="61">E962/H962</f>
        <v>98.060773480662988</v>
      </c>
      <c r="J962" t="s">
        <v>20</v>
      </c>
      <c r="K962" t="s">
        <v>21</v>
      </c>
      <c r="L962">
        <v>1564030800</v>
      </c>
      <c r="M962" s="8">
        <f t="shared" si="59"/>
        <v>43671.208333333328</v>
      </c>
      <c r="N962">
        <v>1564894800</v>
      </c>
      <c r="O962" s="8">
        <f t="shared" ref="O962:O1025" si="62">(((N962/60)/60)/24)+DATE(1970,1,1)</f>
        <v>43681.208333333328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ht="17" x14ac:dyDescent="0.2">
      <c r="A963">
        <v>760</v>
      </c>
      <c r="B963" t="s">
        <v>1532</v>
      </c>
      <c r="C963" s="3" t="s">
        <v>1533</v>
      </c>
      <c r="D963">
        <v>48300</v>
      </c>
      <c r="E963">
        <v>16592</v>
      </c>
      <c r="F963" s="5">
        <f t="shared" si="60"/>
        <v>34.351966873706004</v>
      </c>
      <c r="G963" t="s">
        <v>14</v>
      </c>
      <c r="H963">
        <v>210</v>
      </c>
      <c r="I963">
        <f t="shared" si="61"/>
        <v>79.009523809523813</v>
      </c>
      <c r="J963" t="s">
        <v>94</v>
      </c>
      <c r="K963" t="s">
        <v>95</v>
      </c>
      <c r="L963">
        <v>1564635600</v>
      </c>
      <c r="M963" s="8">
        <f t="shared" ref="M963:M1001" si="63">(((L963/60)/60)/24)+DATE(1970,1,1)</f>
        <v>43678.208333333328</v>
      </c>
      <c r="N963">
        <v>1567141200</v>
      </c>
      <c r="O963" s="8">
        <f t="shared" si="62"/>
        <v>43707.208333333328</v>
      </c>
      <c r="P963" t="b">
        <v>0</v>
      </c>
      <c r="Q963" t="b">
        <v>1</v>
      </c>
      <c r="R963" t="s">
        <v>2023</v>
      </c>
      <c r="S963" t="s">
        <v>2024</v>
      </c>
    </row>
    <row r="964" spans="1:19" ht="17" x14ac:dyDescent="0.2">
      <c r="A964">
        <v>983</v>
      </c>
      <c r="B964" t="s">
        <v>1970</v>
      </c>
      <c r="C964" s="3" t="s">
        <v>1971</v>
      </c>
      <c r="D964">
        <v>129100</v>
      </c>
      <c r="E964">
        <v>188404</v>
      </c>
      <c r="F964" s="5">
        <f t="shared" si="60"/>
        <v>145.93648334624322</v>
      </c>
      <c r="G964" t="s">
        <v>19</v>
      </c>
      <c r="H964">
        <v>2326</v>
      </c>
      <c r="I964">
        <f t="shared" si="61"/>
        <v>80.999140154772135</v>
      </c>
      <c r="J964" t="s">
        <v>20</v>
      </c>
      <c r="K964" t="s">
        <v>21</v>
      </c>
      <c r="L964">
        <v>1564894800</v>
      </c>
      <c r="M964" s="8">
        <f t="shared" si="63"/>
        <v>43681.208333333328</v>
      </c>
      <c r="N964">
        <v>1566190800</v>
      </c>
      <c r="O964" s="8">
        <f t="shared" si="62"/>
        <v>43696.208333333328</v>
      </c>
      <c r="P964" t="b">
        <v>0</v>
      </c>
      <c r="Q964" t="b">
        <v>0</v>
      </c>
      <c r="R964" t="s">
        <v>2014</v>
      </c>
      <c r="S964" t="s">
        <v>2015</v>
      </c>
    </row>
    <row r="965" spans="1:19" ht="34" x14ac:dyDescent="0.2">
      <c r="A965">
        <v>3</v>
      </c>
      <c r="B965" t="s">
        <v>26</v>
      </c>
      <c r="C965" s="3" t="s">
        <v>27</v>
      </c>
      <c r="D965">
        <v>4200</v>
      </c>
      <c r="E965">
        <v>2477</v>
      </c>
      <c r="F965" s="5">
        <f t="shared" si="60"/>
        <v>58.976190476190467</v>
      </c>
      <c r="G965" t="s">
        <v>14</v>
      </c>
      <c r="H965">
        <v>24</v>
      </c>
      <c r="I965">
        <f t="shared" si="61"/>
        <v>103.20833333333333</v>
      </c>
      <c r="J965" t="s">
        <v>20</v>
      </c>
      <c r="K965" t="s">
        <v>21</v>
      </c>
      <c r="L965">
        <v>1565499600</v>
      </c>
      <c r="M965" s="8">
        <f t="shared" si="63"/>
        <v>43688.208333333328</v>
      </c>
      <c r="N965">
        <v>1568955600</v>
      </c>
      <c r="O965" s="8">
        <f t="shared" si="62"/>
        <v>43728.208333333328</v>
      </c>
      <c r="P965" t="b">
        <v>0</v>
      </c>
      <c r="Q965" t="b">
        <v>0</v>
      </c>
      <c r="R965" t="s">
        <v>2008</v>
      </c>
      <c r="S965" t="s">
        <v>2009</v>
      </c>
    </row>
    <row r="966" spans="1:19" ht="17" x14ac:dyDescent="0.2">
      <c r="A966">
        <v>327</v>
      </c>
      <c r="B966" t="s">
        <v>683</v>
      </c>
      <c r="C966" s="3" t="s">
        <v>684</v>
      </c>
      <c r="D966">
        <v>2600</v>
      </c>
      <c r="E966">
        <v>1002</v>
      </c>
      <c r="F966" s="5">
        <f t="shared" si="60"/>
        <v>38.53846153846154</v>
      </c>
      <c r="G966" t="s">
        <v>14</v>
      </c>
      <c r="H966">
        <v>33</v>
      </c>
      <c r="I966">
        <f t="shared" si="61"/>
        <v>30.363636363636363</v>
      </c>
      <c r="J966" t="s">
        <v>20</v>
      </c>
      <c r="K966" t="s">
        <v>21</v>
      </c>
      <c r="L966">
        <v>1566968400</v>
      </c>
      <c r="M966" s="8">
        <f t="shared" si="63"/>
        <v>43705.208333333328</v>
      </c>
      <c r="N966">
        <v>1567314000</v>
      </c>
      <c r="O966" s="8">
        <f t="shared" si="62"/>
        <v>43709.208333333328</v>
      </c>
      <c r="P966" t="b">
        <v>0</v>
      </c>
      <c r="Q966" t="b">
        <v>1</v>
      </c>
      <c r="R966" t="s">
        <v>2012</v>
      </c>
      <c r="S966" t="s">
        <v>2013</v>
      </c>
    </row>
    <row r="967" spans="1:19" ht="17" x14ac:dyDescent="0.2">
      <c r="A967">
        <v>106</v>
      </c>
      <c r="B967" t="s">
        <v>242</v>
      </c>
      <c r="C967" s="3" t="s">
        <v>243</v>
      </c>
      <c r="D967">
        <v>3900</v>
      </c>
      <c r="E967">
        <v>14006</v>
      </c>
      <c r="F967" s="5">
        <f t="shared" si="60"/>
        <v>359.12820512820514</v>
      </c>
      <c r="G967" t="s">
        <v>19</v>
      </c>
      <c r="H967">
        <v>147</v>
      </c>
      <c r="I967">
        <f t="shared" si="61"/>
        <v>95.278911564625844</v>
      </c>
      <c r="J967" t="s">
        <v>20</v>
      </c>
      <c r="K967" t="s">
        <v>21</v>
      </c>
      <c r="L967">
        <v>1567918800</v>
      </c>
      <c r="M967" s="8">
        <f t="shared" si="63"/>
        <v>43716.208333333328</v>
      </c>
      <c r="N967">
        <v>1568350800</v>
      </c>
      <c r="O967" s="8">
        <f t="shared" si="62"/>
        <v>43721.208333333328</v>
      </c>
      <c r="P967" t="b">
        <v>0</v>
      </c>
      <c r="Q967" t="b">
        <v>0</v>
      </c>
      <c r="R967" t="s">
        <v>2012</v>
      </c>
      <c r="S967" t="s">
        <v>2013</v>
      </c>
    </row>
    <row r="968" spans="1:19" ht="34" x14ac:dyDescent="0.2">
      <c r="A968">
        <v>984</v>
      </c>
      <c r="B968" t="s">
        <v>1972</v>
      </c>
      <c r="C968" s="3" t="s">
        <v>1973</v>
      </c>
      <c r="D968">
        <v>6500</v>
      </c>
      <c r="E968">
        <v>9910</v>
      </c>
      <c r="F968" s="5">
        <f t="shared" si="60"/>
        <v>152.46153846153848</v>
      </c>
      <c r="G968" t="s">
        <v>19</v>
      </c>
      <c r="H968">
        <v>381</v>
      </c>
      <c r="I968">
        <f t="shared" si="61"/>
        <v>26.010498687664043</v>
      </c>
      <c r="J968" t="s">
        <v>20</v>
      </c>
      <c r="K968" t="s">
        <v>21</v>
      </c>
      <c r="L968">
        <v>1567918800</v>
      </c>
      <c r="M968" s="8">
        <f t="shared" si="63"/>
        <v>43716.208333333328</v>
      </c>
      <c r="N968">
        <v>1570165200</v>
      </c>
      <c r="O968" s="8">
        <f t="shared" si="62"/>
        <v>43742.208333333328</v>
      </c>
      <c r="P968" t="b">
        <v>0</v>
      </c>
      <c r="Q968" t="b">
        <v>0</v>
      </c>
      <c r="R968" t="s">
        <v>2012</v>
      </c>
      <c r="S968" t="s">
        <v>2013</v>
      </c>
    </row>
    <row r="969" spans="1:19" ht="17" x14ac:dyDescent="0.2">
      <c r="A969">
        <v>911</v>
      </c>
      <c r="B969" t="s">
        <v>1830</v>
      </c>
      <c r="C969" s="3" t="s">
        <v>1831</v>
      </c>
      <c r="D969">
        <v>5800</v>
      </c>
      <c r="E969">
        <v>11539</v>
      </c>
      <c r="F969" s="5">
        <f t="shared" si="60"/>
        <v>198.94827586206895</v>
      </c>
      <c r="G969" t="s">
        <v>19</v>
      </c>
      <c r="H969">
        <v>462</v>
      </c>
      <c r="I969">
        <f t="shared" si="61"/>
        <v>24.976190476190474</v>
      </c>
      <c r="J969" t="s">
        <v>20</v>
      </c>
      <c r="K969" t="s">
        <v>21</v>
      </c>
      <c r="L969">
        <v>1568005200</v>
      </c>
      <c r="M969" s="8">
        <f t="shared" si="63"/>
        <v>43717.208333333328</v>
      </c>
      <c r="N969">
        <v>1568178000</v>
      </c>
      <c r="O969" s="8">
        <f t="shared" si="62"/>
        <v>43719.208333333328</v>
      </c>
      <c r="P969" t="b">
        <v>1</v>
      </c>
      <c r="Q969" t="b">
        <v>0</v>
      </c>
      <c r="R969" t="s">
        <v>2010</v>
      </c>
      <c r="S969" t="s">
        <v>2011</v>
      </c>
    </row>
    <row r="970" spans="1:19" ht="17" x14ac:dyDescent="0.2">
      <c r="A970">
        <v>675</v>
      </c>
      <c r="B970" t="s">
        <v>1366</v>
      </c>
      <c r="C970" s="3" t="s">
        <v>1367</v>
      </c>
      <c r="D970">
        <v>9700</v>
      </c>
      <c r="E970">
        <v>11929</v>
      </c>
      <c r="F970" s="5">
        <f t="shared" si="60"/>
        <v>122.97938144329896</v>
      </c>
      <c r="G970" t="s">
        <v>19</v>
      </c>
      <c r="H970">
        <v>331</v>
      </c>
      <c r="I970">
        <f t="shared" si="61"/>
        <v>36.0392749244713</v>
      </c>
      <c r="J970" t="s">
        <v>20</v>
      </c>
      <c r="K970" t="s">
        <v>21</v>
      </c>
      <c r="L970">
        <v>1568178000</v>
      </c>
      <c r="M970" s="8">
        <f t="shared" si="63"/>
        <v>43719.208333333328</v>
      </c>
      <c r="N970">
        <v>1568782800</v>
      </c>
      <c r="O970" s="8">
        <f t="shared" si="62"/>
        <v>43726.208333333328</v>
      </c>
      <c r="P970" t="b">
        <v>0</v>
      </c>
      <c r="Q970" t="b">
        <v>0</v>
      </c>
      <c r="R970" t="s">
        <v>2037</v>
      </c>
      <c r="S970" t="s">
        <v>2038</v>
      </c>
    </row>
    <row r="971" spans="1:19" ht="34" x14ac:dyDescent="0.2">
      <c r="A971">
        <v>430</v>
      </c>
      <c r="B971" t="s">
        <v>886</v>
      </c>
      <c r="C971" s="3" t="s">
        <v>887</v>
      </c>
      <c r="D971">
        <v>8100</v>
      </c>
      <c r="E971">
        <v>5487</v>
      </c>
      <c r="F971" s="5">
        <f t="shared" si="60"/>
        <v>67.740740740740748</v>
      </c>
      <c r="G971" t="s">
        <v>14</v>
      </c>
      <c r="H971">
        <v>84</v>
      </c>
      <c r="I971">
        <f t="shared" si="61"/>
        <v>65.321428571428569</v>
      </c>
      <c r="J971" t="s">
        <v>20</v>
      </c>
      <c r="K971" t="s">
        <v>21</v>
      </c>
      <c r="L971">
        <v>1569733200</v>
      </c>
      <c r="M971" s="8">
        <f t="shared" si="63"/>
        <v>43737.208333333328</v>
      </c>
      <c r="N971">
        <v>1572670800</v>
      </c>
      <c r="O971" s="8">
        <f t="shared" si="62"/>
        <v>43771.208333333328</v>
      </c>
      <c r="P971" t="b">
        <v>0</v>
      </c>
      <c r="Q971" t="b">
        <v>0</v>
      </c>
      <c r="R971" t="s">
        <v>2012</v>
      </c>
      <c r="S971" t="s">
        <v>2013</v>
      </c>
    </row>
    <row r="972" spans="1:19" ht="17" x14ac:dyDescent="0.2">
      <c r="A972">
        <v>156</v>
      </c>
      <c r="B972" t="s">
        <v>342</v>
      </c>
      <c r="C972" s="3" t="s">
        <v>343</v>
      </c>
      <c r="D972">
        <v>36400</v>
      </c>
      <c r="E972">
        <v>26914</v>
      </c>
      <c r="F972" s="5">
        <f t="shared" si="60"/>
        <v>73.939560439560438</v>
      </c>
      <c r="G972" t="s">
        <v>63</v>
      </c>
      <c r="H972">
        <v>379</v>
      </c>
      <c r="I972">
        <f t="shared" si="61"/>
        <v>71.013192612137203</v>
      </c>
      <c r="J972" t="s">
        <v>24</v>
      </c>
      <c r="K972" t="s">
        <v>25</v>
      </c>
      <c r="L972">
        <v>1570251600</v>
      </c>
      <c r="M972" s="8">
        <f t="shared" si="63"/>
        <v>43743.208333333328</v>
      </c>
      <c r="N972">
        <v>1572325200</v>
      </c>
      <c r="O972" s="8">
        <f t="shared" si="62"/>
        <v>43767.208333333328</v>
      </c>
      <c r="P972" t="b">
        <v>0</v>
      </c>
      <c r="Q972" t="b">
        <v>0</v>
      </c>
      <c r="R972" t="s">
        <v>2008</v>
      </c>
      <c r="S972" t="s">
        <v>2009</v>
      </c>
    </row>
    <row r="973" spans="1:19" ht="34" x14ac:dyDescent="0.2">
      <c r="A973">
        <v>37</v>
      </c>
      <c r="B973" t="s">
        <v>104</v>
      </c>
      <c r="C973" s="3" t="s">
        <v>105</v>
      </c>
      <c r="D973">
        <v>8100</v>
      </c>
      <c r="E973">
        <v>11339</v>
      </c>
      <c r="F973" s="5">
        <f t="shared" si="60"/>
        <v>139.98765432098764</v>
      </c>
      <c r="G973" t="s">
        <v>19</v>
      </c>
      <c r="H973">
        <v>107</v>
      </c>
      <c r="I973">
        <f t="shared" si="61"/>
        <v>105.97196261682242</v>
      </c>
      <c r="J973" t="s">
        <v>20</v>
      </c>
      <c r="K973" t="s">
        <v>21</v>
      </c>
      <c r="L973">
        <v>1570338000</v>
      </c>
      <c r="M973" s="8">
        <f t="shared" si="63"/>
        <v>43744.208333333328</v>
      </c>
      <c r="N973">
        <v>1573192800</v>
      </c>
      <c r="O973" s="8">
        <f t="shared" si="62"/>
        <v>43777.25</v>
      </c>
      <c r="P973" t="b">
        <v>0</v>
      </c>
      <c r="Q973" t="b">
        <v>1</v>
      </c>
      <c r="R973" t="s">
        <v>2020</v>
      </c>
      <c r="S973" t="s">
        <v>2026</v>
      </c>
    </row>
    <row r="974" spans="1:19" ht="17" x14ac:dyDescent="0.2">
      <c r="A974">
        <v>407</v>
      </c>
      <c r="B974" t="s">
        <v>842</v>
      </c>
      <c r="C974" s="3" t="s">
        <v>843</v>
      </c>
      <c r="D974">
        <v>3400</v>
      </c>
      <c r="E974">
        <v>12100</v>
      </c>
      <c r="F974" s="5">
        <f t="shared" si="60"/>
        <v>355.88235294117646</v>
      </c>
      <c r="G974" t="s">
        <v>19</v>
      </c>
      <c r="H974">
        <v>484</v>
      </c>
      <c r="I974">
        <f t="shared" si="61"/>
        <v>25</v>
      </c>
      <c r="J974" t="s">
        <v>32</v>
      </c>
      <c r="K974" t="s">
        <v>33</v>
      </c>
      <c r="L974">
        <v>1570942800</v>
      </c>
      <c r="M974" s="8">
        <f t="shared" si="63"/>
        <v>43751.208333333328</v>
      </c>
      <c r="N974">
        <v>1571547600</v>
      </c>
      <c r="O974" s="8">
        <f t="shared" si="62"/>
        <v>43758.208333333328</v>
      </c>
      <c r="P974" t="b">
        <v>0</v>
      </c>
      <c r="Q974" t="b">
        <v>0</v>
      </c>
      <c r="R974" t="s">
        <v>2012</v>
      </c>
      <c r="S974" t="s">
        <v>2013</v>
      </c>
    </row>
    <row r="975" spans="1:19" ht="34" x14ac:dyDescent="0.2">
      <c r="A975">
        <v>95</v>
      </c>
      <c r="B975" t="s">
        <v>220</v>
      </c>
      <c r="C975" s="3" t="s">
        <v>221</v>
      </c>
      <c r="D975">
        <v>900</v>
      </c>
      <c r="E975">
        <v>1017</v>
      </c>
      <c r="F975" s="5">
        <f t="shared" si="60"/>
        <v>112.99999999999999</v>
      </c>
      <c r="G975" t="s">
        <v>19</v>
      </c>
      <c r="H975">
        <v>27</v>
      </c>
      <c r="I975">
        <f t="shared" si="61"/>
        <v>37.666666666666664</v>
      </c>
      <c r="J975" t="s">
        <v>20</v>
      </c>
      <c r="K975" t="s">
        <v>21</v>
      </c>
      <c r="L975">
        <v>1571029200</v>
      </c>
      <c r="M975" s="8">
        <f t="shared" si="63"/>
        <v>43752.208333333328</v>
      </c>
      <c r="N975">
        <v>1571634000</v>
      </c>
      <c r="O975" s="8">
        <f t="shared" si="62"/>
        <v>43759.208333333328</v>
      </c>
      <c r="P975" t="b">
        <v>0</v>
      </c>
      <c r="Q975" t="b">
        <v>0</v>
      </c>
      <c r="R975" t="s">
        <v>2014</v>
      </c>
      <c r="S975" t="s">
        <v>2015</v>
      </c>
    </row>
    <row r="976" spans="1:19" ht="17" x14ac:dyDescent="0.2">
      <c r="A976">
        <v>807</v>
      </c>
      <c r="B976" t="s">
        <v>1625</v>
      </c>
      <c r="C976" s="3" t="s">
        <v>1626</v>
      </c>
      <c r="D976">
        <v>700</v>
      </c>
      <c r="E976">
        <v>1848</v>
      </c>
      <c r="F976" s="5">
        <f t="shared" si="60"/>
        <v>264</v>
      </c>
      <c r="G976" t="s">
        <v>19</v>
      </c>
      <c r="H976">
        <v>43</v>
      </c>
      <c r="I976">
        <f t="shared" si="61"/>
        <v>42.97674418604651</v>
      </c>
      <c r="J976" t="s">
        <v>20</v>
      </c>
      <c r="K976" t="s">
        <v>21</v>
      </c>
      <c r="L976">
        <v>1571115600</v>
      </c>
      <c r="M976" s="8">
        <f t="shared" si="63"/>
        <v>43753.208333333328</v>
      </c>
      <c r="N976">
        <v>1574920800</v>
      </c>
      <c r="O976" s="8">
        <f t="shared" si="62"/>
        <v>43797.25</v>
      </c>
      <c r="P976" t="b">
        <v>0</v>
      </c>
      <c r="Q976" t="b">
        <v>1</v>
      </c>
      <c r="R976" t="s">
        <v>2012</v>
      </c>
      <c r="S976" t="s">
        <v>2013</v>
      </c>
    </row>
    <row r="977" spans="1:19" ht="17" x14ac:dyDescent="0.2">
      <c r="A977">
        <v>679</v>
      </c>
      <c r="B977" t="s">
        <v>645</v>
      </c>
      <c r="C977" s="3" t="s">
        <v>1374</v>
      </c>
      <c r="D977">
        <v>1400</v>
      </c>
      <c r="E977">
        <v>14511</v>
      </c>
      <c r="F977" s="5">
        <f t="shared" si="60"/>
        <v>1036.5</v>
      </c>
      <c r="G977" t="s">
        <v>19</v>
      </c>
      <c r="H977">
        <v>363</v>
      </c>
      <c r="I977">
        <f t="shared" si="61"/>
        <v>39.97520661157025</v>
      </c>
      <c r="J977" t="s">
        <v>20</v>
      </c>
      <c r="K977" t="s">
        <v>21</v>
      </c>
      <c r="L977">
        <v>1571374800</v>
      </c>
      <c r="M977" s="8">
        <f t="shared" si="63"/>
        <v>43756.208333333328</v>
      </c>
      <c r="N977">
        <v>1571806800</v>
      </c>
      <c r="O977" s="8">
        <f t="shared" si="62"/>
        <v>43761.208333333328</v>
      </c>
      <c r="P977" t="b">
        <v>0</v>
      </c>
      <c r="Q977" t="b">
        <v>1</v>
      </c>
      <c r="R977" t="s">
        <v>2006</v>
      </c>
      <c r="S977" t="s">
        <v>2007</v>
      </c>
    </row>
    <row r="978" spans="1:19" ht="17" x14ac:dyDescent="0.2">
      <c r="A978">
        <v>49</v>
      </c>
      <c r="B978" t="s">
        <v>128</v>
      </c>
      <c r="C978" s="3" t="s">
        <v>129</v>
      </c>
      <c r="D978">
        <v>7200</v>
      </c>
      <c r="E978">
        <v>13653</v>
      </c>
      <c r="F978" s="5">
        <f t="shared" si="60"/>
        <v>189.625</v>
      </c>
      <c r="G978" t="s">
        <v>19</v>
      </c>
      <c r="H978">
        <v>303</v>
      </c>
      <c r="I978">
        <f t="shared" si="61"/>
        <v>45.059405940594061</v>
      </c>
      <c r="J978" t="s">
        <v>20</v>
      </c>
      <c r="K978" t="s">
        <v>21</v>
      </c>
      <c r="L978">
        <v>1571547600</v>
      </c>
      <c r="M978" s="8">
        <f t="shared" si="63"/>
        <v>43758.208333333328</v>
      </c>
      <c r="N978">
        <v>1575439200</v>
      </c>
      <c r="O978" s="8">
        <f t="shared" si="62"/>
        <v>43803.25</v>
      </c>
      <c r="P978" t="b">
        <v>0</v>
      </c>
      <c r="Q978" t="b">
        <v>0</v>
      </c>
      <c r="R978" t="s">
        <v>2008</v>
      </c>
      <c r="S978" t="s">
        <v>2009</v>
      </c>
    </row>
    <row r="979" spans="1:19" ht="17" x14ac:dyDescent="0.2">
      <c r="A979">
        <v>12</v>
      </c>
      <c r="B979" t="s">
        <v>49</v>
      </c>
      <c r="C979" s="3" t="s">
        <v>50</v>
      </c>
      <c r="D979">
        <v>6300</v>
      </c>
      <c r="E979">
        <v>5629</v>
      </c>
      <c r="F979" s="5">
        <f t="shared" si="60"/>
        <v>89.349206349206341</v>
      </c>
      <c r="G979" t="s">
        <v>14</v>
      </c>
      <c r="H979">
        <v>55</v>
      </c>
      <c r="I979">
        <f t="shared" si="61"/>
        <v>102.34545454545454</v>
      </c>
      <c r="J979" t="s">
        <v>20</v>
      </c>
      <c r="K979" t="s">
        <v>21</v>
      </c>
      <c r="L979">
        <v>1571720400</v>
      </c>
      <c r="M979" s="8">
        <f t="shared" si="63"/>
        <v>43760.208333333328</v>
      </c>
      <c r="N979">
        <v>1572411600</v>
      </c>
      <c r="O979" s="8">
        <f t="shared" si="62"/>
        <v>43768.208333333328</v>
      </c>
      <c r="P979" t="b">
        <v>0</v>
      </c>
      <c r="Q979" t="b">
        <v>0</v>
      </c>
      <c r="R979" t="s">
        <v>2014</v>
      </c>
      <c r="S979" t="s">
        <v>2017</v>
      </c>
    </row>
    <row r="980" spans="1:19" ht="17" x14ac:dyDescent="0.2">
      <c r="A980">
        <v>377</v>
      </c>
      <c r="B980" t="s">
        <v>783</v>
      </c>
      <c r="C980" s="3" t="s">
        <v>784</v>
      </c>
      <c r="D980">
        <v>49700</v>
      </c>
      <c r="E980">
        <v>5098</v>
      </c>
      <c r="F980" s="5">
        <f t="shared" si="60"/>
        <v>10.257545271629779</v>
      </c>
      <c r="G980" t="s">
        <v>14</v>
      </c>
      <c r="H980">
        <v>127</v>
      </c>
      <c r="I980">
        <f t="shared" si="61"/>
        <v>40.14173228346457</v>
      </c>
      <c r="J980" t="s">
        <v>20</v>
      </c>
      <c r="K980" t="s">
        <v>21</v>
      </c>
      <c r="L980">
        <v>1571720400</v>
      </c>
      <c r="M980" s="8">
        <f t="shared" si="63"/>
        <v>43760.208333333328</v>
      </c>
      <c r="N980">
        <v>1572933600</v>
      </c>
      <c r="O980" s="8">
        <f t="shared" si="62"/>
        <v>43774.25</v>
      </c>
      <c r="P980" t="b">
        <v>0</v>
      </c>
      <c r="Q980" t="b">
        <v>0</v>
      </c>
      <c r="R980" t="s">
        <v>2012</v>
      </c>
      <c r="S980" t="s">
        <v>2013</v>
      </c>
    </row>
    <row r="981" spans="1:19" ht="17" x14ac:dyDescent="0.2">
      <c r="A981">
        <v>401</v>
      </c>
      <c r="B981" t="s">
        <v>830</v>
      </c>
      <c r="C981" s="3" t="s">
        <v>831</v>
      </c>
      <c r="D981">
        <v>900</v>
      </c>
      <c r="E981">
        <v>13772</v>
      </c>
      <c r="F981" s="5">
        <f t="shared" si="60"/>
        <v>1530.2222222222222</v>
      </c>
      <c r="G981" t="s">
        <v>19</v>
      </c>
      <c r="H981">
        <v>299</v>
      </c>
      <c r="I981">
        <f t="shared" si="61"/>
        <v>46.060200668896321</v>
      </c>
      <c r="J981" t="s">
        <v>20</v>
      </c>
      <c r="K981" t="s">
        <v>21</v>
      </c>
      <c r="L981">
        <v>1572152400</v>
      </c>
      <c r="M981" s="8">
        <f t="shared" si="63"/>
        <v>43765.208333333328</v>
      </c>
      <c r="N981">
        <v>1572152400</v>
      </c>
      <c r="O981" s="8">
        <f t="shared" si="62"/>
        <v>43765.208333333328</v>
      </c>
      <c r="P981" t="b">
        <v>0</v>
      </c>
      <c r="Q981" t="b">
        <v>0</v>
      </c>
      <c r="R981" t="s">
        <v>2012</v>
      </c>
      <c r="S981" t="s">
        <v>2013</v>
      </c>
    </row>
    <row r="982" spans="1:19" ht="17" x14ac:dyDescent="0.2">
      <c r="A982">
        <v>924</v>
      </c>
      <c r="B982" t="s">
        <v>1856</v>
      </c>
      <c r="C982" s="3" t="s">
        <v>1857</v>
      </c>
      <c r="D982">
        <v>39400</v>
      </c>
      <c r="E982">
        <v>192292</v>
      </c>
      <c r="F982" s="5">
        <f t="shared" si="60"/>
        <v>488.05076142131981</v>
      </c>
      <c r="G982" t="s">
        <v>19</v>
      </c>
      <c r="H982">
        <v>2289</v>
      </c>
      <c r="I982">
        <f t="shared" si="61"/>
        <v>84.006989951944078</v>
      </c>
      <c r="J982" t="s">
        <v>94</v>
      </c>
      <c r="K982" t="s">
        <v>95</v>
      </c>
      <c r="L982">
        <v>1572498000</v>
      </c>
      <c r="M982" s="8">
        <f t="shared" si="63"/>
        <v>43769.208333333328</v>
      </c>
      <c r="N982">
        <v>1573452000</v>
      </c>
      <c r="O982" s="8">
        <f t="shared" si="62"/>
        <v>43780.25</v>
      </c>
      <c r="P982" t="b">
        <v>0</v>
      </c>
      <c r="Q982" t="b">
        <v>0</v>
      </c>
      <c r="R982" t="s">
        <v>2012</v>
      </c>
      <c r="S982" t="s">
        <v>2013</v>
      </c>
    </row>
    <row r="983" spans="1:19" ht="17" x14ac:dyDescent="0.2">
      <c r="A983">
        <v>337</v>
      </c>
      <c r="B983" t="s">
        <v>703</v>
      </c>
      <c r="C983" s="3" t="s">
        <v>704</v>
      </c>
      <c r="D983">
        <v>94500</v>
      </c>
      <c r="E983">
        <v>116064</v>
      </c>
      <c r="F983" s="5">
        <f t="shared" si="60"/>
        <v>122.81904761904762</v>
      </c>
      <c r="G983" t="s">
        <v>19</v>
      </c>
      <c r="H983">
        <v>1095</v>
      </c>
      <c r="I983">
        <f t="shared" si="61"/>
        <v>105.9945205479452</v>
      </c>
      <c r="J983" t="s">
        <v>20</v>
      </c>
      <c r="K983" t="s">
        <v>21</v>
      </c>
      <c r="L983">
        <v>1573452000</v>
      </c>
      <c r="M983" s="8">
        <f t="shared" si="63"/>
        <v>43780.25</v>
      </c>
      <c r="N983">
        <v>1573538400</v>
      </c>
      <c r="O983" s="8">
        <f t="shared" si="62"/>
        <v>43781.25</v>
      </c>
      <c r="P983" t="b">
        <v>0</v>
      </c>
      <c r="Q983" t="b">
        <v>0</v>
      </c>
      <c r="R983" t="s">
        <v>2012</v>
      </c>
      <c r="S983" t="s">
        <v>2013</v>
      </c>
    </row>
    <row r="984" spans="1:19" ht="17" x14ac:dyDescent="0.2">
      <c r="A984">
        <v>335</v>
      </c>
      <c r="B984" t="s">
        <v>699</v>
      </c>
      <c r="C984" s="3" t="s">
        <v>700</v>
      </c>
      <c r="D984">
        <v>173800</v>
      </c>
      <c r="E984">
        <v>198628</v>
      </c>
      <c r="F984" s="5">
        <f t="shared" si="60"/>
        <v>114.28538550057536</v>
      </c>
      <c r="G984" t="s">
        <v>19</v>
      </c>
      <c r="H984">
        <v>2283</v>
      </c>
      <c r="I984">
        <f t="shared" si="61"/>
        <v>87.003066141042481</v>
      </c>
      <c r="J984" t="s">
        <v>20</v>
      </c>
      <c r="K984" t="s">
        <v>21</v>
      </c>
      <c r="L984">
        <v>1573797600</v>
      </c>
      <c r="M984" s="8">
        <f t="shared" si="63"/>
        <v>43784.25</v>
      </c>
      <c r="N984">
        <v>1574920800</v>
      </c>
      <c r="O984" s="8">
        <f t="shared" si="62"/>
        <v>43797.25</v>
      </c>
      <c r="P984" t="b">
        <v>0</v>
      </c>
      <c r="Q984" t="b">
        <v>0</v>
      </c>
      <c r="R984" t="s">
        <v>2008</v>
      </c>
      <c r="S984" t="s">
        <v>2009</v>
      </c>
    </row>
    <row r="985" spans="1:19" ht="17" x14ac:dyDescent="0.2">
      <c r="A985">
        <v>490</v>
      </c>
      <c r="B985" t="s">
        <v>1004</v>
      </c>
      <c r="C985" s="3" t="s">
        <v>1005</v>
      </c>
      <c r="D985">
        <v>2400</v>
      </c>
      <c r="E985">
        <v>4596</v>
      </c>
      <c r="F985" s="5">
        <f t="shared" si="60"/>
        <v>191.5</v>
      </c>
      <c r="G985" t="s">
        <v>19</v>
      </c>
      <c r="H985">
        <v>144</v>
      </c>
      <c r="I985">
        <f t="shared" si="61"/>
        <v>31.916666666666668</v>
      </c>
      <c r="J985" t="s">
        <v>20</v>
      </c>
      <c r="K985" t="s">
        <v>21</v>
      </c>
      <c r="L985">
        <v>1573970400</v>
      </c>
      <c r="M985" s="8">
        <f t="shared" si="63"/>
        <v>43786.25</v>
      </c>
      <c r="N985">
        <v>1574575200</v>
      </c>
      <c r="O985" s="8">
        <f t="shared" si="62"/>
        <v>43793.25</v>
      </c>
      <c r="P985" t="b">
        <v>0</v>
      </c>
      <c r="Q985" t="b">
        <v>0</v>
      </c>
      <c r="R985" t="s">
        <v>2037</v>
      </c>
      <c r="S985" t="s">
        <v>2038</v>
      </c>
    </row>
    <row r="986" spans="1:19" ht="17" x14ac:dyDescent="0.2">
      <c r="A986">
        <v>597</v>
      </c>
      <c r="B986" t="s">
        <v>1212</v>
      </c>
      <c r="C986" s="3" t="s">
        <v>1213</v>
      </c>
      <c r="D986">
        <v>73800</v>
      </c>
      <c r="E986">
        <v>148779</v>
      </c>
      <c r="F986" s="5">
        <f t="shared" si="60"/>
        <v>201.59756097560978</v>
      </c>
      <c r="G986" t="s">
        <v>19</v>
      </c>
      <c r="H986">
        <v>2188</v>
      </c>
      <c r="I986">
        <f t="shared" si="61"/>
        <v>67.997714808043881</v>
      </c>
      <c r="J986" t="s">
        <v>20</v>
      </c>
      <c r="K986" t="s">
        <v>21</v>
      </c>
      <c r="L986">
        <v>1573970400</v>
      </c>
      <c r="M986" s="8">
        <f t="shared" si="63"/>
        <v>43786.25</v>
      </c>
      <c r="N986">
        <v>1575525600</v>
      </c>
      <c r="O986" s="8">
        <f t="shared" si="62"/>
        <v>43804.25</v>
      </c>
      <c r="P986" t="b">
        <v>0</v>
      </c>
      <c r="Q986" t="b">
        <v>0</v>
      </c>
      <c r="R986" t="s">
        <v>2012</v>
      </c>
      <c r="S986" t="s">
        <v>2013</v>
      </c>
    </row>
    <row r="987" spans="1:19" ht="34" x14ac:dyDescent="0.2">
      <c r="A987">
        <v>854</v>
      </c>
      <c r="B987" t="s">
        <v>1717</v>
      </c>
      <c r="C987" s="3" t="s">
        <v>1718</v>
      </c>
      <c r="D987">
        <v>171000</v>
      </c>
      <c r="E987">
        <v>194309</v>
      </c>
      <c r="F987" s="5">
        <f t="shared" si="60"/>
        <v>113.63099415204678</v>
      </c>
      <c r="G987" t="s">
        <v>19</v>
      </c>
      <c r="H987">
        <v>2662</v>
      </c>
      <c r="I987">
        <f t="shared" si="61"/>
        <v>72.993613824192337</v>
      </c>
      <c r="J987" t="s">
        <v>15</v>
      </c>
      <c r="K987" t="s">
        <v>16</v>
      </c>
      <c r="L987">
        <v>1574056800</v>
      </c>
      <c r="M987" s="8">
        <f t="shared" si="63"/>
        <v>43787.25</v>
      </c>
      <c r="N987">
        <v>1576389600</v>
      </c>
      <c r="O987" s="8">
        <f t="shared" si="62"/>
        <v>43814.25</v>
      </c>
      <c r="P987" t="b">
        <v>0</v>
      </c>
      <c r="Q987" t="b">
        <v>0</v>
      </c>
      <c r="R987" t="s">
        <v>2020</v>
      </c>
      <c r="S987" t="s">
        <v>2026</v>
      </c>
    </row>
    <row r="988" spans="1:19" ht="17" x14ac:dyDescent="0.2">
      <c r="A988">
        <v>316</v>
      </c>
      <c r="B988" t="s">
        <v>661</v>
      </c>
      <c r="C988" s="3" t="s">
        <v>662</v>
      </c>
      <c r="D988">
        <v>9600</v>
      </c>
      <c r="E988">
        <v>6401</v>
      </c>
      <c r="F988" s="5">
        <f t="shared" si="60"/>
        <v>66.677083333333329</v>
      </c>
      <c r="G988" t="s">
        <v>14</v>
      </c>
      <c r="H988">
        <v>108</v>
      </c>
      <c r="I988">
        <f t="shared" si="61"/>
        <v>59.268518518518519</v>
      </c>
      <c r="J988" t="s">
        <v>94</v>
      </c>
      <c r="K988" t="s">
        <v>95</v>
      </c>
      <c r="L988">
        <v>1574143200</v>
      </c>
      <c r="M988" s="8">
        <f t="shared" si="63"/>
        <v>43788.25</v>
      </c>
      <c r="N988">
        <v>1574229600</v>
      </c>
      <c r="O988" s="8">
        <f t="shared" si="62"/>
        <v>43789.25</v>
      </c>
      <c r="P988" t="b">
        <v>0</v>
      </c>
      <c r="Q988" t="b">
        <v>1</v>
      </c>
      <c r="R988" t="s">
        <v>2006</v>
      </c>
      <c r="S988" t="s">
        <v>2007</v>
      </c>
    </row>
    <row r="989" spans="1:19" ht="34" x14ac:dyDescent="0.2">
      <c r="A989">
        <v>71</v>
      </c>
      <c r="B989" t="s">
        <v>172</v>
      </c>
      <c r="C989" s="3" t="s">
        <v>173</v>
      </c>
      <c r="D989">
        <v>6000</v>
      </c>
      <c r="E989">
        <v>6484</v>
      </c>
      <c r="F989" s="5">
        <f t="shared" si="60"/>
        <v>108.06666666666666</v>
      </c>
      <c r="G989" t="s">
        <v>19</v>
      </c>
      <c r="H989">
        <v>76</v>
      </c>
      <c r="I989">
        <f t="shared" si="61"/>
        <v>85.315789473684205</v>
      </c>
      <c r="J989" t="s">
        <v>20</v>
      </c>
      <c r="K989" t="s">
        <v>21</v>
      </c>
      <c r="L989">
        <v>1575093600</v>
      </c>
      <c r="M989" s="8">
        <f t="shared" si="63"/>
        <v>43799.25</v>
      </c>
      <c r="N989">
        <v>1575439200</v>
      </c>
      <c r="O989" s="8">
        <f t="shared" si="62"/>
        <v>43803.25</v>
      </c>
      <c r="P989" t="b">
        <v>0</v>
      </c>
      <c r="Q989" t="b">
        <v>0</v>
      </c>
      <c r="R989" t="s">
        <v>2012</v>
      </c>
      <c r="S989" t="s">
        <v>2013</v>
      </c>
    </row>
    <row r="990" spans="1:19" ht="17" x14ac:dyDescent="0.2">
      <c r="A990">
        <v>230</v>
      </c>
      <c r="B990" t="s">
        <v>489</v>
      </c>
      <c r="C990" s="3" t="s">
        <v>490</v>
      </c>
      <c r="D990">
        <v>2400</v>
      </c>
      <c r="E990">
        <v>10084</v>
      </c>
      <c r="F990" s="5">
        <f t="shared" si="60"/>
        <v>420.16666666666669</v>
      </c>
      <c r="G990" t="s">
        <v>19</v>
      </c>
      <c r="H990">
        <v>101</v>
      </c>
      <c r="I990">
        <f t="shared" si="61"/>
        <v>99.841584158415841</v>
      </c>
      <c r="J990" t="s">
        <v>20</v>
      </c>
      <c r="K990" t="s">
        <v>21</v>
      </c>
      <c r="L990">
        <v>1575612000</v>
      </c>
      <c r="M990" s="8">
        <f t="shared" si="63"/>
        <v>43805.25</v>
      </c>
      <c r="N990">
        <v>1575612000</v>
      </c>
      <c r="O990" s="8">
        <f t="shared" si="62"/>
        <v>43805.25</v>
      </c>
      <c r="P990" t="b">
        <v>0</v>
      </c>
      <c r="Q990" t="b">
        <v>0</v>
      </c>
      <c r="R990" t="s">
        <v>2023</v>
      </c>
      <c r="S990" t="s">
        <v>2024</v>
      </c>
    </row>
    <row r="991" spans="1:19" ht="17" x14ac:dyDescent="0.2">
      <c r="A991">
        <v>574</v>
      </c>
      <c r="B991" t="s">
        <v>1168</v>
      </c>
      <c r="C991" s="3" t="s">
        <v>1169</v>
      </c>
      <c r="D991">
        <v>2700</v>
      </c>
      <c r="E991">
        <v>9967</v>
      </c>
      <c r="F991" s="5">
        <f t="shared" si="60"/>
        <v>369.14814814814815</v>
      </c>
      <c r="G991" t="s">
        <v>19</v>
      </c>
      <c r="H991">
        <v>144</v>
      </c>
      <c r="I991">
        <f t="shared" si="61"/>
        <v>69.215277777777771</v>
      </c>
      <c r="J991" t="s">
        <v>20</v>
      </c>
      <c r="K991" t="s">
        <v>21</v>
      </c>
      <c r="L991">
        <v>1575698400</v>
      </c>
      <c r="M991" s="8">
        <f t="shared" si="63"/>
        <v>43806.25</v>
      </c>
      <c r="N991">
        <v>1576562400</v>
      </c>
      <c r="O991" s="8">
        <f t="shared" si="62"/>
        <v>43816.25</v>
      </c>
      <c r="P991" t="b">
        <v>0</v>
      </c>
      <c r="Q991" t="b">
        <v>1</v>
      </c>
      <c r="R991" t="s">
        <v>2006</v>
      </c>
      <c r="S991" t="s">
        <v>2007</v>
      </c>
    </row>
    <row r="992" spans="1:19" ht="17" x14ac:dyDescent="0.2">
      <c r="A992">
        <v>15</v>
      </c>
      <c r="B992" t="s">
        <v>55</v>
      </c>
      <c r="C992" s="3" t="s">
        <v>56</v>
      </c>
      <c r="D992">
        <v>81200</v>
      </c>
      <c r="E992">
        <v>38414</v>
      </c>
      <c r="F992" s="5">
        <f t="shared" si="60"/>
        <v>47.307881773399011</v>
      </c>
      <c r="G992" t="s">
        <v>14</v>
      </c>
      <c r="H992">
        <v>452</v>
      </c>
      <c r="I992">
        <f t="shared" si="61"/>
        <v>84.986725663716811</v>
      </c>
      <c r="J992" t="s">
        <v>20</v>
      </c>
      <c r="K992" t="s">
        <v>21</v>
      </c>
      <c r="L992">
        <v>1575957600</v>
      </c>
      <c r="M992" s="8">
        <f t="shared" si="63"/>
        <v>43809.25</v>
      </c>
      <c r="N992">
        <v>1576303200</v>
      </c>
      <c r="O992" s="8">
        <f t="shared" si="62"/>
        <v>43813.25</v>
      </c>
      <c r="P992" t="b">
        <v>0</v>
      </c>
      <c r="Q992" t="b">
        <v>0</v>
      </c>
      <c r="R992" t="s">
        <v>2010</v>
      </c>
      <c r="S992" t="s">
        <v>2019</v>
      </c>
    </row>
    <row r="993" spans="1:19" ht="17" x14ac:dyDescent="0.2">
      <c r="A993">
        <v>483</v>
      </c>
      <c r="B993" t="s">
        <v>990</v>
      </c>
      <c r="C993" s="3" t="s">
        <v>991</v>
      </c>
      <c r="D993">
        <v>91400</v>
      </c>
      <c r="E993">
        <v>48236</v>
      </c>
      <c r="F993" s="5">
        <f t="shared" si="60"/>
        <v>52.774617067833695</v>
      </c>
      <c r="G993" t="s">
        <v>14</v>
      </c>
      <c r="H993">
        <v>554</v>
      </c>
      <c r="I993">
        <f t="shared" si="61"/>
        <v>87.068592057761734</v>
      </c>
      <c r="J993" t="s">
        <v>20</v>
      </c>
      <c r="K993" t="s">
        <v>21</v>
      </c>
      <c r="L993">
        <v>1576130400</v>
      </c>
      <c r="M993" s="8">
        <f t="shared" si="63"/>
        <v>43811.25</v>
      </c>
      <c r="N993">
        <v>1576735200</v>
      </c>
      <c r="O993" s="8">
        <f t="shared" si="62"/>
        <v>43818.25</v>
      </c>
      <c r="P993" t="b">
        <v>0</v>
      </c>
      <c r="Q993" t="b">
        <v>0</v>
      </c>
      <c r="R993" t="s">
        <v>2012</v>
      </c>
      <c r="S993" t="s">
        <v>2013</v>
      </c>
    </row>
    <row r="994" spans="1:19" ht="34" x14ac:dyDescent="0.2">
      <c r="A994">
        <v>680</v>
      </c>
      <c r="B994" t="s">
        <v>1375</v>
      </c>
      <c r="C994" s="3" t="s">
        <v>1376</v>
      </c>
      <c r="D994">
        <v>145600</v>
      </c>
      <c r="E994">
        <v>141822</v>
      </c>
      <c r="F994" s="5">
        <f t="shared" si="60"/>
        <v>97.405219780219781</v>
      </c>
      <c r="G994" t="s">
        <v>14</v>
      </c>
      <c r="H994">
        <v>2955</v>
      </c>
      <c r="I994">
        <f t="shared" si="61"/>
        <v>47.993908629441627</v>
      </c>
      <c r="J994" t="s">
        <v>20</v>
      </c>
      <c r="K994" t="s">
        <v>21</v>
      </c>
      <c r="L994">
        <v>1576303200</v>
      </c>
      <c r="M994" s="8">
        <f t="shared" si="63"/>
        <v>43813.25</v>
      </c>
      <c r="N994">
        <v>1576476000</v>
      </c>
      <c r="O994" s="8">
        <f t="shared" si="62"/>
        <v>43815.25</v>
      </c>
      <c r="P994" t="b">
        <v>0</v>
      </c>
      <c r="Q994" t="b">
        <v>1</v>
      </c>
      <c r="R994" t="s">
        <v>2023</v>
      </c>
      <c r="S994" t="s">
        <v>2034</v>
      </c>
    </row>
    <row r="995" spans="1:19" ht="34" x14ac:dyDescent="0.2">
      <c r="A995">
        <v>212</v>
      </c>
      <c r="B995" t="s">
        <v>454</v>
      </c>
      <c r="C995" s="3" t="s">
        <v>455</v>
      </c>
      <c r="D995">
        <v>8100</v>
      </c>
      <c r="E995">
        <v>12300</v>
      </c>
      <c r="F995" s="5">
        <f t="shared" si="60"/>
        <v>151.85185185185185</v>
      </c>
      <c r="G995" t="s">
        <v>19</v>
      </c>
      <c r="H995">
        <v>168</v>
      </c>
      <c r="I995">
        <f t="shared" si="61"/>
        <v>73.214285714285708</v>
      </c>
      <c r="J995" t="s">
        <v>20</v>
      </c>
      <c r="K995" t="s">
        <v>21</v>
      </c>
      <c r="L995">
        <v>1576389600</v>
      </c>
      <c r="M995" s="8">
        <f t="shared" si="63"/>
        <v>43814.25</v>
      </c>
      <c r="N995">
        <v>1580364000</v>
      </c>
      <c r="O995" s="8">
        <f t="shared" si="62"/>
        <v>43860.25</v>
      </c>
      <c r="P995" t="b">
        <v>0</v>
      </c>
      <c r="Q995" t="b">
        <v>0</v>
      </c>
      <c r="R995" t="s">
        <v>2012</v>
      </c>
      <c r="S995" t="s">
        <v>2013</v>
      </c>
    </row>
    <row r="996" spans="1:19" ht="17" x14ac:dyDescent="0.2">
      <c r="A996">
        <v>898</v>
      </c>
      <c r="B996" t="s">
        <v>1804</v>
      </c>
      <c r="C996" s="3" t="s">
        <v>1805</v>
      </c>
      <c r="D996">
        <v>179100</v>
      </c>
      <c r="E996">
        <v>93991</v>
      </c>
      <c r="F996" s="5">
        <f t="shared" si="60"/>
        <v>52.479620323841424</v>
      </c>
      <c r="G996" t="s">
        <v>14</v>
      </c>
      <c r="H996">
        <v>1221</v>
      </c>
      <c r="I996">
        <f t="shared" si="61"/>
        <v>76.978705978705975</v>
      </c>
      <c r="J996" t="s">
        <v>20</v>
      </c>
      <c r="K996" t="s">
        <v>21</v>
      </c>
      <c r="L996">
        <v>1576476000</v>
      </c>
      <c r="M996" s="8">
        <f t="shared" si="63"/>
        <v>43815.25</v>
      </c>
      <c r="N996">
        <v>1576994400</v>
      </c>
      <c r="O996" s="8">
        <f t="shared" si="62"/>
        <v>43821.25</v>
      </c>
      <c r="P996" t="b">
        <v>0</v>
      </c>
      <c r="Q996" t="b">
        <v>0</v>
      </c>
      <c r="R996" t="s">
        <v>2014</v>
      </c>
      <c r="S996" t="s">
        <v>2015</v>
      </c>
    </row>
    <row r="997" spans="1:19" ht="17" x14ac:dyDescent="0.2">
      <c r="A997">
        <v>969</v>
      </c>
      <c r="B997" t="s">
        <v>1943</v>
      </c>
      <c r="C997" s="3" t="s">
        <v>1944</v>
      </c>
      <c r="D997">
        <v>7900</v>
      </c>
      <c r="E997">
        <v>8550</v>
      </c>
      <c r="F997" s="5">
        <f t="shared" si="60"/>
        <v>108.22784810126582</v>
      </c>
      <c r="G997" t="s">
        <v>19</v>
      </c>
      <c r="H997">
        <v>93</v>
      </c>
      <c r="I997">
        <f t="shared" si="61"/>
        <v>91.935483870967744</v>
      </c>
      <c r="J997" t="s">
        <v>20</v>
      </c>
      <c r="K997" t="s">
        <v>21</v>
      </c>
      <c r="L997">
        <v>1576994400</v>
      </c>
      <c r="M997" s="8">
        <f t="shared" si="63"/>
        <v>43821.25</v>
      </c>
      <c r="N997">
        <v>1577599200</v>
      </c>
      <c r="O997" s="8">
        <f t="shared" si="62"/>
        <v>43828.25</v>
      </c>
      <c r="P997" t="b">
        <v>0</v>
      </c>
      <c r="Q997" t="b">
        <v>0</v>
      </c>
      <c r="R997" t="s">
        <v>2012</v>
      </c>
      <c r="S997" t="s">
        <v>2013</v>
      </c>
    </row>
    <row r="998" spans="1:19" ht="17" x14ac:dyDescent="0.2">
      <c r="A998">
        <v>545</v>
      </c>
      <c r="B998" t="s">
        <v>1111</v>
      </c>
      <c r="C998" s="3" t="s">
        <v>1112</v>
      </c>
      <c r="D998">
        <v>184800</v>
      </c>
      <c r="E998">
        <v>164109</v>
      </c>
      <c r="F998" s="5">
        <f t="shared" si="60"/>
        <v>88.803571428571431</v>
      </c>
      <c r="G998" t="s">
        <v>14</v>
      </c>
      <c r="H998">
        <v>2690</v>
      </c>
      <c r="I998">
        <f t="shared" si="61"/>
        <v>61.007063197026021</v>
      </c>
      <c r="J998" t="s">
        <v>20</v>
      </c>
      <c r="K998" t="s">
        <v>21</v>
      </c>
      <c r="L998">
        <v>1577253600</v>
      </c>
      <c r="M998" s="8">
        <f t="shared" si="63"/>
        <v>43824.25</v>
      </c>
      <c r="N998">
        <v>1578981600</v>
      </c>
      <c r="O998" s="8">
        <f t="shared" si="62"/>
        <v>43844.25</v>
      </c>
      <c r="P998" t="b">
        <v>0</v>
      </c>
      <c r="Q998" t="b">
        <v>0</v>
      </c>
      <c r="R998" t="s">
        <v>2012</v>
      </c>
      <c r="S998" t="s">
        <v>2013</v>
      </c>
    </row>
    <row r="999" spans="1:19" ht="17" x14ac:dyDescent="0.2">
      <c r="A999">
        <v>801</v>
      </c>
      <c r="B999" t="s">
        <v>1613</v>
      </c>
      <c r="C999" s="3" t="s">
        <v>1614</v>
      </c>
      <c r="D999">
        <v>2300</v>
      </c>
      <c r="E999">
        <v>4667</v>
      </c>
      <c r="F999" s="5">
        <f t="shared" si="60"/>
        <v>202.9130434782609</v>
      </c>
      <c r="G999" t="s">
        <v>19</v>
      </c>
      <c r="H999">
        <v>106</v>
      </c>
      <c r="I999">
        <f t="shared" si="61"/>
        <v>44.028301886792455</v>
      </c>
      <c r="J999" t="s">
        <v>20</v>
      </c>
      <c r="K999" t="s">
        <v>21</v>
      </c>
      <c r="L999">
        <v>1577772000</v>
      </c>
      <c r="M999" s="8">
        <f t="shared" si="63"/>
        <v>43830.25</v>
      </c>
      <c r="N999">
        <v>1579672800</v>
      </c>
      <c r="O999" s="8">
        <f t="shared" si="62"/>
        <v>43852.25</v>
      </c>
      <c r="P999" t="b">
        <v>0</v>
      </c>
      <c r="Q999" t="b">
        <v>1</v>
      </c>
      <c r="R999" t="s">
        <v>2027</v>
      </c>
      <c r="S999" t="s">
        <v>2028</v>
      </c>
    </row>
    <row r="1000" spans="1:19" ht="17" x14ac:dyDescent="0.2">
      <c r="A1000">
        <v>878</v>
      </c>
      <c r="B1000" t="s">
        <v>1764</v>
      </c>
      <c r="C1000" s="3" t="s">
        <v>1765</v>
      </c>
      <c r="D1000">
        <v>2700</v>
      </c>
      <c r="E1000">
        <v>1012</v>
      </c>
      <c r="F1000" s="5">
        <f t="shared" si="60"/>
        <v>37.481481481481481</v>
      </c>
      <c r="G1000" t="s">
        <v>14</v>
      </c>
      <c r="H1000">
        <v>12</v>
      </c>
      <c r="I1000">
        <f t="shared" si="61"/>
        <v>84.333333333333329</v>
      </c>
      <c r="J1000" t="s">
        <v>94</v>
      </c>
      <c r="K1000" t="s">
        <v>95</v>
      </c>
      <c r="L1000">
        <v>1579068000</v>
      </c>
      <c r="M1000" s="8">
        <f t="shared" si="63"/>
        <v>43845.25</v>
      </c>
      <c r="N1000">
        <v>1581141600</v>
      </c>
      <c r="O1000" s="8">
        <f t="shared" si="62"/>
        <v>43869.25</v>
      </c>
      <c r="P1000" t="b">
        <v>0</v>
      </c>
      <c r="Q1000" t="b">
        <v>0</v>
      </c>
      <c r="R1000" t="s">
        <v>2008</v>
      </c>
      <c r="S1000" t="s">
        <v>2030</v>
      </c>
    </row>
    <row r="1001" spans="1:19" ht="34" x14ac:dyDescent="0.2">
      <c r="A1001">
        <v>625</v>
      </c>
      <c r="B1001" t="s">
        <v>1268</v>
      </c>
      <c r="C1001" s="3" t="s">
        <v>1269</v>
      </c>
      <c r="D1001">
        <v>7500</v>
      </c>
      <c r="E1001">
        <v>5803</v>
      </c>
      <c r="F1001" s="5">
        <f t="shared" si="60"/>
        <v>77.373333333333335</v>
      </c>
      <c r="G1001" t="s">
        <v>14</v>
      </c>
      <c r="H1001">
        <v>62</v>
      </c>
      <c r="I1001">
        <f t="shared" si="61"/>
        <v>93.596774193548384</v>
      </c>
      <c r="J1001" t="s">
        <v>20</v>
      </c>
      <c r="K1001" t="s">
        <v>21</v>
      </c>
      <c r="L1001">
        <v>1580104800</v>
      </c>
      <c r="M1001" s="8">
        <f t="shared" si="63"/>
        <v>43857.25</v>
      </c>
      <c r="N1001">
        <v>1581314400</v>
      </c>
      <c r="O1001" s="8">
        <f t="shared" si="62"/>
        <v>43871.25</v>
      </c>
      <c r="P1001" t="b">
        <v>0</v>
      </c>
      <c r="Q1001" t="b">
        <v>0</v>
      </c>
      <c r="R1001" t="s">
        <v>2012</v>
      </c>
      <c r="S1001" t="s">
        <v>2013</v>
      </c>
    </row>
  </sheetData>
  <sortState xmlns:xlrd2="http://schemas.microsoft.com/office/spreadsheetml/2017/richdata2" ref="A2:S1001">
    <sortCondition ref="M2:M1001"/>
  </sortState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canceled">
      <formula>NOT(ISERROR(SEARCH("canceled",G1)))</formula>
    </cfRule>
    <cfRule type="containsText" dxfId="17" priority="4" operator="containsText" text="Failed">
      <formula>NOT(ISERROR(SEARCH("Failed",G1)))</formula>
    </cfRule>
    <cfRule type="containsText" dxfId="16" priority="5" operator="containsText" text="Successful">
      <formula>NOT(ISERROR(SEARCH("Successful",G1)))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CE1D07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1218-0CE2-9044-A56A-796CB7973698}">
  <dimension ref="A1:F29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2044</v>
      </c>
      <c r="B3" s="6" t="s">
        <v>2041</v>
      </c>
    </row>
    <row r="4" spans="1:6" x14ac:dyDescent="0.2">
      <c r="A4" s="6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">
      <c r="A5" s="7" t="s">
        <v>2014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7" t="s">
        <v>2006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7" t="s">
        <v>2023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7" t="s">
        <v>2037</v>
      </c>
      <c r="B8" s="10"/>
      <c r="C8" s="10"/>
      <c r="D8" s="10"/>
      <c r="E8" s="10">
        <v>4</v>
      </c>
      <c r="F8" s="10">
        <v>4</v>
      </c>
    </row>
    <row r="9" spans="1:6" x14ac:dyDescent="0.2">
      <c r="A9" s="7" t="s">
        <v>2008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7" t="s">
        <v>2027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7" t="s">
        <v>2020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7" t="s">
        <v>2010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7" t="s">
        <v>2012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7" t="s">
        <v>2042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  <row r="21" spans="1:2" x14ac:dyDescent="0.2">
      <c r="A21" s="7"/>
      <c r="B21" s="4"/>
    </row>
    <row r="22" spans="1:2" x14ac:dyDescent="0.2">
      <c r="A22" s="7"/>
      <c r="B22" s="4"/>
    </row>
    <row r="23" spans="1:2" x14ac:dyDescent="0.2">
      <c r="A23" s="7"/>
      <c r="B23" s="4"/>
    </row>
    <row r="24" spans="1:2" x14ac:dyDescent="0.2">
      <c r="A24" s="7"/>
      <c r="B24" s="4"/>
    </row>
    <row r="25" spans="1:2" x14ac:dyDescent="0.2">
      <c r="A25" s="7"/>
      <c r="B25" s="4"/>
    </row>
    <row r="26" spans="1:2" x14ac:dyDescent="0.2">
      <c r="A26" s="7"/>
      <c r="B26" s="4"/>
    </row>
    <row r="27" spans="1:2" x14ac:dyDescent="0.2">
      <c r="A27" s="7"/>
      <c r="B27" s="4"/>
    </row>
    <row r="28" spans="1:2" x14ac:dyDescent="0.2">
      <c r="A28" s="7"/>
      <c r="B28" s="4"/>
    </row>
    <row r="29" spans="1:2" x14ac:dyDescent="0.2">
      <c r="A29" s="7"/>
      <c r="B29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9BBF-9EAC-7043-9D61-F0E0E8DB1838}">
  <dimension ref="A1:F30"/>
  <sheetViews>
    <sheetView workbookViewId="0">
      <selection activeCell="B6" sqref="B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2039</v>
      </c>
      <c r="B2" t="s">
        <v>2046</v>
      </c>
    </row>
    <row r="4" spans="1:6" x14ac:dyDescent="0.2">
      <c r="A4" s="6" t="s">
        <v>2044</v>
      </c>
      <c r="B4" s="6" t="s">
        <v>2041</v>
      </c>
    </row>
    <row r="5" spans="1:6" x14ac:dyDescent="0.2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7" t="s">
        <v>2022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7" t="s">
        <v>2038</v>
      </c>
      <c r="B7" s="10"/>
      <c r="C7" s="10"/>
      <c r="D7" s="10"/>
      <c r="E7" s="10">
        <v>4</v>
      </c>
      <c r="F7" s="10">
        <v>4</v>
      </c>
    </row>
    <row r="8" spans="1:6" x14ac:dyDescent="0.2">
      <c r="A8" s="7" t="s">
        <v>2015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7" t="s">
        <v>2017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7" t="s">
        <v>2016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7" t="s">
        <v>2026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7" t="s">
        <v>2007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7" t="s">
        <v>2018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7" t="s">
        <v>2031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7" t="s">
        <v>2030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7" t="s">
        <v>2034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7" t="s">
        <v>2021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7" t="s">
        <v>2028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7" t="s">
        <v>2013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7" t="s">
        <v>2029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7" t="s">
        <v>2009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7" t="s">
        <v>2036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7" t="s">
        <v>2025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7" t="s">
        <v>2033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7" t="s">
        <v>2032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7" t="s">
        <v>2024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7" t="s">
        <v>2019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7" t="s">
        <v>2011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7" t="s">
        <v>2035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7" t="s">
        <v>2042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9D2F-0075-8444-811A-9DACB111C7A8}">
  <dimension ref="A1:E18"/>
  <sheetViews>
    <sheetView workbookViewId="0">
      <selection activeCell="C4" sqref="C4:E4"/>
      <pivotSelection pane="bottomRight" activeRow="3" active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2039</v>
      </c>
      <c r="B1" t="s">
        <v>2046</v>
      </c>
    </row>
    <row r="2" spans="1:5" x14ac:dyDescent="0.2">
      <c r="A2" s="6" t="s">
        <v>2059</v>
      </c>
      <c r="B2" t="s">
        <v>2046</v>
      </c>
    </row>
    <row r="4" spans="1:5" x14ac:dyDescent="0.2">
      <c r="A4" s="6" t="s">
        <v>2044</v>
      </c>
      <c r="B4" s="6" t="s">
        <v>2041</v>
      </c>
    </row>
    <row r="5" spans="1:5" x14ac:dyDescent="0.2">
      <c r="A5" s="6" t="s">
        <v>2043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2">
      <c r="A6" s="9" t="s">
        <v>2047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9" t="s">
        <v>2048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9" t="s">
        <v>2049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9" t="s">
        <v>2050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9" t="s">
        <v>2051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9" t="s">
        <v>2052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9" t="s">
        <v>2053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9" t="s">
        <v>2054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9" t="s">
        <v>2055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9" t="s">
        <v>2056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9" t="s">
        <v>2057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9" t="s">
        <v>2058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9" t="s">
        <v>2042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7FAD-D205-0D49-9EBB-0E68065343C9}">
  <dimension ref="A1:H13"/>
  <sheetViews>
    <sheetView topLeftCell="A5" workbookViewId="0">
      <selection sqref="A1:H13"/>
    </sheetView>
  </sheetViews>
  <sheetFormatPr baseColWidth="10" defaultRowHeight="16" x14ac:dyDescent="0.2"/>
  <cols>
    <col min="1" max="1" width="31" bestFit="1" customWidth="1"/>
    <col min="2" max="2" width="18.83203125" bestFit="1" customWidth="1"/>
    <col min="3" max="3" width="14.6640625" bestFit="1" customWidth="1"/>
    <col min="4" max="4" width="18" bestFit="1" customWidth="1"/>
    <col min="5" max="5" width="14" bestFit="1" customWidth="1"/>
    <col min="6" max="6" width="22.1640625" bestFit="1" customWidth="1"/>
    <col min="7" max="7" width="18.1640625" bestFit="1" customWidth="1"/>
    <col min="8" max="8" width="21.1640625" bestFit="1" customWidth="1"/>
  </cols>
  <sheetData>
    <row r="1" spans="1:8" ht="19" x14ac:dyDescent="0.25">
      <c r="A1" s="11" t="s">
        <v>2061</v>
      </c>
      <c r="B1" s="11" t="s">
        <v>2062</v>
      </c>
      <c r="C1" s="11" t="s">
        <v>2063</v>
      </c>
      <c r="D1" s="11" t="s">
        <v>2064</v>
      </c>
      <c r="E1" s="11" t="s">
        <v>2065</v>
      </c>
      <c r="F1" s="11" t="s">
        <v>2066</v>
      </c>
      <c r="G1" s="11" t="s">
        <v>2067</v>
      </c>
      <c r="H1" s="11" t="s">
        <v>2068</v>
      </c>
    </row>
    <row r="2" spans="1:8" ht="19" x14ac:dyDescent="0.25">
      <c r="A2" s="11" t="s">
        <v>2069</v>
      </c>
      <c r="B2" s="13">
        <f>COUNTIFS(Crowdfunding!$D$2:$D$1001,"&lt; 1000",Crowdfunding!$G$2:$G$1001,"successful")</f>
        <v>30</v>
      </c>
      <c r="C2" s="11">
        <f>COUNTIFS(Crowdfunding!$D$2:$D$1001,"&lt; 1000",Crowdfunding!$G$2:$G$1001,"failed")</f>
        <v>20</v>
      </c>
      <c r="D2" s="11">
        <f>COUNTIFS(Crowdfunding!$D$2:$D$1001,"&lt; 1000",Crowdfunding!$G$2:$G$1001,"canceled")</f>
        <v>1</v>
      </c>
      <c r="E2" s="11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ht="19" x14ac:dyDescent="0.25">
      <c r="A3" s="11" t="s">
        <v>2070</v>
      </c>
      <c r="B3" s="12">
        <f>COUNTIFS(Crowdfunding!D2:D1001,"&gt;= 1000",Crowdfunding!D2:D1001,"&lt; 5000",Crowdfunding!G2:G1001,"successful")</f>
        <v>191</v>
      </c>
      <c r="C3" s="11">
        <f>COUNTIFS(Crowdfunding!D2:D1001,"&gt;= 1000",Crowdfunding!D2:D1001,"&lt; 5000",Crowdfunding!G2:G1001,"failed")</f>
        <v>38</v>
      </c>
      <c r="D3" s="11">
        <f>COUNTIFS(Crowdfunding!D2:D1001,"&gt;= 1000",Crowdfunding!D2:D1001,"&lt; 5000",Crowdfunding!G2:G1001,"canceled")</f>
        <v>2</v>
      </c>
      <c r="E3" s="11">
        <f>SUM(B3:D3)</f>
        <v>231</v>
      </c>
      <c r="F3" s="14">
        <f t="shared" ref="F3:F13" si="0">B3/E3</f>
        <v>0.82683982683982682</v>
      </c>
      <c r="G3" s="14">
        <f t="shared" ref="G3:G13" si="1">C3/E3</f>
        <v>0.16450216450216451</v>
      </c>
      <c r="H3" s="14">
        <f t="shared" ref="H3:H13" si="2">D3/E3</f>
        <v>8.658008658008658E-3</v>
      </c>
    </row>
    <row r="4" spans="1:8" ht="19" x14ac:dyDescent="0.25">
      <c r="A4" s="11" t="s">
        <v>2071</v>
      </c>
      <c r="B4" s="11">
        <f>COUNTIFS(Crowdfunding!D2:D1001,"&gt;= 4999",Crowdfunding!D2:D1001,"&lt; 10000",Crowdfunding!G2:G1001,"successful")</f>
        <v>164</v>
      </c>
      <c r="C4" s="11">
        <f>COUNTIFS(Crowdfunding!D2:D1001,"&gt;= 4999",Crowdfunding!D2:D1001,"&lt; 10000",Crowdfunding!G2:G1001,"failed")</f>
        <v>126</v>
      </c>
      <c r="D4" s="11">
        <f>COUNTIFS(Crowdfunding!D2:D1001,"&gt;= 4999",Crowdfunding!D2:D1001,"&lt; 10000",Crowdfunding!G2:G1001,"canceled")</f>
        <v>25</v>
      </c>
      <c r="E4" s="11">
        <f t="shared" ref="E4:E13" si="3">SUM(B4:D4)</f>
        <v>315</v>
      </c>
      <c r="F4" s="14">
        <f t="shared" si="0"/>
        <v>0.52063492063492067</v>
      </c>
      <c r="G4" s="14">
        <f t="shared" si="1"/>
        <v>0.4</v>
      </c>
      <c r="H4" s="14">
        <f t="shared" si="2"/>
        <v>7.9365079365079361E-2</v>
      </c>
    </row>
    <row r="5" spans="1:8" ht="19" x14ac:dyDescent="0.25">
      <c r="A5" s="11" t="s">
        <v>2072</v>
      </c>
      <c r="B5" s="12">
        <f>COUNTIFS(Crowdfunding!D2:D1001,"&gt; 9999",Crowdfunding!D2:D1001,"&lt; 15000",Crowdfunding!G2:G1001,"successful")</f>
        <v>4</v>
      </c>
      <c r="C5" s="11">
        <f>COUNTIFS(Crowdfunding!D2:D1001,"&gt; 9999",Crowdfunding!D2:D1001,"&lt; 15000",Crowdfunding!G2:G1001,"failed")</f>
        <v>5</v>
      </c>
      <c r="D5" s="11">
        <f>COUNTIFS(Crowdfunding!D2:D1001,"&gt; 9999",Crowdfunding!D2:D1001,"&lt; 15000",Crowdfunding!G2:G1001,"canceled")</f>
        <v>0</v>
      </c>
      <c r="E5" s="11">
        <f t="shared" si="3"/>
        <v>9</v>
      </c>
      <c r="F5" s="14">
        <f t="shared" si="0"/>
        <v>0.44444444444444442</v>
      </c>
      <c r="G5" s="14">
        <f t="shared" si="1"/>
        <v>0.55555555555555558</v>
      </c>
      <c r="H5" s="14">
        <f t="shared" si="2"/>
        <v>0</v>
      </c>
    </row>
    <row r="6" spans="1:8" ht="19" x14ac:dyDescent="0.25">
      <c r="A6" s="11" t="s">
        <v>2073</v>
      </c>
      <c r="B6" s="12">
        <f>COUNTIFS(Crowdfunding!D2:D1001,"&gt; 14999",Crowdfunding!D2:D1001,"&lt; 20000",Crowdfunding!G2:G1001,"successful")</f>
        <v>10</v>
      </c>
      <c r="C6" s="11">
        <f>COUNTIFS(Crowdfunding!D2:D1001,"&gt; 14999",Crowdfunding!D2:D1001,"&lt; 20000",Crowdfunding!G2:G1001,"failed")</f>
        <v>0</v>
      </c>
      <c r="D6" s="11">
        <f>COUNTIFS(Crowdfunding!D2:D1001,"&gt; 14999",Crowdfunding!D2:D1001,"&lt; 20000",Crowdfunding!G2:G1001,"canceled")</f>
        <v>0</v>
      </c>
      <c r="E6" s="11">
        <f t="shared" si="3"/>
        <v>10</v>
      </c>
      <c r="F6" s="14">
        <f t="shared" si="0"/>
        <v>1</v>
      </c>
      <c r="G6" s="14">
        <f t="shared" si="1"/>
        <v>0</v>
      </c>
      <c r="H6" s="14">
        <f t="shared" si="2"/>
        <v>0</v>
      </c>
    </row>
    <row r="7" spans="1:8" ht="19" x14ac:dyDescent="0.25">
      <c r="A7" s="11" t="s">
        <v>2074</v>
      </c>
      <c r="B7" s="12">
        <f>COUNTIFS(Crowdfunding!D2:D1001,"&gt; 19999",Crowdfunding!D2:D1001,"&lt; 25000",Crowdfunding!G2:G1001,"successful")</f>
        <v>7</v>
      </c>
      <c r="C7" s="11">
        <f>COUNTIFS(Crowdfunding!D2:D1001,"&gt; 19999",Crowdfunding!D2:D1001,"&lt; 25000",Crowdfunding!G2:G1001,"failed")</f>
        <v>0</v>
      </c>
      <c r="D7" s="11">
        <f>COUNTIFS(Crowdfunding!D2:D1001,"&gt; 19999",Crowdfunding!D2:D1001,"&lt; 25000",Crowdfunding!G2:G1001,"canceled")</f>
        <v>0</v>
      </c>
      <c r="E7" s="11">
        <f t="shared" si="3"/>
        <v>7</v>
      </c>
      <c r="F7" s="14">
        <f t="shared" si="0"/>
        <v>1</v>
      </c>
      <c r="G7" s="14">
        <f t="shared" si="1"/>
        <v>0</v>
      </c>
      <c r="H7" s="14">
        <f t="shared" si="2"/>
        <v>0</v>
      </c>
    </row>
    <row r="8" spans="1:8" ht="19" x14ac:dyDescent="0.25">
      <c r="A8" s="11" t="s">
        <v>2075</v>
      </c>
      <c r="B8" s="11">
        <f>COUNTIFS(Crowdfunding!D2:D1001,"&gt; 24999",Crowdfunding!D2:D1001,"&lt; 30000",Crowdfunding!G2:G1001,"successful")</f>
        <v>11</v>
      </c>
      <c r="C8" s="11">
        <f>COUNTIFS(Crowdfunding!D2:D1001,"&gt; 24999",Crowdfunding!D2:D1001,"&lt; 30000",Crowdfunding!G2:G1001,"failed")</f>
        <v>3</v>
      </c>
      <c r="D8" s="11">
        <f>COUNTIFS(Crowdfunding!D2:D1001,"&gt; 24999",Crowdfunding!D2:D1001,"&lt; 30000",Crowdfunding!G2:G1001,"canceled")</f>
        <v>0</v>
      </c>
      <c r="E8" s="11">
        <f t="shared" si="3"/>
        <v>14</v>
      </c>
      <c r="F8" s="14">
        <f t="shared" si="0"/>
        <v>0.7857142857142857</v>
      </c>
      <c r="G8" s="14">
        <f t="shared" si="1"/>
        <v>0.21428571428571427</v>
      </c>
      <c r="H8" s="14">
        <f t="shared" si="2"/>
        <v>0</v>
      </c>
    </row>
    <row r="9" spans="1:8" ht="19" x14ac:dyDescent="0.25">
      <c r="A9" s="11" t="s">
        <v>2076</v>
      </c>
      <c r="B9" s="11">
        <f>COUNTIFS(Crowdfunding!D2:D1001,"&gt; 29999",Crowdfunding!D2:D1001,"&lt; 35000",Crowdfunding!G2:G1001,"successful")</f>
        <v>7</v>
      </c>
      <c r="C9" s="11">
        <f>COUNTIFS(Crowdfunding!D2:D1001,"&gt; 29999",Crowdfunding!D2:D1001,"&lt; 35000",Crowdfunding!G2:G1001,"failed")</f>
        <v>0</v>
      </c>
      <c r="D9" s="11">
        <f>COUNTIFS(Crowdfunding!D2:D1001,"&gt; 29999",Crowdfunding!D2:D1001,"&lt; 35000",Crowdfunding!G2:G1001,"canceled")</f>
        <v>0</v>
      </c>
      <c r="E9" s="11">
        <f t="shared" si="3"/>
        <v>7</v>
      </c>
      <c r="F9" s="14">
        <f t="shared" si="0"/>
        <v>1</v>
      </c>
      <c r="G9" s="14">
        <f t="shared" si="1"/>
        <v>0</v>
      </c>
      <c r="H9" s="14">
        <f t="shared" si="2"/>
        <v>0</v>
      </c>
    </row>
    <row r="10" spans="1:8" ht="19" x14ac:dyDescent="0.25">
      <c r="A10" s="11" t="s">
        <v>2077</v>
      </c>
      <c r="B10" s="11">
        <f>COUNTIFS(Crowdfunding!D2:D1001,"&gt; 34999",Crowdfunding!D2:D1001,"&lt; 40000",Crowdfunding!G2:G1001,"successful")</f>
        <v>8</v>
      </c>
      <c r="C10" s="11">
        <f>COUNTIFS(Crowdfunding!D2:D1001,"&gt; 34999",Crowdfunding!D2:D1001,"&lt; 40000",Crowdfunding!G2:G1001,"failed")</f>
        <v>3</v>
      </c>
      <c r="D10" s="11">
        <f>COUNTIFS(Crowdfunding!D2:D1001,"&gt; 34999",Crowdfunding!D2:D1001,"&lt; 40000",Crowdfunding!G2:G1001,"canceled")</f>
        <v>1</v>
      </c>
      <c r="E10" s="11">
        <f t="shared" si="3"/>
        <v>12</v>
      </c>
      <c r="F10" s="14">
        <f t="shared" si="0"/>
        <v>0.66666666666666663</v>
      </c>
      <c r="G10" s="14">
        <f t="shared" si="1"/>
        <v>0.25</v>
      </c>
      <c r="H10" s="14">
        <f t="shared" si="2"/>
        <v>8.3333333333333329E-2</v>
      </c>
    </row>
    <row r="11" spans="1:8" ht="19" x14ac:dyDescent="0.25">
      <c r="A11" s="11" t="s">
        <v>2078</v>
      </c>
      <c r="B11" s="11">
        <f>COUNTIFS(Crowdfunding!D2:D1001,"&gt; 39999",Crowdfunding!D2:D1001,"&lt; 45000",Crowdfunding!G2:G1001,"successful")</f>
        <v>11</v>
      </c>
      <c r="C11" s="11">
        <f>COUNTIFS(Crowdfunding!D2:D1001,"&gt; 39999",Crowdfunding!D2:D1001,"&lt; 45000",Crowdfunding!G2:G1001,"failed")</f>
        <v>3</v>
      </c>
      <c r="D11" s="11">
        <f>COUNTIFS(Crowdfunding!D2:D1001,"&gt; 39999",Crowdfunding!D2:D1001,"&lt; 45000",Crowdfunding!G2:G1001,"canceled")</f>
        <v>0</v>
      </c>
      <c r="E11" s="11">
        <f t="shared" si="3"/>
        <v>14</v>
      </c>
      <c r="F11" s="14">
        <f t="shared" si="0"/>
        <v>0.7857142857142857</v>
      </c>
      <c r="G11" s="14">
        <f t="shared" si="1"/>
        <v>0.21428571428571427</v>
      </c>
      <c r="H11" s="14">
        <f t="shared" si="2"/>
        <v>0</v>
      </c>
    </row>
    <row r="12" spans="1:8" ht="19" x14ac:dyDescent="0.25">
      <c r="A12" s="11" t="s">
        <v>2079</v>
      </c>
      <c r="B12" s="11">
        <f>COUNTIFS(Crowdfunding!D2:D1001,"&gt; 44999",Crowdfunding!D2:D1001,"&lt; 50000",Crowdfunding!G2:G1001,"successful")</f>
        <v>8</v>
      </c>
      <c r="C12" s="11">
        <f>COUNTIFS(Crowdfunding!D2:D1001,"&gt; 44999",Crowdfunding!D2:D1001,"&lt; 50000",Crowdfunding!G2:G1001,"failed")</f>
        <v>3</v>
      </c>
      <c r="D12" s="11">
        <f>COUNTIFS(Crowdfunding!D2:D1001,"&gt; 44999",Crowdfunding!D2:D1001,"&lt; 50000",Crowdfunding!G2:G1001,"canceled")</f>
        <v>0</v>
      </c>
      <c r="E12" s="11">
        <f t="shared" si="3"/>
        <v>11</v>
      </c>
      <c r="F12" s="14">
        <f t="shared" si="0"/>
        <v>0.72727272727272729</v>
      </c>
      <c r="G12" s="14">
        <f t="shared" si="1"/>
        <v>0.27272727272727271</v>
      </c>
      <c r="H12" s="14">
        <f t="shared" si="2"/>
        <v>0</v>
      </c>
    </row>
    <row r="13" spans="1:8" ht="19" x14ac:dyDescent="0.25">
      <c r="A13" s="11" t="s">
        <v>2080</v>
      </c>
      <c r="B13" s="11">
        <f>COUNTIFS(Crowdfunding!D2:D1001,"&gt;= 50000",Crowdfunding!G2:G1001,"successful")</f>
        <v>114</v>
      </c>
      <c r="C13" s="11">
        <f>COUNTIFS(Crowdfunding!D2:D1001,"&gt;= 50000",Crowdfunding!G2:G1001,"failed")</f>
        <v>163</v>
      </c>
      <c r="D13" s="11">
        <f>COUNTIFS(Crowdfunding!D2:D1001,"&gt;= 50000",Crowdfunding!G2:G1001,"canceled")</f>
        <v>28</v>
      </c>
      <c r="E13" s="11">
        <f t="shared" si="3"/>
        <v>305</v>
      </c>
      <c r="F13" s="14">
        <f t="shared" si="0"/>
        <v>0.3737704918032787</v>
      </c>
      <c r="G13" s="14">
        <f t="shared" si="1"/>
        <v>0.53442622950819674</v>
      </c>
      <c r="H13" s="14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E52A-7D40-B744-BC47-734B950E41DC}">
  <dimension ref="A1:M566"/>
  <sheetViews>
    <sheetView tabSelected="1" workbookViewId="0">
      <selection activeCell="K20" sqref="K20:K21"/>
    </sheetView>
  </sheetViews>
  <sheetFormatPr baseColWidth="10" defaultRowHeight="16" x14ac:dyDescent="0.2"/>
  <cols>
    <col min="2" max="2" width="13" bestFit="1" customWidth="1"/>
    <col min="4" max="4" width="13" bestFit="1" customWidth="1"/>
    <col min="8" max="8" width="16.33203125" bestFit="1" customWidth="1"/>
    <col min="9" max="9" width="17.83203125" bestFit="1" customWidth="1"/>
    <col min="10" max="10" width="14.6640625" bestFit="1" customWidth="1"/>
    <col min="11" max="11" width="15" bestFit="1" customWidth="1"/>
    <col min="13" max="13" width="16.83203125" bestFit="1" customWidth="1"/>
  </cols>
  <sheetData>
    <row r="1" spans="1:13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13" x14ac:dyDescent="0.2">
      <c r="A2" t="s">
        <v>19</v>
      </c>
      <c r="B2">
        <v>199</v>
      </c>
      <c r="C2" t="s">
        <v>14</v>
      </c>
      <c r="D2">
        <v>1</v>
      </c>
      <c r="G2" t="s">
        <v>2081</v>
      </c>
      <c r="H2" t="s">
        <v>2082</v>
      </c>
      <c r="I2" t="s">
        <v>2083</v>
      </c>
      <c r="J2" t="s">
        <v>2084</v>
      </c>
      <c r="K2" t="s">
        <v>2085</v>
      </c>
      <c r="L2" t="s">
        <v>2086</v>
      </c>
      <c r="M2" t="s">
        <v>2087</v>
      </c>
    </row>
    <row r="3" spans="1:13" x14ac:dyDescent="0.2">
      <c r="A3" t="s">
        <v>19</v>
      </c>
      <c r="B3">
        <v>122</v>
      </c>
      <c r="C3" t="s">
        <v>14</v>
      </c>
      <c r="D3">
        <v>1</v>
      </c>
      <c r="G3" t="s">
        <v>19</v>
      </c>
      <c r="H3" s="16">
        <f>AVERAGE(SB)</f>
        <v>851.14690265486729</v>
      </c>
      <c r="I3" s="15">
        <f>MEDIAN(SB)</f>
        <v>201</v>
      </c>
      <c r="J3">
        <f>MIN(SB)</f>
        <v>16</v>
      </c>
      <c r="K3">
        <f>MAX(SB)</f>
        <v>7295</v>
      </c>
      <c r="L3" s="17">
        <f>_xlfn.VAR.P(SB)</f>
        <v>1603373.7324019109</v>
      </c>
      <c r="M3">
        <f>_xlfn.STDEV.P(SB)</f>
        <v>1266.2439466397898</v>
      </c>
    </row>
    <row r="4" spans="1:13" x14ac:dyDescent="0.2">
      <c r="A4" t="s">
        <v>19</v>
      </c>
      <c r="B4">
        <v>4065</v>
      </c>
      <c r="C4" t="s">
        <v>14</v>
      </c>
      <c r="D4">
        <v>94</v>
      </c>
      <c r="G4" t="s">
        <v>14</v>
      </c>
      <c r="H4">
        <f>AVERAGE(FB)</f>
        <v>585.61538461538464</v>
      </c>
      <c r="I4">
        <f>MEDIAN(FB)</f>
        <v>114.5</v>
      </c>
      <c r="J4">
        <f>MIN(FB)</f>
        <v>0</v>
      </c>
      <c r="K4">
        <f>MAX(FB)</f>
        <v>6080</v>
      </c>
      <c r="L4">
        <f>_xlfn.VAR.P(FB)</f>
        <v>921574.68174133555</v>
      </c>
      <c r="M4">
        <f>_xlfn.STDEV.P(FB)</f>
        <v>959.98681331637863</v>
      </c>
    </row>
    <row r="5" spans="1:13" x14ac:dyDescent="0.2">
      <c r="A5" t="s">
        <v>19</v>
      </c>
      <c r="B5">
        <v>207</v>
      </c>
      <c r="C5" t="s">
        <v>14</v>
      </c>
      <c r="D5">
        <v>374</v>
      </c>
    </row>
    <row r="6" spans="1:13" x14ac:dyDescent="0.2">
      <c r="A6" t="s">
        <v>19</v>
      </c>
      <c r="B6">
        <v>2220</v>
      </c>
      <c r="C6" t="s">
        <v>14</v>
      </c>
      <c r="D6">
        <v>1194</v>
      </c>
    </row>
    <row r="7" spans="1:13" x14ac:dyDescent="0.2">
      <c r="A7" t="s">
        <v>19</v>
      </c>
      <c r="B7">
        <v>89</v>
      </c>
      <c r="C7" t="s">
        <v>14</v>
      </c>
      <c r="D7">
        <v>1</v>
      </c>
    </row>
    <row r="8" spans="1:13" x14ac:dyDescent="0.2">
      <c r="A8" t="s">
        <v>19</v>
      </c>
      <c r="B8">
        <v>87</v>
      </c>
      <c r="C8" t="s">
        <v>14</v>
      </c>
      <c r="D8">
        <v>1368</v>
      </c>
    </row>
    <row r="9" spans="1:13" x14ac:dyDescent="0.2">
      <c r="A9" t="s">
        <v>19</v>
      </c>
      <c r="B9">
        <v>1629</v>
      </c>
      <c r="C9" t="s">
        <v>14</v>
      </c>
      <c r="D9">
        <v>16</v>
      </c>
    </row>
    <row r="10" spans="1:13" x14ac:dyDescent="0.2">
      <c r="A10" t="s">
        <v>19</v>
      </c>
      <c r="B10">
        <v>136</v>
      </c>
      <c r="C10" t="s">
        <v>14</v>
      </c>
      <c r="D10">
        <v>5497</v>
      </c>
    </row>
    <row r="11" spans="1:13" x14ac:dyDescent="0.2">
      <c r="A11" t="s">
        <v>19</v>
      </c>
      <c r="B11">
        <v>163</v>
      </c>
      <c r="C11" t="s">
        <v>14</v>
      </c>
      <c r="D11">
        <v>1979</v>
      </c>
    </row>
    <row r="12" spans="1:13" x14ac:dyDescent="0.2">
      <c r="A12" t="s">
        <v>19</v>
      </c>
      <c r="B12">
        <v>2107</v>
      </c>
      <c r="C12" t="s">
        <v>14</v>
      </c>
      <c r="D12">
        <v>672</v>
      </c>
    </row>
    <row r="13" spans="1:13" x14ac:dyDescent="0.2">
      <c r="A13" t="s">
        <v>19</v>
      </c>
      <c r="B13">
        <v>2120</v>
      </c>
      <c r="C13" t="s">
        <v>14</v>
      </c>
      <c r="D13">
        <v>3015</v>
      </c>
    </row>
    <row r="14" spans="1:13" x14ac:dyDescent="0.2">
      <c r="A14" t="s">
        <v>19</v>
      </c>
      <c r="B14">
        <v>112</v>
      </c>
      <c r="C14" t="s">
        <v>14</v>
      </c>
      <c r="D14">
        <v>34</v>
      </c>
    </row>
    <row r="15" spans="1:13" x14ac:dyDescent="0.2">
      <c r="A15" t="s">
        <v>19</v>
      </c>
      <c r="B15">
        <v>96</v>
      </c>
      <c r="C15" t="s">
        <v>14</v>
      </c>
      <c r="D15">
        <v>526</v>
      </c>
    </row>
    <row r="16" spans="1:13" x14ac:dyDescent="0.2">
      <c r="A16" t="s">
        <v>19</v>
      </c>
      <c r="B16">
        <v>205</v>
      </c>
      <c r="C16" t="s">
        <v>14</v>
      </c>
      <c r="D16">
        <v>1068</v>
      </c>
    </row>
    <row r="17" spans="1:4" x14ac:dyDescent="0.2">
      <c r="A17" t="s">
        <v>19</v>
      </c>
      <c r="B17">
        <v>4358</v>
      </c>
      <c r="C17" t="s">
        <v>14</v>
      </c>
      <c r="D17">
        <v>130</v>
      </c>
    </row>
    <row r="18" spans="1:4" x14ac:dyDescent="0.2">
      <c r="A18" t="s">
        <v>19</v>
      </c>
      <c r="B18">
        <v>182</v>
      </c>
      <c r="C18" t="s">
        <v>14</v>
      </c>
      <c r="D18">
        <v>1</v>
      </c>
    </row>
    <row r="19" spans="1:4" x14ac:dyDescent="0.2">
      <c r="A19" t="s">
        <v>19</v>
      </c>
      <c r="B19">
        <v>130</v>
      </c>
      <c r="C19" t="s">
        <v>14</v>
      </c>
      <c r="D19">
        <v>31</v>
      </c>
    </row>
    <row r="20" spans="1:4" x14ac:dyDescent="0.2">
      <c r="A20" t="s">
        <v>19</v>
      </c>
      <c r="B20">
        <v>137</v>
      </c>
      <c r="C20" t="s">
        <v>14</v>
      </c>
      <c r="D20">
        <v>94</v>
      </c>
    </row>
    <row r="21" spans="1:4" x14ac:dyDescent="0.2">
      <c r="A21" t="s">
        <v>19</v>
      </c>
      <c r="B21">
        <v>193</v>
      </c>
      <c r="C21" t="s">
        <v>14</v>
      </c>
      <c r="D21">
        <v>168</v>
      </c>
    </row>
    <row r="22" spans="1:4" x14ac:dyDescent="0.2">
      <c r="A22" t="s">
        <v>19</v>
      </c>
      <c r="B22">
        <v>198</v>
      </c>
      <c r="C22" t="s">
        <v>14</v>
      </c>
      <c r="D22">
        <v>846</v>
      </c>
    </row>
    <row r="23" spans="1:4" x14ac:dyDescent="0.2">
      <c r="A23" t="s">
        <v>19</v>
      </c>
      <c r="B23">
        <v>52</v>
      </c>
      <c r="C23" t="s">
        <v>14</v>
      </c>
      <c r="D23">
        <v>656</v>
      </c>
    </row>
    <row r="24" spans="1:4" x14ac:dyDescent="0.2">
      <c r="A24" t="s">
        <v>19</v>
      </c>
      <c r="B24">
        <v>172</v>
      </c>
      <c r="C24" t="s">
        <v>14</v>
      </c>
      <c r="D24">
        <v>454</v>
      </c>
    </row>
    <row r="25" spans="1:4" x14ac:dyDescent="0.2">
      <c r="A25" t="s">
        <v>19</v>
      </c>
      <c r="B25">
        <v>2409</v>
      </c>
      <c r="C25" t="s">
        <v>14</v>
      </c>
      <c r="D25">
        <v>1825</v>
      </c>
    </row>
    <row r="26" spans="1:4" x14ac:dyDescent="0.2">
      <c r="A26" t="s">
        <v>19</v>
      </c>
      <c r="B26">
        <v>154</v>
      </c>
      <c r="C26" t="s">
        <v>14</v>
      </c>
      <c r="D26">
        <v>1784</v>
      </c>
    </row>
    <row r="27" spans="1:4" x14ac:dyDescent="0.2">
      <c r="A27" t="s">
        <v>19</v>
      </c>
      <c r="B27">
        <v>1280</v>
      </c>
      <c r="C27" t="s">
        <v>14</v>
      </c>
      <c r="D27">
        <v>86</v>
      </c>
    </row>
    <row r="28" spans="1:4" x14ac:dyDescent="0.2">
      <c r="A28" t="s">
        <v>19</v>
      </c>
      <c r="B28">
        <v>112</v>
      </c>
      <c r="C28" t="s">
        <v>14</v>
      </c>
      <c r="D28">
        <v>75</v>
      </c>
    </row>
    <row r="29" spans="1:4" x14ac:dyDescent="0.2">
      <c r="A29" t="s">
        <v>19</v>
      </c>
      <c r="B29">
        <v>498</v>
      </c>
      <c r="C29" t="s">
        <v>14</v>
      </c>
      <c r="D29">
        <v>27</v>
      </c>
    </row>
    <row r="30" spans="1:4" x14ac:dyDescent="0.2">
      <c r="A30" t="s">
        <v>19</v>
      </c>
      <c r="B30">
        <v>70</v>
      </c>
      <c r="C30" t="s">
        <v>14</v>
      </c>
      <c r="D30">
        <v>56</v>
      </c>
    </row>
    <row r="31" spans="1:4" x14ac:dyDescent="0.2">
      <c r="A31" t="s">
        <v>19</v>
      </c>
      <c r="B31">
        <v>110</v>
      </c>
      <c r="C31" t="s">
        <v>14</v>
      </c>
      <c r="D31">
        <v>87</v>
      </c>
    </row>
    <row r="32" spans="1:4" x14ac:dyDescent="0.2">
      <c r="A32" t="s">
        <v>19</v>
      </c>
      <c r="B32">
        <v>92</v>
      </c>
      <c r="C32" t="s">
        <v>14</v>
      </c>
      <c r="D32">
        <v>602</v>
      </c>
    </row>
    <row r="33" spans="1:4" x14ac:dyDescent="0.2">
      <c r="A33" t="s">
        <v>19</v>
      </c>
      <c r="B33">
        <v>102</v>
      </c>
      <c r="C33" t="s">
        <v>14</v>
      </c>
      <c r="D33">
        <v>37</v>
      </c>
    </row>
    <row r="34" spans="1:4" x14ac:dyDescent="0.2">
      <c r="A34" t="s">
        <v>19</v>
      </c>
      <c r="B34">
        <v>40</v>
      </c>
      <c r="C34" t="s">
        <v>14</v>
      </c>
      <c r="D34">
        <v>63</v>
      </c>
    </row>
    <row r="35" spans="1:4" x14ac:dyDescent="0.2">
      <c r="A35" t="s">
        <v>19</v>
      </c>
      <c r="B35">
        <v>5180</v>
      </c>
      <c r="C35" t="s">
        <v>14</v>
      </c>
      <c r="D35">
        <v>252</v>
      </c>
    </row>
    <row r="36" spans="1:4" x14ac:dyDescent="0.2">
      <c r="A36" t="s">
        <v>19</v>
      </c>
      <c r="B36">
        <v>83</v>
      </c>
      <c r="C36" t="s">
        <v>14</v>
      </c>
      <c r="D36">
        <v>1072</v>
      </c>
    </row>
    <row r="37" spans="1:4" x14ac:dyDescent="0.2">
      <c r="A37" t="s">
        <v>19</v>
      </c>
      <c r="B37">
        <v>1073</v>
      </c>
      <c r="C37" t="s">
        <v>14</v>
      </c>
      <c r="D37">
        <v>1028</v>
      </c>
    </row>
    <row r="38" spans="1:4" x14ac:dyDescent="0.2">
      <c r="A38" t="s">
        <v>19</v>
      </c>
      <c r="B38">
        <v>1784</v>
      </c>
      <c r="C38" t="s">
        <v>14</v>
      </c>
      <c r="D38">
        <v>1608</v>
      </c>
    </row>
    <row r="39" spans="1:4" x14ac:dyDescent="0.2">
      <c r="A39" t="s">
        <v>19</v>
      </c>
      <c r="B39">
        <v>50</v>
      </c>
      <c r="C39" t="s">
        <v>14</v>
      </c>
      <c r="D39">
        <v>78</v>
      </c>
    </row>
    <row r="40" spans="1:4" x14ac:dyDescent="0.2">
      <c r="A40" t="s">
        <v>19</v>
      </c>
      <c r="B40">
        <v>220</v>
      </c>
      <c r="C40" t="s">
        <v>14</v>
      </c>
      <c r="D40">
        <v>67</v>
      </c>
    </row>
    <row r="41" spans="1:4" x14ac:dyDescent="0.2">
      <c r="A41" t="s">
        <v>19</v>
      </c>
      <c r="B41">
        <v>85</v>
      </c>
      <c r="C41" t="s">
        <v>14</v>
      </c>
      <c r="D41">
        <v>1439</v>
      </c>
    </row>
    <row r="42" spans="1:4" x14ac:dyDescent="0.2">
      <c r="A42" t="s">
        <v>19</v>
      </c>
      <c r="B42">
        <v>165</v>
      </c>
      <c r="C42" t="s">
        <v>14</v>
      </c>
      <c r="D42">
        <v>67</v>
      </c>
    </row>
    <row r="43" spans="1:4" x14ac:dyDescent="0.2">
      <c r="A43" t="s">
        <v>19</v>
      </c>
      <c r="B43">
        <v>140</v>
      </c>
      <c r="C43" t="s">
        <v>14</v>
      </c>
      <c r="D43">
        <v>750</v>
      </c>
    </row>
    <row r="44" spans="1:4" x14ac:dyDescent="0.2">
      <c r="A44" t="s">
        <v>19</v>
      </c>
      <c r="B44">
        <v>280</v>
      </c>
      <c r="C44" t="s">
        <v>14</v>
      </c>
      <c r="D44">
        <v>941</v>
      </c>
    </row>
    <row r="45" spans="1:4" x14ac:dyDescent="0.2">
      <c r="A45" t="s">
        <v>19</v>
      </c>
      <c r="B45">
        <v>189</v>
      </c>
      <c r="C45" t="s">
        <v>14</v>
      </c>
      <c r="D45">
        <v>747</v>
      </c>
    </row>
    <row r="46" spans="1:4" x14ac:dyDescent="0.2">
      <c r="A46" t="s">
        <v>19</v>
      </c>
      <c r="B46">
        <v>96</v>
      </c>
      <c r="C46" t="s">
        <v>14</v>
      </c>
      <c r="D46">
        <v>2253</v>
      </c>
    </row>
    <row r="47" spans="1:4" x14ac:dyDescent="0.2">
      <c r="A47" t="s">
        <v>19</v>
      </c>
      <c r="B47">
        <v>50</v>
      </c>
      <c r="C47" t="s">
        <v>14</v>
      </c>
      <c r="D47">
        <v>114</v>
      </c>
    </row>
    <row r="48" spans="1:4" x14ac:dyDescent="0.2">
      <c r="A48" t="s">
        <v>19</v>
      </c>
      <c r="B48">
        <v>206</v>
      </c>
      <c r="C48" t="s">
        <v>14</v>
      </c>
      <c r="D48">
        <v>1482</v>
      </c>
    </row>
    <row r="49" spans="1:4" x14ac:dyDescent="0.2">
      <c r="A49" t="s">
        <v>19</v>
      </c>
      <c r="B49">
        <v>134</v>
      </c>
      <c r="C49" t="s">
        <v>14</v>
      </c>
      <c r="D49">
        <v>2468</v>
      </c>
    </row>
    <row r="50" spans="1:4" x14ac:dyDescent="0.2">
      <c r="A50" t="s">
        <v>19</v>
      </c>
      <c r="B50">
        <v>192</v>
      </c>
      <c r="C50" t="s">
        <v>14</v>
      </c>
      <c r="D50">
        <v>40</v>
      </c>
    </row>
    <row r="51" spans="1:4" x14ac:dyDescent="0.2">
      <c r="A51" t="s">
        <v>19</v>
      </c>
      <c r="B51">
        <v>1152</v>
      </c>
      <c r="C51" t="s">
        <v>14</v>
      </c>
      <c r="D51">
        <v>92</v>
      </c>
    </row>
    <row r="52" spans="1:4" x14ac:dyDescent="0.2">
      <c r="A52" t="s">
        <v>19</v>
      </c>
      <c r="B52">
        <v>2475</v>
      </c>
      <c r="C52" t="s">
        <v>14</v>
      </c>
      <c r="D52">
        <v>1335</v>
      </c>
    </row>
    <row r="53" spans="1:4" x14ac:dyDescent="0.2">
      <c r="A53" t="s">
        <v>19</v>
      </c>
      <c r="B53">
        <v>4289</v>
      </c>
      <c r="C53" t="s">
        <v>14</v>
      </c>
      <c r="D53">
        <v>803</v>
      </c>
    </row>
    <row r="54" spans="1:4" x14ac:dyDescent="0.2">
      <c r="A54" t="s">
        <v>19</v>
      </c>
      <c r="B54">
        <v>2739</v>
      </c>
      <c r="C54" t="s">
        <v>14</v>
      </c>
      <c r="D54">
        <v>41</v>
      </c>
    </row>
    <row r="55" spans="1:4" x14ac:dyDescent="0.2">
      <c r="A55" t="s">
        <v>19</v>
      </c>
      <c r="B55">
        <v>130</v>
      </c>
      <c r="C55" t="s">
        <v>14</v>
      </c>
      <c r="D55">
        <v>71</v>
      </c>
    </row>
    <row r="56" spans="1:4" x14ac:dyDescent="0.2">
      <c r="A56" t="s">
        <v>19</v>
      </c>
      <c r="B56">
        <v>5168</v>
      </c>
      <c r="C56" t="s">
        <v>14</v>
      </c>
      <c r="D56">
        <v>648</v>
      </c>
    </row>
    <row r="57" spans="1:4" x14ac:dyDescent="0.2">
      <c r="A57" t="s">
        <v>19</v>
      </c>
      <c r="B57">
        <v>170</v>
      </c>
      <c r="C57" t="s">
        <v>14</v>
      </c>
      <c r="D57">
        <v>67</v>
      </c>
    </row>
    <row r="58" spans="1:4" x14ac:dyDescent="0.2">
      <c r="A58" t="s">
        <v>19</v>
      </c>
      <c r="B58">
        <v>194</v>
      </c>
      <c r="C58" t="s">
        <v>14</v>
      </c>
      <c r="D58">
        <v>594</v>
      </c>
    </row>
    <row r="59" spans="1:4" x14ac:dyDescent="0.2">
      <c r="A59" t="s">
        <v>19</v>
      </c>
      <c r="B59">
        <v>244</v>
      </c>
      <c r="C59" t="s">
        <v>14</v>
      </c>
      <c r="D59">
        <v>80</v>
      </c>
    </row>
    <row r="60" spans="1:4" x14ac:dyDescent="0.2">
      <c r="A60" t="s">
        <v>19</v>
      </c>
      <c r="B60">
        <v>2875</v>
      </c>
      <c r="C60" t="s">
        <v>14</v>
      </c>
      <c r="D60">
        <v>859</v>
      </c>
    </row>
    <row r="61" spans="1:4" x14ac:dyDescent="0.2">
      <c r="A61" t="s">
        <v>19</v>
      </c>
      <c r="B61">
        <v>114</v>
      </c>
      <c r="C61" t="s">
        <v>14</v>
      </c>
      <c r="D61">
        <v>181</v>
      </c>
    </row>
    <row r="62" spans="1:4" x14ac:dyDescent="0.2">
      <c r="A62" t="s">
        <v>19</v>
      </c>
      <c r="B62">
        <v>101</v>
      </c>
      <c r="C62" t="s">
        <v>14</v>
      </c>
      <c r="D62">
        <v>940</v>
      </c>
    </row>
    <row r="63" spans="1:4" x14ac:dyDescent="0.2">
      <c r="A63" t="s">
        <v>19</v>
      </c>
      <c r="B63">
        <v>589</v>
      </c>
      <c r="C63" t="s">
        <v>14</v>
      </c>
      <c r="D63">
        <v>113</v>
      </c>
    </row>
    <row r="64" spans="1:4" x14ac:dyDescent="0.2">
      <c r="A64" t="s">
        <v>19</v>
      </c>
      <c r="B64">
        <v>1249</v>
      </c>
      <c r="C64" t="s">
        <v>14</v>
      </c>
      <c r="D64">
        <v>17</v>
      </c>
    </row>
    <row r="65" spans="1:4" x14ac:dyDescent="0.2">
      <c r="A65" t="s">
        <v>19</v>
      </c>
      <c r="B65">
        <v>2857</v>
      </c>
      <c r="C65" t="s">
        <v>14</v>
      </c>
      <c r="D65">
        <v>31</v>
      </c>
    </row>
    <row r="66" spans="1:4" x14ac:dyDescent="0.2">
      <c r="A66" t="s">
        <v>19</v>
      </c>
      <c r="B66">
        <v>236</v>
      </c>
      <c r="C66" t="s">
        <v>14</v>
      </c>
      <c r="D66">
        <v>75</v>
      </c>
    </row>
    <row r="67" spans="1:4" x14ac:dyDescent="0.2">
      <c r="A67" t="s">
        <v>19</v>
      </c>
      <c r="B67">
        <v>191</v>
      </c>
      <c r="C67" t="s">
        <v>14</v>
      </c>
      <c r="D67">
        <v>558</v>
      </c>
    </row>
    <row r="68" spans="1:4" x14ac:dyDescent="0.2">
      <c r="A68" t="s">
        <v>19</v>
      </c>
      <c r="B68">
        <v>140</v>
      </c>
      <c r="C68" t="s">
        <v>14</v>
      </c>
      <c r="D68">
        <v>162</v>
      </c>
    </row>
    <row r="69" spans="1:4" x14ac:dyDescent="0.2">
      <c r="A69" t="s">
        <v>19</v>
      </c>
      <c r="B69">
        <v>165</v>
      </c>
      <c r="C69" t="s">
        <v>14</v>
      </c>
      <c r="D69">
        <v>676</v>
      </c>
    </row>
    <row r="70" spans="1:4" x14ac:dyDescent="0.2">
      <c r="A70" t="s">
        <v>19</v>
      </c>
      <c r="B70">
        <v>1697</v>
      </c>
      <c r="C70" t="s">
        <v>14</v>
      </c>
      <c r="D70">
        <v>1</v>
      </c>
    </row>
    <row r="71" spans="1:4" x14ac:dyDescent="0.2">
      <c r="A71" t="s">
        <v>19</v>
      </c>
      <c r="B71">
        <v>121</v>
      </c>
      <c r="C71" t="s">
        <v>14</v>
      </c>
      <c r="D71">
        <v>44</v>
      </c>
    </row>
    <row r="72" spans="1:4" x14ac:dyDescent="0.2">
      <c r="A72" t="s">
        <v>19</v>
      </c>
      <c r="B72">
        <v>155</v>
      </c>
      <c r="C72" t="s">
        <v>14</v>
      </c>
      <c r="D72">
        <v>1</v>
      </c>
    </row>
    <row r="73" spans="1:4" x14ac:dyDescent="0.2">
      <c r="A73" t="s">
        <v>19</v>
      </c>
      <c r="B73">
        <v>16</v>
      </c>
      <c r="C73" t="s">
        <v>14</v>
      </c>
      <c r="D73">
        <v>245</v>
      </c>
    </row>
    <row r="74" spans="1:4" x14ac:dyDescent="0.2">
      <c r="A74" t="s">
        <v>19</v>
      </c>
      <c r="B74">
        <v>161</v>
      </c>
      <c r="C74" t="s">
        <v>14</v>
      </c>
      <c r="D74">
        <v>393</v>
      </c>
    </row>
    <row r="75" spans="1:4" x14ac:dyDescent="0.2">
      <c r="A75" t="s">
        <v>19</v>
      </c>
      <c r="B75">
        <v>2331</v>
      </c>
      <c r="C75" t="s">
        <v>14</v>
      </c>
      <c r="D75">
        <v>1657</v>
      </c>
    </row>
    <row r="76" spans="1:4" x14ac:dyDescent="0.2">
      <c r="A76" t="s">
        <v>19</v>
      </c>
      <c r="B76">
        <v>820</v>
      </c>
      <c r="C76" t="s">
        <v>14</v>
      </c>
      <c r="D76">
        <v>133</v>
      </c>
    </row>
    <row r="77" spans="1:4" x14ac:dyDescent="0.2">
      <c r="A77" t="s">
        <v>19</v>
      </c>
      <c r="B77">
        <v>1797</v>
      </c>
      <c r="C77" t="s">
        <v>14</v>
      </c>
      <c r="D77">
        <v>40</v>
      </c>
    </row>
    <row r="78" spans="1:4" x14ac:dyDescent="0.2">
      <c r="A78" t="s">
        <v>19</v>
      </c>
      <c r="B78">
        <v>107</v>
      </c>
      <c r="C78" t="s">
        <v>14</v>
      </c>
      <c r="D78">
        <v>418</v>
      </c>
    </row>
    <row r="79" spans="1:4" x14ac:dyDescent="0.2">
      <c r="A79" t="s">
        <v>19</v>
      </c>
      <c r="B79">
        <v>82</v>
      </c>
      <c r="C79" t="s">
        <v>14</v>
      </c>
      <c r="D79">
        <v>40</v>
      </c>
    </row>
    <row r="80" spans="1:4" x14ac:dyDescent="0.2">
      <c r="A80" t="s">
        <v>19</v>
      </c>
      <c r="B80">
        <v>114</v>
      </c>
      <c r="C80" t="s">
        <v>14</v>
      </c>
      <c r="D80">
        <v>2604</v>
      </c>
    </row>
    <row r="81" spans="1:4" x14ac:dyDescent="0.2">
      <c r="A81" t="s">
        <v>19</v>
      </c>
      <c r="B81">
        <v>148</v>
      </c>
      <c r="C81" t="s">
        <v>14</v>
      </c>
      <c r="D81">
        <v>38</v>
      </c>
    </row>
    <row r="82" spans="1:4" x14ac:dyDescent="0.2">
      <c r="A82" t="s">
        <v>19</v>
      </c>
      <c r="B82">
        <v>163</v>
      </c>
      <c r="C82" t="s">
        <v>14</v>
      </c>
      <c r="D82">
        <v>1063</v>
      </c>
    </row>
    <row r="83" spans="1:4" x14ac:dyDescent="0.2">
      <c r="A83" t="s">
        <v>19</v>
      </c>
      <c r="B83">
        <v>62</v>
      </c>
      <c r="C83" t="s">
        <v>14</v>
      </c>
      <c r="D83">
        <v>9</v>
      </c>
    </row>
    <row r="84" spans="1:4" x14ac:dyDescent="0.2">
      <c r="A84" t="s">
        <v>19</v>
      </c>
      <c r="B84">
        <v>452</v>
      </c>
      <c r="C84" t="s">
        <v>14</v>
      </c>
      <c r="D84">
        <v>200</v>
      </c>
    </row>
    <row r="85" spans="1:4" x14ac:dyDescent="0.2">
      <c r="A85" t="s">
        <v>19</v>
      </c>
      <c r="B85">
        <v>1467</v>
      </c>
      <c r="C85" t="s">
        <v>14</v>
      </c>
      <c r="D85">
        <v>2062</v>
      </c>
    </row>
    <row r="86" spans="1:4" x14ac:dyDescent="0.2">
      <c r="A86" t="s">
        <v>19</v>
      </c>
      <c r="B86">
        <v>222</v>
      </c>
      <c r="C86" t="s">
        <v>14</v>
      </c>
      <c r="D86">
        <v>137</v>
      </c>
    </row>
    <row r="87" spans="1:4" x14ac:dyDescent="0.2">
      <c r="A87" t="s">
        <v>19</v>
      </c>
      <c r="B87">
        <v>272</v>
      </c>
      <c r="C87" t="s">
        <v>14</v>
      </c>
      <c r="D87">
        <v>10</v>
      </c>
    </row>
    <row r="88" spans="1:4" x14ac:dyDescent="0.2">
      <c r="A88" t="s">
        <v>19</v>
      </c>
      <c r="B88">
        <v>1460</v>
      </c>
      <c r="C88" t="s">
        <v>14</v>
      </c>
      <c r="D88">
        <v>1467</v>
      </c>
    </row>
    <row r="89" spans="1:4" x14ac:dyDescent="0.2">
      <c r="A89" t="s">
        <v>19</v>
      </c>
      <c r="B89">
        <v>296</v>
      </c>
      <c r="C89" t="s">
        <v>14</v>
      </c>
      <c r="D89">
        <v>752</v>
      </c>
    </row>
    <row r="90" spans="1:4" x14ac:dyDescent="0.2">
      <c r="A90" t="s">
        <v>19</v>
      </c>
      <c r="B90">
        <v>85</v>
      </c>
      <c r="C90" t="s">
        <v>14</v>
      </c>
      <c r="D90">
        <v>1691</v>
      </c>
    </row>
    <row r="91" spans="1:4" x14ac:dyDescent="0.2">
      <c r="A91" t="s">
        <v>19</v>
      </c>
      <c r="B91">
        <v>87</v>
      </c>
      <c r="C91" t="s">
        <v>14</v>
      </c>
      <c r="D91">
        <v>133</v>
      </c>
    </row>
    <row r="92" spans="1:4" x14ac:dyDescent="0.2">
      <c r="A92" t="s">
        <v>19</v>
      </c>
      <c r="B92">
        <v>159</v>
      </c>
      <c r="C92" t="s">
        <v>14</v>
      </c>
      <c r="D92">
        <v>32</v>
      </c>
    </row>
    <row r="93" spans="1:4" x14ac:dyDescent="0.2">
      <c r="A93" t="s">
        <v>19</v>
      </c>
      <c r="B93">
        <v>174</v>
      </c>
      <c r="C93" t="s">
        <v>14</v>
      </c>
      <c r="D93">
        <v>132</v>
      </c>
    </row>
    <row r="94" spans="1:4" x14ac:dyDescent="0.2">
      <c r="A94" t="s">
        <v>19</v>
      </c>
      <c r="B94">
        <v>555</v>
      </c>
      <c r="C94" t="s">
        <v>14</v>
      </c>
      <c r="D94">
        <v>1258</v>
      </c>
    </row>
    <row r="95" spans="1:4" x14ac:dyDescent="0.2">
      <c r="A95" t="s">
        <v>19</v>
      </c>
      <c r="B95">
        <v>187</v>
      </c>
      <c r="C95" t="s">
        <v>14</v>
      </c>
      <c r="D95">
        <v>1999</v>
      </c>
    </row>
    <row r="96" spans="1:4" x14ac:dyDescent="0.2">
      <c r="A96" t="s">
        <v>19</v>
      </c>
      <c r="B96">
        <v>122</v>
      </c>
      <c r="C96" t="s">
        <v>14</v>
      </c>
      <c r="D96">
        <v>424</v>
      </c>
    </row>
    <row r="97" spans="1:4" x14ac:dyDescent="0.2">
      <c r="A97" t="s">
        <v>19</v>
      </c>
      <c r="B97">
        <v>71</v>
      </c>
      <c r="C97" t="s">
        <v>14</v>
      </c>
      <c r="D97">
        <v>2179</v>
      </c>
    </row>
    <row r="98" spans="1:4" x14ac:dyDescent="0.2">
      <c r="A98" t="s">
        <v>19</v>
      </c>
      <c r="B98">
        <v>275</v>
      </c>
      <c r="C98" t="s">
        <v>14</v>
      </c>
      <c r="D98">
        <v>191</v>
      </c>
    </row>
    <row r="99" spans="1:4" x14ac:dyDescent="0.2">
      <c r="A99" t="s">
        <v>19</v>
      </c>
      <c r="B99">
        <v>3727</v>
      </c>
      <c r="C99" t="s">
        <v>14</v>
      </c>
      <c r="D99">
        <v>191</v>
      </c>
    </row>
    <row r="100" spans="1:4" x14ac:dyDescent="0.2">
      <c r="A100" t="s">
        <v>19</v>
      </c>
      <c r="B100">
        <v>1690</v>
      </c>
      <c r="C100" t="s">
        <v>14</v>
      </c>
      <c r="D100">
        <v>37</v>
      </c>
    </row>
    <row r="101" spans="1:4" x14ac:dyDescent="0.2">
      <c r="A101" t="s">
        <v>19</v>
      </c>
      <c r="B101">
        <v>3388</v>
      </c>
      <c r="C101" t="s">
        <v>14</v>
      </c>
      <c r="D101">
        <v>76</v>
      </c>
    </row>
    <row r="102" spans="1:4" x14ac:dyDescent="0.2">
      <c r="A102" t="s">
        <v>19</v>
      </c>
      <c r="B102">
        <v>107</v>
      </c>
      <c r="C102" t="s">
        <v>14</v>
      </c>
      <c r="D102">
        <v>2108</v>
      </c>
    </row>
    <row r="103" spans="1:4" x14ac:dyDescent="0.2">
      <c r="A103" t="s">
        <v>19</v>
      </c>
      <c r="B103">
        <v>198</v>
      </c>
      <c r="C103" t="s">
        <v>14</v>
      </c>
      <c r="D103">
        <v>115</v>
      </c>
    </row>
    <row r="104" spans="1:4" x14ac:dyDescent="0.2">
      <c r="A104" t="s">
        <v>19</v>
      </c>
      <c r="B104">
        <v>533</v>
      </c>
      <c r="C104" t="s">
        <v>14</v>
      </c>
      <c r="D104">
        <v>16</v>
      </c>
    </row>
    <row r="105" spans="1:4" x14ac:dyDescent="0.2">
      <c r="A105" t="s">
        <v>19</v>
      </c>
      <c r="B105">
        <v>397</v>
      </c>
      <c r="C105" t="s">
        <v>14</v>
      </c>
      <c r="D105">
        <v>5681</v>
      </c>
    </row>
    <row r="106" spans="1:4" x14ac:dyDescent="0.2">
      <c r="A106" t="s">
        <v>19</v>
      </c>
      <c r="B106">
        <v>3596</v>
      </c>
      <c r="C106" t="s">
        <v>14</v>
      </c>
      <c r="D106">
        <v>47</v>
      </c>
    </row>
    <row r="107" spans="1:4" x14ac:dyDescent="0.2">
      <c r="A107" t="s">
        <v>19</v>
      </c>
      <c r="B107">
        <v>3177</v>
      </c>
      <c r="C107" t="s">
        <v>14</v>
      </c>
      <c r="D107">
        <v>101</v>
      </c>
    </row>
    <row r="108" spans="1:4" x14ac:dyDescent="0.2">
      <c r="A108" t="s">
        <v>19</v>
      </c>
      <c r="B108">
        <v>1815</v>
      </c>
      <c r="C108" t="s">
        <v>14</v>
      </c>
      <c r="D108">
        <v>186</v>
      </c>
    </row>
    <row r="109" spans="1:4" x14ac:dyDescent="0.2">
      <c r="A109" t="s">
        <v>19</v>
      </c>
      <c r="B109">
        <v>2893</v>
      </c>
      <c r="C109" t="s">
        <v>14</v>
      </c>
      <c r="D109">
        <v>112</v>
      </c>
    </row>
    <row r="110" spans="1:4" x14ac:dyDescent="0.2">
      <c r="A110" t="s">
        <v>19</v>
      </c>
      <c r="B110">
        <v>190</v>
      </c>
      <c r="C110" t="s">
        <v>14</v>
      </c>
      <c r="D110">
        <v>535</v>
      </c>
    </row>
    <row r="111" spans="1:4" x14ac:dyDescent="0.2">
      <c r="A111" t="s">
        <v>19</v>
      </c>
      <c r="B111">
        <v>165</v>
      </c>
      <c r="C111" t="s">
        <v>14</v>
      </c>
      <c r="D111">
        <v>88</v>
      </c>
    </row>
    <row r="112" spans="1:4" x14ac:dyDescent="0.2">
      <c r="A112" t="s">
        <v>19</v>
      </c>
      <c r="B112">
        <v>220</v>
      </c>
      <c r="C112" t="s">
        <v>14</v>
      </c>
      <c r="D112">
        <v>63</v>
      </c>
    </row>
    <row r="113" spans="1:4" x14ac:dyDescent="0.2">
      <c r="A113" t="s">
        <v>19</v>
      </c>
      <c r="B113">
        <v>190</v>
      </c>
      <c r="C113" t="s">
        <v>14</v>
      </c>
      <c r="D113">
        <v>117</v>
      </c>
    </row>
    <row r="114" spans="1:4" x14ac:dyDescent="0.2">
      <c r="A114" t="s">
        <v>19</v>
      </c>
      <c r="B114">
        <v>5203</v>
      </c>
      <c r="C114" t="s">
        <v>14</v>
      </c>
      <c r="D114">
        <v>347</v>
      </c>
    </row>
    <row r="115" spans="1:4" x14ac:dyDescent="0.2">
      <c r="A115" t="s">
        <v>19</v>
      </c>
      <c r="B115">
        <v>139</v>
      </c>
      <c r="C115" t="s">
        <v>14</v>
      </c>
      <c r="D115">
        <v>1796</v>
      </c>
    </row>
    <row r="116" spans="1:4" x14ac:dyDescent="0.2">
      <c r="A116" t="s">
        <v>19</v>
      </c>
      <c r="B116">
        <v>225</v>
      </c>
      <c r="C116" t="s">
        <v>14</v>
      </c>
      <c r="D116">
        <v>2915</v>
      </c>
    </row>
    <row r="117" spans="1:4" x14ac:dyDescent="0.2">
      <c r="A117" t="s">
        <v>19</v>
      </c>
      <c r="B117">
        <v>307</v>
      </c>
      <c r="C117" t="s">
        <v>14</v>
      </c>
      <c r="D117">
        <v>19</v>
      </c>
    </row>
    <row r="118" spans="1:4" x14ac:dyDescent="0.2">
      <c r="A118" t="s">
        <v>19</v>
      </c>
      <c r="B118">
        <v>131</v>
      </c>
      <c r="C118" t="s">
        <v>14</v>
      </c>
      <c r="D118">
        <v>605</v>
      </c>
    </row>
    <row r="119" spans="1:4" x14ac:dyDescent="0.2">
      <c r="A119" t="s">
        <v>19</v>
      </c>
      <c r="B119">
        <v>909</v>
      </c>
      <c r="C119" t="s">
        <v>14</v>
      </c>
      <c r="D119">
        <v>0</v>
      </c>
    </row>
    <row r="120" spans="1:4" x14ac:dyDescent="0.2">
      <c r="A120" t="s">
        <v>19</v>
      </c>
      <c r="B120">
        <v>223</v>
      </c>
      <c r="C120" t="s">
        <v>14</v>
      </c>
      <c r="D120">
        <v>1198</v>
      </c>
    </row>
    <row r="121" spans="1:4" x14ac:dyDescent="0.2">
      <c r="A121" t="s">
        <v>19</v>
      </c>
      <c r="B121">
        <v>76</v>
      </c>
      <c r="C121" t="s">
        <v>14</v>
      </c>
      <c r="D121">
        <v>908</v>
      </c>
    </row>
    <row r="122" spans="1:4" x14ac:dyDescent="0.2">
      <c r="A122" t="s">
        <v>19</v>
      </c>
      <c r="B122">
        <v>268</v>
      </c>
      <c r="C122" t="s">
        <v>14</v>
      </c>
      <c r="D122">
        <v>24</v>
      </c>
    </row>
    <row r="123" spans="1:4" x14ac:dyDescent="0.2">
      <c r="A123" t="s">
        <v>19</v>
      </c>
      <c r="B123">
        <v>4233</v>
      </c>
      <c r="C123" t="s">
        <v>14</v>
      </c>
      <c r="D123">
        <v>7</v>
      </c>
    </row>
    <row r="124" spans="1:4" x14ac:dyDescent="0.2">
      <c r="A124" t="s">
        <v>19</v>
      </c>
      <c r="B124">
        <v>83</v>
      </c>
      <c r="C124" t="s">
        <v>14</v>
      </c>
      <c r="D124">
        <v>328</v>
      </c>
    </row>
    <row r="125" spans="1:4" x14ac:dyDescent="0.2">
      <c r="A125" t="s">
        <v>19</v>
      </c>
      <c r="B125">
        <v>117</v>
      </c>
      <c r="C125" t="s">
        <v>14</v>
      </c>
      <c r="D125">
        <v>83</v>
      </c>
    </row>
    <row r="126" spans="1:4" x14ac:dyDescent="0.2">
      <c r="A126" t="s">
        <v>19</v>
      </c>
      <c r="B126">
        <v>1573</v>
      </c>
      <c r="C126" t="s">
        <v>14</v>
      </c>
      <c r="D126">
        <v>1</v>
      </c>
    </row>
    <row r="127" spans="1:4" x14ac:dyDescent="0.2">
      <c r="A127" t="s">
        <v>19</v>
      </c>
      <c r="B127">
        <v>186</v>
      </c>
      <c r="C127" t="s">
        <v>14</v>
      </c>
      <c r="D127">
        <v>1</v>
      </c>
    </row>
    <row r="128" spans="1:4" x14ac:dyDescent="0.2">
      <c r="A128" t="s">
        <v>19</v>
      </c>
      <c r="B128">
        <v>2038</v>
      </c>
      <c r="C128" t="s">
        <v>14</v>
      </c>
      <c r="D128">
        <v>141</v>
      </c>
    </row>
    <row r="129" spans="1:4" x14ac:dyDescent="0.2">
      <c r="A129" t="s">
        <v>19</v>
      </c>
      <c r="B129">
        <v>158</v>
      </c>
      <c r="C129" t="s">
        <v>14</v>
      </c>
      <c r="D129">
        <v>3410</v>
      </c>
    </row>
    <row r="130" spans="1:4" x14ac:dyDescent="0.2">
      <c r="A130" t="s">
        <v>19</v>
      </c>
      <c r="B130">
        <v>1613</v>
      </c>
      <c r="C130" t="s">
        <v>14</v>
      </c>
      <c r="D130">
        <v>1</v>
      </c>
    </row>
    <row r="131" spans="1:4" x14ac:dyDescent="0.2">
      <c r="A131" t="s">
        <v>19</v>
      </c>
      <c r="B131">
        <v>194</v>
      </c>
      <c r="C131" t="s">
        <v>14</v>
      </c>
      <c r="D131">
        <v>1625</v>
      </c>
    </row>
    <row r="132" spans="1:4" x14ac:dyDescent="0.2">
      <c r="A132" t="s">
        <v>19</v>
      </c>
      <c r="B132">
        <v>160</v>
      </c>
      <c r="C132" t="s">
        <v>14</v>
      </c>
      <c r="D132">
        <v>180</v>
      </c>
    </row>
    <row r="133" spans="1:4" x14ac:dyDescent="0.2">
      <c r="A133" t="s">
        <v>19</v>
      </c>
      <c r="B133">
        <v>3934</v>
      </c>
      <c r="C133" t="s">
        <v>14</v>
      </c>
      <c r="D133">
        <v>44</v>
      </c>
    </row>
    <row r="134" spans="1:4" x14ac:dyDescent="0.2">
      <c r="A134" t="s">
        <v>19</v>
      </c>
      <c r="B134">
        <v>235</v>
      </c>
      <c r="C134" t="s">
        <v>14</v>
      </c>
      <c r="D134">
        <v>1296</v>
      </c>
    </row>
    <row r="135" spans="1:4" x14ac:dyDescent="0.2">
      <c r="A135" t="s">
        <v>19</v>
      </c>
      <c r="B135">
        <v>123</v>
      </c>
      <c r="C135" t="s">
        <v>14</v>
      </c>
      <c r="D135">
        <v>24</v>
      </c>
    </row>
    <row r="136" spans="1:4" x14ac:dyDescent="0.2">
      <c r="A136" t="s">
        <v>19</v>
      </c>
      <c r="B136">
        <v>121</v>
      </c>
      <c r="C136" t="s">
        <v>14</v>
      </c>
      <c r="D136">
        <v>1910</v>
      </c>
    </row>
    <row r="137" spans="1:4" x14ac:dyDescent="0.2">
      <c r="A137" t="s">
        <v>19</v>
      </c>
      <c r="B137">
        <v>659</v>
      </c>
      <c r="C137" t="s">
        <v>14</v>
      </c>
      <c r="D137">
        <v>39</v>
      </c>
    </row>
    <row r="138" spans="1:4" x14ac:dyDescent="0.2">
      <c r="A138" t="s">
        <v>19</v>
      </c>
      <c r="B138">
        <v>1267</v>
      </c>
      <c r="C138" t="s">
        <v>14</v>
      </c>
      <c r="D138">
        <v>147</v>
      </c>
    </row>
    <row r="139" spans="1:4" x14ac:dyDescent="0.2">
      <c r="A139" t="s">
        <v>19</v>
      </c>
      <c r="B139">
        <v>1600</v>
      </c>
      <c r="C139" t="s">
        <v>14</v>
      </c>
      <c r="D139">
        <v>80</v>
      </c>
    </row>
    <row r="140" spans="1:4" x14ac:dyDescent="0.2">
      <c r="A140" t="s">
        <v>19</v>
      </c>
      <c r="B140">
        <v>186</v>
      </c>
      <c r="C140" t="s">
        <v>14</v>
      </c>
      <c r="D140">
        <v>792</v>
      </c>
    </row>
    <row r="141" spans="1:4" x14ac:dyDescent="0.2">
      <c r="A141" t="s">
        <v>19</v>
      </c>
      <c r="B141">
        <v>156</v>
      </c>
      <c r="C141" t="s">
        <v>14</v>
      </c>
      <c r="D141">
        <v>4405</v>
      </c>
    </row>
    <row r="142" spans="1:4" x14ac:dyDescent="0.2">
      <c r="A142" t="s">
        <v>19</v>
      </c>
      <c r="B142">
        <v>374</v>
      </c>
      <c r="C142" t="s">
        <v>14</v>
      </c>
      <c r="D142">
        <v>2025</v>
      </c>
    </row>
    <row r="143" spans="1:4" x14ac:dyDescent="0.2">
      <c r="A143" t="s">
        <v>19</v>
      </c>
      <c r="B143">
        <v>1539</v>
      </c>
      <c r="C143" t="s">
        <v>14</v>
      </c>
      <c r="D143">
        <v>30</v>
      </c>
    </row>
    <row r="144" spans="1:4" x14ac:dyDescent="0.2">
      <c r="A144" t="s">
        <v>19</v>
      </c>
      <c r="B144">
        <v>68</v>
      </c>
      <c r="C144" t="s">
        <v>14</v>
      </c>
      <c r="D144">
        <v>60</v>
      </c>
    </row>
    <row r="145" spans="1:4" x14ac:dyDescent="0.2">
      <c r="A145" t="s">
        <v>19</v>
      </c>
      <c r="B145">
        <v>174</v>
      </c>
      <c r="C145" t="s">
        <v>14</v>
      </c>
      <c r="D145">
        <v>104</v>
      </c>
    </row>
    <row r="146" spans="1:4" x14ac:dyDescent="0.2">
      <c r="A146" t="s">
        <v>19</v>
      </c>
      <c r="B146">
        <v>111</v>
      </c>
      <c r="C146" t="s">
        <v>14</v>
      </c>
      <c r="D146">
        <v>151</v>
      </c>
    </row>
    <row r="147" spans="1:4" x14ac:dyDescent="0.2">
      <c r="A147" t="s">
        <v>19</v>
      </c>
      <c r="B147">
        <v>179</v>
      </c>
      <c r="C147" t="s">
        <v>14</v>
      </c>
      <c r="D147">
        <v>17</v>
      </c>
    </row>
    <row r="148" spans="1:4" x14ac:dyDescent="0.2">
      <c r="A148" t="s">
        <v>19</v>
      </c>
      <c r="B148">
        <v>676</v>
      </c>
      <c r="C148" t="s">
        <v>14</v>
      </c>
      <c r="D148">
        <v>3868</v>
      </c>
    </row>
    <row r="149" spans="1:4" x14ac:dyDescent="0.2">
      <c r="A149" t="s">
        <v>19</v>
      </c>
      <c r="B149">
        <v>1548</v>
      </c>
      <c r="C149" t="s">
        <v>14</v>
      </c>
      <c r="D149">
        <v>5</v>
      </c>
    </row>
    <row r="150" spans="1:4" x14ac:dyDescent="0.2">
      <c r="A150" t="s">
        <v>19</v>
      </c>
      <c r="B150">
        <v>1170</v>
      </c>
      <c r="C150" t="s">
        <v>14</v>
      </c>
      <c r="D150">
        <v>26</v>
      </c>
    </row>
    <row r="151" spans="1:4" x14ac:dyDescent="0.2">
      <c r="A151" t="s">
        <v>19</v>
      </c>
      <c r="B151">
        <v>261</v>
      </c>
      <c r="C151" t="s">
        <v>14</v>
      </c>
      <c r="D151">
        <v>91</v>
      </c>
    </row>
    <row r="152" spans="1:4" x14ac:dyDescent="0.2">
      <c r="A152" t="s">
        <v>19</v>
      </c>
      <c r="B152">
        <v>237</v>
      </c>
      <c r="C152" t="s">
        <v>14</v>
      </c>
      <c r="D152">
        <v>1886</v>
      </c>
    </row>
    <row r="153" spans="1:4" x14ac:dyDescent="0.2">
      <c r="A153" t="s">
        <v>19</v>
      </c>
      <c r="B153">
        <v>48</v>
      </c>
      <c r="C153" t="s">
        <v>14</v>
      </c>
      <c r="D153">
        <v>9</v>
      </c>
    </row>
    <row r="154" spans="1:4" x14ac:dyDescent="0.2">
      <c r="A154" t="s">
        <v>19</v>
      </c>
      <c r="B154">
        <v>2768</v>
      </c>
      <c r="C154" t="s">
        <v>14</v>
      </c>
      <c r="D154">
        <v>558</v>
      </c>
    </row>
    <row r="155" spans="1:4" x14ac:dyDescent="0.2">
      <c r="A155" t="s">
        <v>19</v>
      </c>
      <c r="B155">
        <v>3205</v>
      </c>
      <c r="C155" t="s">
        <v>14</v>
      </c>
      <c r="D155">
        <v>886</v>
      </c>
    </row>
    <row r="156" spans="1:4" x14ac:dyDescent="0.2">
      <c r="A156" t="s">
        <v>19</v>
      </c>
      <c r="B156">
        <v>80</v>
      </c>
      <c r="C156" t="s">
        <v>14</v>
      </c>
      <c r="D156">
        <v>31</v>
      </c>
    </row>
    <row r="157" spans="1:4" x14ac:dyDescent="0.2">
      <c r="A157" t="s">
        <v>19</v>
      </c>
      <c r="B157">
        <v>91</v>
      </c>
      <c r="C157" t="s">
        <v>14</v>
      </c>
      <c r="D157">
        <v>45</v>
      </c>
    </row>
    <row r="158" spans="1:4" x14ac:dyDescent="0.2">
      <c r="A158" t="s">
        <v>19</v>
      </c>
      <c r="B158">
        <v>100</v>
      </c>
      <c r="C158" t="s">
        <v>14</v>
      </c>
      <c r="D158">
        <v>253</v>
      </c>
    </row>
    <row r="159" spans="1:4" x14ac:dyDescent="0.2">
      <c r="A159" t="s">
        <v>19</v>
      </c>
      <c r="B159">
        <v>138</v>
      </c>
      <c r="C159" t="s">
        <v>14</v>
      </c>
      <c r="D159">
        <v>1467</v>
      </c>
    </row>
    <row r="160" spans="1:4" x14ac:dyDescent="0.2">
      <c r="A160" t="s">
        <v>19</v>
      </c>
      <c r="B160">
        <v>6406</v>
      </c>
      <c r="C160" t="s">
        <v>14</v>
      </c>
      <c r="D160">
        <v>243</v>
      </c>
    </row>
    <row r="161" spans="1:4" x14ac:dyDescent="0.2">
      <c r="A161" t="s">
        <v>19</v>
      </c>
      <c r="B161">
        <v>195</v>
      </c>
      <c r="C161" t="s">
        <v>14</v>
      </c>
      <c r="D161">
        <v>112</v>
      </c>
    </row>
    <row r="162" spans="1:4" x14ac:dyDescent="0.2">
      <c r="A162" t="s">
        <v>19</v>
      </c>
      <c r="B162">
        <v>645</v>
      </c>
      <c r="C162" t="s">
        <v>14</v>
      </c>
      <c r="D162">
        <v>1</v>
      </c>
    </row>
    <row r="163" spans="1:4" x14ac:dyDescent="0.2">
      <c r="A163" t="s">
        <v>19</v>
      </c>
      <c r="B163">
        <v>154</v>
      </c>
      <c r="C163" t="s">
        <v>14</v>
      </c>
      <c r="D163">
        <v>26</v>
      </c>
    </row>
    <row r="164" spans="1:4" x14ac:dyDescent="0.2">
      <c r="A164" t="s">
        <v>19</v>
      </c>
      <c r="B164">
        <v>122</v>
      </c>
      <c r="C164" t="s">
        <v>14</v>
      </c>
      <c r="D164">
        <v>78</v>
      </c>
    </row>
    <row r="165" spans="1:4" x14ac:dyDescent="0.2">
      <c r="A165" t="s">
        <v>19</v>
      </c>
      <c r="B165">
        <v>2266</v>
      </c>
      <c r="C165" t="s">
        <v>14</v>
      </c>
      <c r="D165">
        <v>1</v>
      </c>
    </row>
    <row r="166" spans="1:4" x14ac:dyDescent="0.2">
      <c r="A166" t="s">
        <v>19</v>
      </c>
      <c r="B166">
        <v>5512</v>
      </c>
      <c r="C166" t="s">
        <v>14</v>
      </c>
      <c r="D166">
        <v>13</v>
      </c>
    </row>
    <row r="167" spans="1:4" x14ac:dyDescent="0.2">
      <c r="A167" t="s">
        <v>19</v>
      </c>
      <c r="B167">
        <v>1442</v>
      </c>
      <c r="C167" t="s">
        <v>14</v>
      </c>
      <c r="D167">
        <v>1538</v>
      </c>
    </row>
    <row r="168" spans="1:4" x14ac:dyDescent="0.2">
      <c r="A168" t="s">
        <v>19</v>
      </c>
      <c r="B168">
        <v>219</v>
      </c>
      <c r="C168" t="s">
        <v>14</v>
      </c>
      <c r="D168">
        <v>842</v>
      </c>
    </row>
    <row r="169" spans="1:4" x14ac:dyDescent="0.2">
      <c r="A169" t="s">
        <v>19</v>
      </c>
      <c r="B169">
        <v>247</v>
      </c>
      <c r="C169" t="s">
        <v>14</v>
      </c>
      <c r="D169">
        <v>75</v>
      </c>
    </row>
    <row r="170" spans="1:4" x14ac:dyDescent="0.2">
      <c r="A170" t="s">
        <v>19</v>
      </c>
      <c r="B170">
        <v>92</v>
      </c>
      <c r="C170" t="s">
        <v>14</v>
      </c>
      <c r="D170">
        <v>10</v>
      </c>
    </row>
    <row r="171" spans="1:4" x14ac:dyDescent="0.2">
      <c r="A171" t="s">
        <v>19</v>
      </c>
      <c r="B171">
        <v>3537</v>
      </c>
      <c r="C171" t="s">
        <v>14</v>
      </c>
      <c r="D171">
        <v>3182</v>
      </c>
    </row>
    <row r="172" spans="1:4" x14ac:dyDescent="0.2">
      <c r="A172" t="s">
        <v>19</v>
      </c>
      <c r="B172">
        <v>470</v>
      </c>
      <c r="C172" t="s">
        <v>14</v>
      </c>
      <c r="D172">
        <v>1596</v>
      </c>
    </row>
    <row r="173" spans="1:4" x14ac:dyDescent="0.2">
      <c r="A173" t="s">
        <v>19</v>
      </c>
      <c r="B173">
        <v>95</v>
      </c>
      <c r="C173" t="s">
        <v>14</v>
      </c>
      <c r="D173">
        <v>67</v>
      </c>
    </row>
    <row r="174" spans="1:4" x14ac:dyDescent="0.2">
      <c r="A174" t="s">
        <v>19</v>
      </c>
      <c r="B174">
        <v>1902</v>
      </c>
      <c r="C174" t="s">
        <v>14</v>
      </c>
      <c r="D174">
        <v>15</v>
      </c>
    </row>
    <row r="175" spans="1:4" x14ac:dyDescent="0.2">
      <c r="A175" t="s">
        <v>19</v>
      </c>
      <c r="B175">
        <v>42</v>
      </c>
      <c r="C175" t="s">
        <v>14</v>
      </c>
      <c r="D175">
        <v>3387</v>
      </c>
    </row>
    <row r="176" spans="1:4" x14ac:dyDescent="0.2">
      <c r="A176" t="s">
        <v>19</v>
      </c>
      <c r="B176">
        <v>1561</v>
      </c>
      <c r="C176" t="s">
        <v>14</v>
      </c>
      <c r="D176">
        <v>35</v>
      </c>
    </row>
    <row r="177" spans="1:4" x14ac:dyDescent="0.2">
      <c r="A177" t="s">
        <v>19</v>
      </c>
      <c r="B177">
        <v>32</v>
      </c>
      <c r="C177" t="s">
        <v>14</v>
      </c>
      <c r="D177">
        <v>52</v>
      </c>
    </row>
    <row r="178" spans="1:4" x14ac:dyDescent="0.2">
      <c r="A178" t="s">
        <v>19</v>
      </c>
      <c r="B178">
        <v>454</v>
      </c>
      <c r="C178" t="s">
        <v>14</v>
      </c>
      <c r="D178">
        <v>2779</v>
      </c>
    </row>
    <row r="179" spans="1:4" x14ac:dyDescent="0.2">
      <c r="A179" t="s">
        <v>19</v>
      </c>
      <c r="B179">
        <v>762</v>
      </c>
      <c r="C179" t="s">
        <v>14</v>
      </c>
      <c r="D179">
        <v>86</v>
      </c>
    </row>
    <row r="180" spans="1:4" x14ac:dyDescent="0.2">
      <c r="A180" t="s">
        <v>19</v>
      </c>
      <c r="B180">
        <v>146</v>
      </c>
      <c r="C180" t="s">
        <v>14</v>
      </c>
      <c r="D180">
        <v>105</v>
      </c>
    </row>
    <row r="181" spans="1:4" x14ac:dyDescent="0.2">
      <c r="A181" t="s">
        <v>19</v>
      </c>
      <c r="B181">
        <v>297</v>
      </c>
      <c r="C181" t="s">
        <v>14</v>
      </c>
      <c r="D181">
        <v>579</v>
      </c>
    </row>
    <row r="182" spans="1:4" x14ac:dyDescent="0.2">
      <c r="A182" t="s">
        <v>19</v>
      </c>
      <c r="B182">
        <v>84</v>
      </c>
      <c r="C182" t="s">
        <v>14</v>
      </c>
      <c r="D182">
        <v>1684</v>
      </c>
    </row>
    <row r="183" spans="1:4" x14ac:dyDescent="0.2">
      <c r="A183" t="s">
        <v>19</v>
      </c>
      <c r="B183">
        <v>119</v>
      </c>
      <c r="C183" t="s">
        <v>14</v>
      </c>
      <c r="D183">
        <v>2176</v>
      </c>
    </row>
    <row r="184" spans="1:4" x14ac:dyDescent="0.2">
      <c r="A184" t="s">
        <v>19</v>
      </c>
      <c r="B184">
        <v>211</v>
      </c>
      <c r="C184" t="s">
        <v>14</v>
      </c>
      <c r="D184">
        <v>82</v>
      </c>
    </row>
    <row r="185" spans="1:4" x14ac:dyDescent="0.2">
      <c r="A185" t="s">
        <v>19</v>
      </c>
      <c r="B185">
        <v>181</v>
      </c>
      <c r="C185" t="s">
        <v>14</v>
      </c>
      <c r="D185">
        <v>1758</v>
      </c>
    </row>
    <row r="186" spans="1:4" x14ac:dyDescent="0.2">
      <c r="A186" t="s">
        <v>19</v>
      </c>
      <c r="B186">
        <v>2443</v>
      </c>
      <c r="C186" t="s">
        <v>14</v>
      </c>
      <c r="D186">
        <v>1790</v>
      </c>
    </row>
    <row r="187" spans="1:4" x14ac:dyDescent="0.2">
      <c r="A187" t="s">
        <v>19</v>
      </c>
      <c r="B187">
        <v>157</v>
      </c>
      <c r="C187" t="s">
        <v>14</v>
      </c>
      <c r="D187">
        <v>12</v>
      </c>
    </row>
    <row r="188" spans="1:4" x14ac:dyDescent="0.2">
      <c r="A188" t="s">
        <v>19</v>
      </c>
      <c r="B188">
        <v>56</v>
      </c>
      <c r="C188" t="s">
        <v>14</v>
      </c>
      <c r="D188">
        <v>889</v>
      </c>
    </row>
    <row r="189" spans="1:4" x14ac:dyDescent="0.2">
      <c r="A189" t="s">
        <v>19</v>
      </c>
      <c r="B189">
        <v>2218</v>
      </c>
      <c r="C189" t="s">
        <v>14</v>
      </c>
      <c r="D189">
        <v>326</v>
      </c>
    </row>
    <row r="190" spans="1:4" x14ac:dyDescent="0.2">
      <c r="A190" t="s">
        <v>19</v>
      </c>
      <c r="B190">
        <v>34</v>
      </c>
      <c r="C190" t="s">
        <v>14</v>
      </c>
      <c r="D190">
        <v>62</v>
      </c>
    </row>
    <row r="191" spans="1:4" x14ac:dyDescent="0.2">
      <c r="A191" t="s">
        <v>19</v>
      </c>
      <c r="B191">
        <v>222</v>
      </c>
      <c r="C191" t="s">
        <v>14</v>
      </c>
      <c r="D191">
        <v>1</v>
      </c>
    </row>
    <row r="192" spans="1:4" x14ac:dyDescent="0.2">
      <c r="A192" t="s">
        <v>19</v>
      </c>
      <c r="B192">
        <v>80</v>
      </c>
      <c r="C192" t="s">
        <v>14</v>
      </c>
      <c r="D192">
        <v>154</v>
      </c>
    </row>
    <row r="193" spans="1:4" x14ac:dyDescent="0.2">
      <c r="A193" t="s">
        <v>19</v>
      </c>
      <c r="B193">
        <v>50</v>
      </c>
      <c r="C193" t="s">
        <v>14</v>
      </c>
      <c r="D193">
        <v>395</v>
      </c>
    </row>
    <row r="194" spans="1:4" x14ac:dyDescent="0.2">
      <c r="A194" t="s">
        <v>19</v>
      </c>
      <c r="B194">
        <v>236</v>
      </c>
      <c r="C194" t="s">
        <v>14</v>
      </c>
      <c r="D194">
        <v>42</v>
      </c>
    </row>
    <row r="195" spans="1:4" x14ac:dyDescent="0.2">
      <c r="A195" t="s">
        <v>19</v>
      </c>
      <c r="B195">
        <v>238</v>
      </c>
      <c r="C195" t="s">
        <v>14</v>
      </c>
      <c r="D195">
        <v>1</v>
      </c>
    </row>
    <row r="196" spans="1:4" x14ac:dyDescent="0.2">
      <c r="A196" t="s">
        <v>19</v>
      </c>
      <c r="B196">
        <v>123</v>
      </c>
      <c r="C196" t="s">
        <v>14</v>
      </c>
      <c r="D196">
        <v>35</v>
      </c>
    </row>
    <row r="197" spans="1:4" x14ac:dyDescent="0.2">
      <c r="A197" t="s">
        <v>19</v>
      </c>
      <c r="B197">
        <v>126</v>
      </c>
      <c r="C197" t="s">
        <v>14</v>
      </c>
      <c r="D197">
        <v>102</v>
      </c>
    </row>
    <row r="198" spans="1:4" x14ac:dyDescent="0.2">
      <c r="A198" t="s">
        <v>19</v>
      </c>
      <c r="B198">
        <v>59</v>
      </c>
      <c r="C198" t="s">
        <v>14</v>
      </c>
      <c r="D198">
        <v>13</v>
      </c>
    </row>
    <row r="199" spans="1:4" x14ac:dyDescent="0.2">
      <c r="A199" t="s">
        <v>19</v>
      </c>
      <c r="B199">
        <v>3742</v>
      </c>
      <c r="C199" t="s">
        <v>14</v>
      </c>
      <c r="D199">
        <v>331</v>
      </c>
    </row>
    <row r="200" spans="1:4" x14ac:dyDescent="0.2">
      <c r="A200" t="s">
        <v>19</v>
      </c>
      <c r="B200">
        <v>69</v>
      </c>
      <c r="C200" t="s">
        <v>14</v>
      </c>
      <c r="D200">
        <v>452</v>
      </c>
    </row>
    <row r="201" spans="1:4" x14ac:dyDescent="0.2">
      <c r="A201" t="s">
        <v>19</v>
      </c>
      <c r="B201">
        <v>266</v>
      </c>
      <c r="C201" t="s">
        <v>14</v>
      </c>
      <c r="D201">
        <v>31</v>
      </c>
    </row>
    <row r="202" spans="1:4" x14ac:dyDescent="0.2">
      <c r="A202" t="s">
        <v>19</v>
      </c>
      <c r="B202">
        <v>1425</v>
      </c>
      <c r="C202" t="s">
        <v>14</v>
      </c>
      <c r="D202">
        <v>1220</v>
      </c>
    </row>
    <row r="203" spans="1:4" x14ac:dyDescent="0.2">
      <c r="A203" t="s">
        <v>19</v>
      </c>
      <c r="B203">
        <v>2443</v>
      </c>
      <c r="C203" t="s">
        <v>14</v>
      </c>
      <c r="D203">
        <v>831</v>
      </c>
    </row>
    <row r="204" spans="1:4" x14ac:dyDescent="0.2">
      <c r="A204" t="s">
        <v>19</v>
      </c>
      <c r="B204">
        <v>103</v>
      </c>
      <c r="C204" t="s">
        <v>14</v>
      </c>
      <c r="D204">
        <v>77</v>
      </c>
    </row>
    <row r="205" spans="1:4" x14ac:dyDescent="0.2">
      <c r="A205" t="s">
        <v>19</v>
      </c>
      <c r="B205">
        <v>150</v>
      </c>
      <c r="C205" t="s">
        <v>14</v>
      </c>
      <c r="D205">
        <v>926</v>
      </c>
    </row>
    <row r="206" spans="1:4" x14ac:dyDescent="0.2">
      <c r="A206" t="s">
        <v>19</v>
      </c>
      <c r="B206">
        <v>138</v>
      </c>
      <c r="C206" t="s">
        <v>14</v>
      </c>
      <c r="D206">
        <v>121</v>
      </c>
    </row>
    <row r="207" spans="1:4" x14ac:dyDescent="0.2">
      <c r="A207" t="s">
        <v>19</v>
      </c>
      <c r="B207">
        <v>3777</v>
      </c>
      <c r="C207" t="s">
        <v>14</v>
      </c>
      <c r="D207">
        <v>1257</v>
      </c>
    </row>
    <row r="208" spans="1:4" x14ac:dyDescent="0.2">
      <c r="A208" t="s">
        <v>19</v>
      </c>
      <c r="B208">
        <v>2105</v>
      </c>
      <c r="C208" t="s">
        <v>14</v>
      </c>
      <c r="D208">
        <v>41</v>
      </c>
    </row>
    <row r="209" spans="1:4" x14ac:dyDescent="0.2">
      <c r="A209" t="s">
        <v>19</v>
      </c>
      <c r="B209">
        <v>134</v>
      </c>
      <c r="C209" t="s">
        <v>14</v>
      </c>
      <c r="D209">
        <v>73</v>
      </c>
    </row>
    <row r="210" spans="1:4" x14ac:dyDescent="0.2">
      <c r="A210" t="s">
        <v>19</v>
      </c>
      <c r="B210">
        <v>1887</v>
      </c>
      <c r="C210" t="s">
        <v>14</v>
      </c>
      <c r="D210">
        <v>75</v>
      </c>
    </row>
    <row r="211" spans="1:4" x14ac:dyDescent="0.2">
      <c r="A211" t="s">
        <v>19</v>
      </c>
      <c r="B211">
        <v>100</v>
      </c>
      <c r="C211" t="s">
        <v>14</v>
      </c>
      <c r="D211">
        <v>15</v>
      </c>
    </row>
    <row r="212" spans="1:4" x14ac:dyDescent="0.2">
      <c r="A212" t="s">
        <v>19</v>
      </c>
      <c r="B212">
        <v>67</v>
      </c>
      <c r="C212" t="s">
        <v>14</v>
      </c>
      <c r="D212">
        <v>513</v>
      </c>
    </row>
    <row r="213" spans="1:4" x14ac:dyDescent="0.2">
      <c r="A213" t="s">
        <v>19</v>
      </c>
      <c r="B213">
        <v>133</v>
      </c>
      <c r="C213" t="s">
        <v>14</v>
      </c>
      <c r="D213">
        <v>25</v>
      </c>
    </row>
    <row r="214" spans="1:4" x14ac:dyDescent="0.2">
      <c r="A214" t="s">
        <v>19</v>
      </c>
      <c r="B214">
        <v>3116</v>
      </c>
      <c r="C214" t="s">
        <v>14</v>
      </c>
      <c r="D214">
        <v>17</v>
      </c>
    </row>
    <row r="215" spans="1:4" x14ac:dyDescent="0.2">
      <c r="A215" t="s">
        <v>19</v>
      </c>
      <c r="B215">
        <v>2100</v>
      </c>
      <c r="C215" t="s">
        <v>14</v>
      </c>
      <c r="D215">
        <v>742</v>
      </c>
    </row>
    <row r="216" spans="1:4" x14ac:dyDescent="0.2">
      <c r="A216" t="s">
        <v>19</v>
      </c>
      <c r="B216">
        <v>144</v>
      </c>
      <c r="C216" t="s">
        <v>14</v>
      </c>
      <c r="D216">
        <v>33</v>
      </c>
    </row>
    <row r="217" spans="1:4" x14ac:dyDescent="0.2">
      <c r="A217" t="s">
        <v>19</v>
      </c>
      <c r="B217">
        <v>122</v>
      </c>
      <c r="C217" t="s">
        <v>14</v>
      </c>
      <c r="D217">
        <v>105</v>
      </c>
    </row>
    <row r="218" spans="1:4" x14ac:dyDescent="0.2">
      <c r="A218" t="s">
        <v>19</v>
      </c>
      <c r="B218">
        <v>157</v>
      </c>
      <c r="C218" t="s">
        <v>14</v>
      </c>
      <c r="D218">
        <v>662</v>
      </c>
    </row>
    <row r="219" spans="1:4" x14ac:dyDescent="0.2">
      <c r="A219" t="s">
        <v>19</v>
      </c>
      <c r="B219">
        <v>2230</v>
      </c>
      <c r="C219" t="s">
        <v>14</v>
      </c>
      <c r="D219">
        <v>0</v>
      </c>
    </row>
    <row r="220" spans="1:4" x14ac:dyDescent="0.2">
      <c r="A220" t="s">
        <v>19</v>
      </c>
      <c r="B220">
        <v>4006</v>
      </c>
      <c r="C220" t="s">
        <v>14</v>
      </c>
      <c r="D220">
        <v>21</v>
      </c>
    </row>
    <row r="221" spans="1:4" x14ac:dyDescent="0.2">
      <c r="A221" t="s">
        <v>19</v>
      </c>
      <c r="B221">
        <v>149</v>
      </c>
      <c r="C221" t="s">
        <v>14</v>
      </c>
      <c r="D221">
        <v>830</v>
      </c>
    </row>
    <row r="222" spans="1:4" x14ac:dyDescent="0.2">
      <c r="A222" t="s">
        <v>19</v>
      </c>
      <c r="B222">
        <v>135</v>
      </c>
      <c r="C222" t="s">
        <v>14</v>
      </c>
      <c r="D222">
        <v>128</v>
      </c>
    </row>
    <row r="223" spans="1:4" x14ac:dyDescent="0.2">
      <c r="A223" t="s">
        <v>19</v>
      </c>
      <c r="B223">
        <v>214</v>
      </c>
      <c r="C223" t="s">
        <v>14</v>
      </c>
      <c r="D223">
        <v>32</v>
      </c>
    </row>
    <row r="224" spans="1:4" x14ac:dyDescent="0.2">
      <c r="A224" t="s">
        <v>19</v>
      </c>
      <c r="B224">
        <v>1684</v>
      </c>
      <c r="C224" t="s">
        <v>14</v>
      </c>
      <c r="D224">
        <v>679</v>
      </c>
    </row>
    <row r="225" spans="1:4" x14ac:dyDescent="0.2">
      <c r="A225" t="s">
        <v>19</v>
      </c>
      <c r="B225">
        <v>216</v>
      </c>
      <c r="C225" t="s">
        <v>14</v>
      </c>
      <c r="D225">
        <v>257</v>
      </c>
    </row>
    <row r="226" spans="1:4" x14ac:dyDescent="0.2">
      <c r="A226" t="s">
        <v>19</v>
      </c>
      <c r="B226">
        <v>329</v>
      </c>
      <c r="C226" t="s">
        <v>14</v>
      </c>
      <c r="D226">
        <v>49</v>
      </c>
    </row>
    <row r="227" spans="1:4" x14ac:dyDescent="0.2">
      <c r="A227" t="s">
        <v>19</v>
      </c>
      <c r="B227">
        <v>2080</v>
      </c>
      <c r="C227" t="s">
        <v>14</v>
      </c>
      <c r="D227">
        <v>15</v>
      </c>
    </row>
    <row r="228" spans="1:4" x14ac:dyDescent="0.2">
      <c r="A228" t="s">
        <v>19</v>
      </c>
      <c r="B228">
        <v>300</v>
      </c>
      <c r="C228" t="s">
        <v>14</v>
      </c>
      <c r="D228">
        <v>14</v>
      </c>
    </row>
    <row r="229" spans="1:4" x14ac:dyDescent="0.2">
      <c r="A229" t="s">
        <v>19</v>
      </c>
      <c r="B229">
        <v>5880</v>
      </c>
      <c r="C229" t="s">
        <v>14</v>
      </c>
      <c r="D229">
        <v>1225</v>
      </c>
    </row>
    <row r="230" spans="1:4" x14ac:dyDescent="0.2">
      <c r="A230" t="s">
        <v>19</v>
      </c>
      <c r="B230">
        <v>209</v>
      </c>
      <c r="C230" t="s">
        <v>14</v>
      </c>
      <c r="D230">
        <v>6080</v>
      </c>
    </row>
    <row r="231" spans="1:4" x14ac:dyDescent="0.2">
      <c r="A231" t="s">
        <v>19</v>
      </c>
      <c r="B231">
        <v>194</v>
      </c>
      <c r="C231" t="s">
        <v>14</v>
      </c>
      <c r="D231">
        <v>55</v>
      </c>
    </row>
    <row r="232" spans="1:4" x14ac:dyDescent="0.2">
      <c r="A232" t="s">
        <v>19</v>
      </c>
      <c r="B232">
        <v>1681</v>
      </c>
      <c r="C232" t="s">
        <v>14</v>
      </c>
      <c r="D232">
        <v>37</v>
      </c>
    </row>
    <row r="233" spans="1:4" x14ac:dyDescent="0.2">
      <c r="A233" t="s">
        <v>19</v>
      </c>
      <c r="B233">
        <v>55</v>
      </c>
      <c r="C233" t="s">
        <v>14</v>
      </c>
      <c r="D233">
        <v>106</v>
      </c>
    </row>
    <row r="234" spans="1:4" x14ac:dyDescent="0.2">
      <c r="A234" t="s">
        <v>19</v>
      </c>
      <c r="B234">
        <v>195</v>
      </c>
      <c r="C234" t="s">
        <v>14</v>
      </c>
      <c r="D234">
        <v>49</v>
      </c>
    </row>
    <row r="235" spans="1:4" x14ac:dyDescent="0.2">
      <c r="A235" t="s">
        <v>19</v>
      </c>
      <c r="B235">
        <v>154</v>
      </c>
      <c r="C235" t="s">
        <v>14</v>
      </c>
      <c r="D235">
        <v>64</v>
      </c>
    </row>
    <row r="236" spans="1:4" x14ac:dyDescent="0.2">
      <c r="A236" t="s">
        <v>19</v>
      </c>
      <c r="B236">
        <v>2673</v>
      </c>
      <c r="C236" t="s">
        <v>14</v>
      </c>
      <c r="D236">
        <v>183</v>
      </c>
    </row>
    <row r="237" spans="1:4" x14ac:dyDescent="0.2">
      <c r="A237" t="s">
        <v>19</v>
      </c>
      <c r="B237">
        <v>239</v>
      </c>
      <c r="C237" t="s">
        <v>14</v>
      </c>
      <c r="D237">
        <v>2072</v>
      </c>
    </row>
    <row r="238" spans="1:4" x14ac:dyDescent="0.2">
      <c r="A238" t="s">
        <v>19</v>
      </c>
      <c r="B238">
        <v>131</v>
      </c>
      <c r="C238" t="s">
        <v>14</v>
      </c>
      <c r="D238">
        <v>931</v>
      </c>
    </row>
    <row r="239" spans="1:4" x14ac:dyDescent="0.2">
      <c r="A239" t="s">
        <v>19</v>
      </c>
      <c r="B239">
        <v>244</v>
      </c>
      <c r="C239" t="s">
        <v>14</v>
      </c>
      <c r="D239">
        <v>58</v>
      </c>
    </row>
    <row r="240" spans="1:4" x14ac:dyDescent="0.2">
      <c r="A240" t="s">
        <v>19</v>
      </c>
      <c r="B240">
        <v>53</v>
      </c>
      <c r="C240" t="s">
        <v>14</v>
      </c>
      <c r="D240">
        <v>1059</v>
      </c>
    </row>
    <row r="241" spans="1:4" x14ac:dyDescent="0.2">
      <c r="A241" t="s">
        <v>19</v>
      </c>
      <c r="B241">
        <v>3533</v>
      </c>
      <c r="C241" t="s">
        <v>14</v>
      </c>
      <c r="D241">
        <v>15</v>
      </c>
    </row>
    <row r="242" spans="1:4" x14ac:dyDescent="0.2">
      <c r="A242" t="s">
        <v>19</v>
      </c>
      <c r="B242">
        <v>6212</v>
      </c>
      <c r="C242" t="s">
        <v>14</v>
      </c>
      <c r="D242">
        <v>19</v>
      </c>
    </row>
    <row r="243" spans="1:4" x14ac:dyDescent="0.2">
      <c r="A243" t="s">
        <v>19</v>
      </c>
      <c r="B243">
        <v>980</v>
      </c>
      <c r="C243" t="s">
        <v>14</v>
      </c>
      <c r="D243">
        <v>10</v>
      </c>
    </row>
    <row r="244" spans="1:4" x14ac:dyDescent="0.2">
      <c r="A244" t="s">
        <v>19</v>
      </c>
      <c r="B244">
        <v>157</v>
      </c>
      <c r="C244" t="s">
        <v>14</v>
      </c>
      <c r="D244">
        <v>36</v>
      </c>
    </row>
    <row r="245" spans="1:4" x14ac:dyDescent="0.2">
      <c r="A245" t="s">
        <v>19</v>
      </c>
      <c r="B245">
        <v>1396</v>
      </c>
      <c r="C245" t="s">
        <v>14</v>
      </c>
      <c r="D245">
        <v>29</v>
      </c>
    </row>
    <row r="246" spans="1:4" x14ac:dyDescent="0.2">
      <c r="A246" t="s">
        <v>19</v>
      </c>
      <c r="B246">
        <v>1572</v>
      </c>
      <c r="C246" t="s">
        <v>14</v>
      </c>
      <c r="D246">
        <v>157</v>
      </c>
    </row>
    <row r="247" spans="1:4" x14ac:dyDescent="0.2">
      <c r="A247" t="s">
        <v>19</v>
      </c>
      <c r="B247">
        <v>158</v>
      </c>
      <c r="C247" t="s">
        <v>14</v>
      </c>
      <c r="D247">
        <v>750</v>
      </c>
    </row>
    <row r="248" spans="1:4" x14ac:dyDescent="0.2">
      <c r="A248" t="s">
        <v>19</v>
      </c>
      <c r="B248">
        <v>1785</v>
      </c>
      <c r="C248" t="s">
        <v>14</v>
      </c>
      <c r="D248">
        <v>111</v>
      </c>
    </row>
    <row r="249" spans="1:4" x14ac:dyDescent="0.2">
      <c r="A249" t="s">
        <v>19</v>
      </c>
      <c r="B249">
        <v>361</v>
      </c>
      <c r="C249" t="s">
        <v>14</v>
      </c>
      <c r="D249">
        <v>1229</v>
      </c>
    </row>
    <row r="250" spans="1:4" x14ac:dyDescent="0.2">
      <c r="A250" t="s">
        <v>19</v>
      </c>
      <c r="B250">
        <v>768</v>
      </c>
      <c r="C250" t="s">
        <v>14</v>
      </c>
      <c r="D250">
        <v>1000</v>
      </c>
    </row>
    <row r="251" spans="1:4" x14ac:dyDescent="0.2">
      <c r="A251" t="s">
        <v>19</v>
      </c>
      <c r="B251">
        <v>419</v>
      </c>
      <c r="C251" t="s">
        <v>14</v>
      </c>
      <c r="D251">
        <v>679</v>
      </c>
    </row>
    <row r="252" spans="1:4" x14ac:dyDescent="0.2">
      <c r="A252" t="s">
        <v>19</v>
      </c>
      <c r="B252">
        <v>252</v>
      </c>
      <c r="C252" t="s">
        <v>14</v>
      </c>
      <c r="D252">
        <v>774</v>
      </c>
    </row>
    <row r="253" spans="1:4" x14ac:dyDescent="0.2">
      <c r="A253" t="s">
        <v>19</v>
      </c>
      <c r="B253">
        <v>2526</v>
      </c>
      <c r="C253" t="s">
        <v>14</v>
      </c>
      <c r="D253">
        <v>1130</v>
      </c>
    </row>
    <row r="254" spans="1:4" x14ac:dyDescent="0.2">
      <c r="A254" t="s">
        <v>19</v>
      </c>
      <c r="B254">
        <v>3272</v>
      </c>
      <c r="C254" t="s">
        <v>14</v>
      </c>
      <c r="D254">
        <v>782</v>
      </c>
    </row>
    <row r="255" spans="1:4" x14ac:dyDescent="0.2">
      <c r="A255" t="s">
        <v>19</v>
      </c>
      <c r="B255">
        <v>3594</v>
      </c>
      <c r="C255" t="s">
        <v>14</v>
      </c>
      <c r="D255">
        <v>100</v>
      </c>
    </row>
    <row r="256" spans="1:4" x14ac:dyDescent="0.2">
      <c r="A256" t="s">
        <v>19</v>
      </c>
      <c r="B256">
        <v>114</v>
      </c>
      <c r="C256" t="s">
        <v>14</v>
      </c>
      <c r="D256">
        <v>46</v>
      </c>
    </row>
    <row r="257" spans="1:4" x14ac:dyDescent="0.2">
      <c r="A257" t="s">
        <v>19</v>
      </c>
      <c r="B257">
        <v>241</v>
      </c>
      <c r="C257" t="s">
        <v>14</v>
      </c>
      <c r="D257">
        <v>31</v>
      </c>
    </row>
    <row r="258" spans="1:4" x14ac:dyDescent="0.2">
      <c r="A258" t="s">
        <v>19</v>
      </c>
      <c r="B258">
        <v>138</v>
      </c>
      <c r="C258" t="s">
        <v>14</v>
      </c>
      <c r="D258">
        <v>48</v>
      </c>
    </row>
    <row r="259" spans="1:4" x14ac:dyDescent="0.2">
      <c r="A259" t="s">
        <v>19</v>
      </c>
      <c r="B259">
        <v>5419</v>
      </c>
      <c r="C259" t="s">
        <v>14</v>
      </c>
      <c r="D259">
        <v>64</v>
      </c>
    </row>
    <row r="260" spans="1:4" x14ac:dyDescent="0.2">
      <c r="A260" t="s">
        <v>19</v>
      </c>
      <c r="B260">
        <v>903</v>
      </c>
      <c r="C260" t="s">
        <v>14</v>
      </c>
      <c r="D260">
        <v>65</v>
      </c>
    </row>
    <row r="261" spans="1:4" x14ac:dyDescent="0.2">
      <c r="A261" t="s">
        <v>19</v>
      </c>
      <c r="B261">
        <v>366</v>
      </c>
      <c r="C261" t="s">
        <v>14</v>
      </c>
      <c r="D261">
        <v>92</v>
      </c>
    </row>
    <row r="262" spans="1:4" x14ac:dyDescent="0.2">
      <c r="A262" t="s">
        <v>19</v>
      </c>
      <c r="B262">
        <v>121</v>
      </c>
      <c r="C262" t="s">
        <v>14</v>
      </c>
      <c r="D262">
        <v>1181</v>
      </c>
    </row>
    <row r="263" spans="1:4" x14ac:dyDescent="0.2">
      <c r="A263" t="s">
        <v>19</v>
      </c>
      <c r="B263">
        <v>1518</v>
      </c>
      <c r="C263" t="s">
        <v>14</v>
      </c>
      <c r="D263">
        <v>6</v>
      </c>
    </row>
    <row r="264" spans="1:4" x14ac:dyDescent="0.2">
      <c r="A264" t="s">
        <v>19</v>
      </c>
      <c r="B264">
        <v>164</v>
      </c>
      <c r="C264" t="s">
        <v>14</v>
      </c>
      <c r="D264">
        <v>120</v>
      </c>
    </row>
    <row r="265" spans="1:4" x14ac:dyDescent="0.2">
      <c r="A265" t="s">
        <v>19</v>
      </c>
      <c r="B265">
        <v>1713</v>
      </c>
      <c r="C265" t="s">
        <v>14</v>
      </c>
      <c r="D265">
        <v>16</v>
      </c>
    </row>
    <row r="266" spans="1:4" x14ac:dyDescent="0.2">
      <c r="A266" t="s">
        <v>19</v>
      </c>
      <c r="B266">
        <v>142</v>
      </c>
      <c r="C266" t="s">
        <v>14</v>
      </c>
      <c r="D266">
        <v>263</v>
      </c>
    </row>
    <row r="267" spans="1:4" x14ac:dyDescent="0.2">
      <c r="A267" t="s">
        <v>19</v>
      </c>
      <c r="B267">
        <v>2725</v>
      </c>
      <c r="C267" t="s">
        <v>14</v>
      </c>
      <c r="D267">
        <v>92</v>
      </c>
    </row>
    <row r="268" spans="1:4" x14ac:dyDescent="0.2">
      <c r="A268" t="s">
        <v>19</v>
      </c>
      <c r="B268">
        <v>218</v>
      </c>
      <c r="C268" t="s">
        <v>14</v>
      </c>
      <c r="D268">
        <v>3483</v>
      </c>
    </row>
    <row r="269" spans="1:4" x14ac:dyDescent="0.2">
      <c r="A269" t="s">
        <v>19</v>
      </c>
      <c r="B269">
        <v>6465</v>
      </c>
      <c r="C269" t="s">
        <v>14</v>
      </c>
      <c r="D269">
        <v>226</v>
      </c>
    </row>
    <row r="270" spans="1:4" x14ac:dyDescent="0.2">
      <c r="A270" t="s">
        <v>19</v>
      </c>
      <c r="B270">
        <v>169</v>
      </c>
      <c r="C270" t="s">
        <v>14</v>
      </c>
      <c r="D270">
        <v>1121</v>
      </c>
    </row>
    <row r="271" spans="1:4" x14ac:dyDescent="0.2">
      <c r="A271" t="s">
        <v>19</v>
      </c>
      <c r="B271">
        <v>1773</v>
      </c>
      <c r="C271" t="s">
        <v>14</v>
      </c>
      <c r="D271">
        <v>714</v>
      </c>
    </row>
    <row r="272" spans="1:4" x14ac:dyDescent="0.2">
      <c r="A272" t="s">
        <v>19</v>
      </c>
      <c r="B272">
        <v>164</v>
      </c>
      <c r="C272" t="s">
        <v>14</v>
      </c>
      <c r="D272">
        <v>5</v>
      </c>
    </row>
    <row r="273" spans="1:4" x14ac:dyDescent="0.2">
      <c r="A273" t="s">
        <v>19</v>
      </c>
      <c r="B273">
        <v>148</v>
      </c>
      <c r="C273" t="s">
        <v>14</v>
      </c>
      <c r="D273">
        <v>30</v>
      </c>
    </row>
    <row r="274" spans="1:4" x14ac:dyDescent="0.2">
      <c r="A274" t="s">
        <v>19</v>
      </c>
      <c r="B274">
        <v>80</v>
      </c>
      <c r="C274" t="s">
        <v>14</v>
      </c>
      <c r="D274">
        <v>54</v>
      </c>
    </row>
    <row r="275" spans="1:4" x14ac:dyDescent="0.2">
      <c r="A275" t="s">
        <v>19</v>
      </c>
      <c r="B275">
        <v>156</v>
      </c>
      <c r="C275" t="s">
        <v>14</v>
      </c>
      <c r="D275">
        <v>118</v>
      </c>
    </row>
    <row r="276" spans="1:4" x14ac:dyDescent="0.2">
      <c r="A276" t="s">
        <v>19</v>
      </c>
      <c r="B276">
        <v>432</v>
      </c>
      <c r="C276" t="s">
        <v>14</v>
      </c>
      <c r="D276">
        <v>7</v>
      </c>
    </row>
    <row r="277" spans="1:4" x14ac:dyDescent="0.2">
      <c r="A277" t="s">
        <v>19</v>
      </c>
      <c r="B277">
        <v>191</v>
      </c>
      <c r="C277" t="s">
        <v>14</v>
      </c>
      <c r="D277">
        <v>923</v>
      </c>
    </row>
    <row r="278" spans="1:4" x14ac:dyDescent="0.2">
      <c r="A278" t="s">
        <v>19</v>
      </c>
      <c r="B278">
        <v>164</v>
      </c>
      <c r="C278" t="s">
        <v>14</v>
      </c>
      <c r="D278">
        <v>67</v>
      </c>
    </row>
    <row r="279" spans="1:4" x14ac:dyDescent="0.2">
      <c r="A279" t="s">
        <v>19</v>
      </c>
      <c r="B279">
        <v>85</v>
      </c>
      <c r="C279" t="s">
        <v>14</v>
      </c>
      <c r="D279">
        <v>25</v>
      </c>
    </row>
    <row r="280" spans="1:4" x14ac:dyDescent="0.2">
      <c r="A280" t="s">
        <v>19</v>
      </c>
      <c r="B280">
        <v>295</v>
      </c>
      <c r="C280" t="s">
        <v>14</v>
      </c>
      <c r="D280">
        <v>1</v>
      </c>
    </row>
    <row r="281" spans="1:4" x14ac:dyDescent="0.2">
      <c r="A281" t="s">
        <v>19</v>
      </c>
      <c r="B281">
        <v>2756</v>
      </c>
      <c r="C281" t="s">
        <v>14</v>
      </c>
      <c r="D281">
        <v>18</v>
      </c>
    </row>
    <row r="282" spans="1:4" x14ac:dyDescent="0.2">
      <c r="A282" t="s">
        <v>19</v>
      </c>
      <c r="B282">
        <v>1015</v>
      </c>
      <c r="C282" t="s">
        <v>14</v>
      </c>
      <c r="D282">
        <v>210</v>
      </c>
    </row>
    <row r="283" spans="1:4" x14ac:dyDescent="0.2">
      <c r="A283" t="s">
        <v>19</v>
      </c>
      <c r="B283">
        <v>113</v>
      </c>
      <c r="C283" t="s">
        <v>14</v>
      </c>
      <c r="D283">
        <v>136</v>
      </c>
    </row>
    <row r="284" spans="1:4" x14ac:dyDescent="0.2">
      <c r="A284" t="s">
        <v>19</v>
      </c>
      <c r="B284">
        <v>1782</v>
      </c>
      <c r="C284" t="s">
        <v>14</v>
      </c>
      <c r="D284">
        <v>225</v>
      </c>
    </row>
    <row r="285" spans="1:4" x14ac:dyDescent="0.2">
      <c r="A285" t="s">
        <v>19</v>
      </c>
      <c r="B285">
        <v>203</v>
      </c>
      <c r="C285" t="s">
        <v>14</v>
      </c>
      <c r="D285">
        <v>67</v>
      </c>
    </row>
    <row r="286" spans="1:4" x14ac:dyDescent="0.2">
      <c r="A286" t="s">
        <v>19</v>
      </c>
      <c r="B286">
        <v>176</v>
      </c>
      <c r="C286" t="s">
        <v>14</v>
      </c>
      <c r="D286">
        <v>1748</v>
      </c>
    </row>
    <row r="287" spans="1:4" x14ac:dyDescent="0.2">
      <c r="A287" t="s">
        <v>19</v>
      </c>
      <c r="B287">
        <v>203</v>
      </c>
      <c r="C287" t="s">
        <v>14</v>
      </c>
      <c r="D287">
        <v>64</v>
      </c>
    </row>
    <row r="288" spans="1:4" x14ac:dyDescent="0.2">
      <c r="A288" t="s">
        <v>19</v>
      </c>
      <c r="B288">
        <v>155</v>
      </c>
      <c r="C288" t="s">
        <v>14</v>
      </c>
      <c r="D288">
        <v>15</v>
      </c>
    </row>
    <row r="289" spans="1:4" x14ac:dyDescent="0.2">
      <c r="A289" t="s">
        <v>19</v>
      </c>
      <c r="B289">
        <v>943</v>
      </c>
      <c r="C289" t="s">
        <v>14</v>
      </c>
      <c r="D289">
        <v>3304</v>
      </c>
    </row>
    <row r="290" spans="1:4" x14ac:dyDescent="0.2">
      <c r="A290" t="s">
        <v>19</v>
      </c>
      <c r="B290">
        <v>159</v>
      </c>
      <c r="C290" t="s">
        <v>14</v>
      </c>
      <c r="D290">
        <v>79</v>
      </c>
    </row>
    <row r="291" spans="1:4" x14ac:dyDescent="0.2">
      <c r="A291" t="s">
        <v>19</v>
      </c>
      <c r="B291">
        <v>1071</v>
      </c>
      <c r="C291" t="s">
        <v>14</v>
      </c>
      <c r="D291">
        <v>14</v>
      </c>
    </row>
    <row r="292" spans="1:4" x14ac:dyDescent="0.2">
      <c r="A292" t="s">
        <v>19</v>
      </c>
      <c r="B292">
        <v>249</v>
      </c>
      <c r="C292" t="s">
        <v>14</v>
      </c>
      <c r="D292">
        <v>504</v>
      </c>
    </row>
    <row r="293" spans="1:4" x14ac:dyDescent="0.2">
      <c r="A293" t="s">
        <v>19</v>
      </c>
      <c r="B293">
        <v>1140</v>
      </c>
      <c r="C293" t="s">
        <v>14</v>
      </c>
      <c r="D293">
        <v>22</v>
      </c>
    </row>
    <row r="294" spans="1:4" x14ac:dyDescent="0.2">
      <c r="A294" t="s">
        <v>19</v>
      </c>
      <c r="B294">
        <v>155</v>
      </c>
      <c r="C294" t="s">
        <v>14</v>
      </c>
      <c r="D294">
        <v>2307</v>
      </c>
    </row>
    <row r="295" spans="1:4" x14ac:dyDescent="0.2">
      <c r="A295" t="s">
        <v>19</v>
      </c>
      <c r="B295">
        <v>1071</v>
      </c>
      <c r="C295" t="s">
        <v>14</v>
      </c>
      <c r="D295">
        <v>830</v>
      </c>
    </row>
    <row r="296" spans="1:4" x14ac:dyDescent="0.2">
      <c r="A296" t="s">
        <v>19</v>
      </c>
      <c r="B296">
        <v>199</v>
      </c>
      <c r="C296" t="s">
        <v>14</v>
      </c>
      <c r="D296">
        <v>107</v>
      </c>
    </row>
    <row r="297" spans="1:4" x14ac:dyDescent="0.2">
      <c r="A297" t="s">
        <v>19</v>
      </c>
      <c r="B297">
        <v>217</v>
      </c>
      <c r="C297" t="s">
        <v>14</v>
      </c>
      <c r="D297">
        <v>1274</v>
      </c>
    </row>
    <row r="298" spans="1:4" x14ac:dyDescent="0.2">
      <c r="A298" t="s">
        <v>19</v>
      </c>
      <c r="B298">
        <v>307</v>
      </c>
      <c r="C298" t="s">
        <v>14</v>
      </c>
      <c r="D298">
        <v>67</v>
      </c>
    </row>
    <row r="299" spans="1:4" x14ac:dyDescent="0.2">
      <c r="A299" t="s">
        <v>19</v>
      </c>
      <c r="B299">
        <v>2431</v>
      </c>
      <c r="C299" t="s">
        <v>14</v>
      </c>
      <c r="D299">
        <v>10</v>
      </c>
    </row>
    <row r="300" spans="1:4" x14ac:dyDescent="0.2">
      <c r="A300" t="s">
        <v>19</v>
      </c>
      <c r="B300">
        <v>113</v>
      </c>
      <c r="C300" t="s">
        <v>14</v>
      </c>
      <c r="D300">
        <v>21</v>
      </c>
    </row>
    <row r="301" spans="1:4" x14ac:dyDescent="0.2">
      <c r="A301" t="s">
        <v>19</v>
      </c>
      <c r="B301">
        <v>54</v>
      </c>
      <c r="C301" t="s">
        <v>14</v>
      </c>
      <c r="D301">
        <v>120</v>
      </c>
    </row>
    <row r="302" spans="1:4" x14ac:dyDescent="0.2">
      <c r="A302" t="s">
        <v>19</v>
      </c>
      <c r="B302">
        <v>460</v>
      </c>
      <c r="C302" t="s">
        <v>14</v>
      </c>
      <c r="D302">
        <v>4428</v>
      </c>
    </row>
    <row r="303" spans="1:4" x14ac:dyDescent="0.2">
      <c r="A303" t="s">
        <v>19</v>
      </c>
      <c r="B303">
        <v>2693</v>
      </c>
      <c r="C303" t="s">
        <v>14</v>
      </c>
      <c r="D303">
        <v>65</v>
      </c>
    </row>
    <row r="304" spans="1:4" x14ac:dyDescent="0.2">
      <c r="A304" t="s">
        <v>19</v>
      </c>
      <c r="B304">
        <v>132</v>
      </c>
      <c r="C304" t="s">
        <v>14</v>
      </c>
      <c r="D304">
        <v>18</v>
      </c>
    </row>
    <row r="305" spans="1:4" x14ac:dyDescent="0.2">
      <c r="A305" t="s">
        <v>19</v>
      </c>
      <c r="B305">
        <v>92</v>
      </c>
      <c r="C305" t="s">
        <v>14</v>
      </c>
      <c r="D305">
        <v>64</v>
      </c>
    </row>
    <row r="306" spans="1:4" x14ac:dyDescent="0.2">
      <c r="A306" t="s">
        <v>19</v>
      </c>
      <c r="B306">
        <v>337</v>
      </c>
      <c r="C306" t="s">
        <v>14</v>
      </c>
      <c r="D306">
        <v>83</v>
      </c>
    </row>
    <row r="307" spans="1:4" x14ac:dyDescent="0.2">
      <c r="A307" t="s">
        <v>19</v>
      </c>
      <c r="B307">
        <v>227</v>
      </c>
      <c r="C307" t="s">
        <v>14</v>
      </c>
      <c r="D307">
        <v>35</v>
      </c>
    </row>
    <row r="308" spans="1:4" x14ac:dyDescent="0.2">
      <c r="A308" t="s">
        <v>19</v>
      </c>
      <c r="B308">
        <v>2013</v>
      </c>
      <c r="C308" t="s">
        <v>14</v>
      </c>
      <c r="D308">
        <v>19</v>
      </c>
    </row>
    <row r="309" spans="1:4" x14ac:dyDescent="0.2">
      <c r="A309" t="s">
        <v>19</v>
      </c>
      <c r="B309">
        <v>3016</v>
      </c>
      <c r="C309" t="s">
        <v>14</v>
      </c>
      <c r="D309">
        <v>355</v>
      </c>
    </row>
    <row r="310" spans="1:4" x14ac:dyDescent="0.2">
      <c r="A310" t="s">
        <v>19</v>
      </c>
      <c r="B310">
        <v>41</v>
      </c>
      <c r="C310" t="s">
        <v>14</v>
      </c>
      <c r="D310">
        <v>435</v>
      </c>
    </row>
    <row r="311" spans="1:4" x14ac:dyDescent="0.2">
      <c r="A311" t="s">
        <v>19</v>
      </c>
      <c r="B311">
        <v>192</v>
      </c>
      <c r="C311" t="s">
        <v>14</v>
      </c>
      <c r="D311">
        <v>838</v>
      </c>
    </row>
    <row r="312" spans="1:4" x14ac:dyDescent="0.2">
      <c r="A312" t="s">
        <v>19</v>
      </c>
      <c r="B312">
        <v>126</v>
      </c>
      <c r="C312" t="s">
        <v>14</v>
      </c>
      <c r="D312">
        <v>73</v>
      </c>
    </row>
    <row r="313" spans="1:4" x14ac:dyDescent="0.2">
      <c r="A313" t="s">
        <v>19</v>
      </c>
      <c r="B313">
        <v>211</v>
      </c>
      <c r="C313" t="s">
        <v>14</v>
      </c>
      <c r="D313">
        <v>38</v>
      </c>
    </row>
    <row r="314" spans="1:4" x14ac:dyDescent="0.2">
      <c r="A314" t="s">
        <v>19</v>
      </c>
      <c r="B314">
        <v>221</v>
      </c>
      <c r="C314" t="s">
        <v>14</v>
      </c>
      <c r="D314">
        <v>23</v>
      </c>
    </row>
    <row r="315" spans="1:4" x14ac:dyDescent="0.2">
      <c r="A315" t="s">
        <v>19</v>
      </c>
      <c r="B315">
        <v>107</v>
      </c>
      <c r="C315" t="s">
        <v>14</v>
      </c>
      <c r="D315">
        <v>1120</v>
      </c>
    </row>
    <row r="316" spans="1:4" x14ac:dyDescent="0.2">
      <c r="A316" t="s">
        <v>19</v>
      </c>
      <c r="B316">
        <v>48</v>
      </c>
      <c r="C316" t="s">
        <v>14</v>
      </c>
      <c r="D316">
        <v>243</v>
      </c>
    </row>
    <row r="317" spans="1:4" x14ac:dyDescent="0.2">
      <c r="A317" t="s">
        <v>19</v>
      </c>
      <c r="B317">
        <v>1297</v>
      </c>
      <c r="C317" t="s">
        <v>14</v>
      </c>
      <c r="D317">
        <v>33</v>
      </c>
    </row>
    <row r="318" spans="1:4" x14ac:dyDescent="0.2">
      <c r="A318" t="s">
        <v>19</v>
      </c>
      <c r="B318">
        <v>196</v>
      </c>
      <c r="C318" t="s">
        <v>14</v>
      </c>
      <c r="D318">
        <v>70</v>
      </c>
    </row>
    <row r="319" spans="1:4" x14ac:dyDescent="0.2">
      <c r="A319" t="s">
        <v>19</v>
      </c>
      <c r="B319">
        <v>139</v>
      </c>
      <c r="C319" t="s">
        <v>14</v>
      </c>
      <c r="D319">
        <v>245</v>
      </c>
    </row>
    <row r="320" spans="1:4" x14ac:dyDescent="0.2">
      <c r="A320" t="s">
        <v>19</v>
      </c>
      <c r="B320">
        <v>135</v>
      </c>
      <c r="C320" t="s">
        <v>14</v>
      </c>
      <c r="D320">
        <v>296</v>
      </c>
    </row>
    <row r="321" spans="1:4" x14ac:dyDescent="0.2">
      <c r="A321" t="s">
        <v>19</v>
      </c>
      <c r="B321">
        <v>41</v>
      </c>
      <c r="C321" t="s">
        <v>14</v>
      </c>
      <c r="D321">
        <v>248</v>
      </c>
    </row>
    <row r="322" spans="1:4" x14ac:dyDescent="0.2">
      <c r="A322" t="s">
        <v>19</v>
      </c>
      <c r="B322">
        <v>147</v>
      </c>
      <c r="C322" t="s">
        <v>14</v>
      </c>
      <c r="D322">
        <v>4697</v>
      </c>
    </row>
    <row r="323" spans="1:4" x14ac:dyDescent="0.2">
      <c r="A323" t="s">
        <v>19</v>
      </c>
      <c r="B323">
        <v>86</v>
      </c>
      <c r="C323" t="s">
        <v>14</v>
      </c>
      <c r="D323">
        <v>1</v>
      </c>
    </row>
    <row r="324" spans="1:4" x14ac:dyDescent="0.2">
      <c r="A324" t="s">
        <v>19</v>
      </c>
      <c r="B324">
        <v>226</v>
      </c>
      <c r="C324" t="s">
        <v>14</v>
      </c>
      <c r="D324">
        <v>15</v>
      </c>
    </row>
    <row r="325" spans="1:4" x14ac:dyDescent="0.2">
      <c r="A325" t="s">
        <v>19</v>
      </c>
      <c r="B325">
        <v>84</v>
      </c>
      <c r="C325" t="s">
        <v>14</v>
      </c>
      <c r="D325">
        <v>131</v>
      </c>
    </row>
    <row r="326" spans="1:4" x14ac:dyDescent="0.2">
      <c r="A326" t="s">
        <v>19</v>
      </c>
      <c r="B326">
        <v>110</v>
      </c>
      <c r="C326" t="s">
        <v>14</v>
      </c>
      <c r="D326">
        <v>1</v>
      </c>
    </row>
    <row r="327" spans="1:4" x14ac:dyDescent="0.2">
      <c r="A327" t="s">
        <v>19</v>
      </c>
      <c r="B327">
        <v>115</v>
      </c>
      <c r="C327" t="s">
        <v>14</v>
      </c>
      <c r="D327">
        <v>2928</v>
      </c>
    </row>
    <row r="328" spans="1:4" x14ac:dyDescent="0.2">
      <c r="A328" t="s">
        <v>19</v>
      </c>
      <c r="B328">
        <v>155</v>
      </c>
      <c r="C328" t="s">
        <v>14</v>
      </c>
      <c r="D328">
        <v>441</v>
      </c>
    </row>
    <row r="329" spans="1:4" x14ac:dyDescent="0.2">
      <c r="A329" t="s">
        <v>19</v>
      </c>
      <c r="B329">
        <v>105</v>
      </c>
      <c r="C329" t="s">
        <v>14</v>
      </c>
      <c r="D329">
        <v>156</v>
      </c>
    </row>
    <row r="330" spans="1:4" x14ac:dyDescent="0.2">
      <c r="A330" t="s">
        <v>19</v>
      </c>
      <c r="B330">
        <v>126</v>
      </c>
      <c r="C330" t="s">
        <v>14</v>
      </c>
      <c r="D330">
        <v>53</v>
      </c>
    </row>
    <row r="331" spans="1:4" x14ac:dyDescent="0.2">
      <c r="A331" t="s">
        <v>19</v>
      </c>
      <c r="B331">
        <v>1101</v>
      </c>
      <c r="C331" t="s">
        <v>14</v>
      </c>
      <c r="D331">
        <v>38</v>
      </c>
    </row>
    <row r="332" spans="1:4" x14ac:dyDescent="0.2">
      <c r="A332" t="s">
        <v>19</v>
      </c>
      <c r="B332">
        <v>72</v>
      </c>
      <c r="C332" t="s">
        <v>14</v>
      </c>
      <c r="D332">
        <v>143</v>
      </c>
    </row>
    <row r="333" spans="1:4" x14ac:dyDescent="0.2">
      <c r="A333" t="s">
        <v>19</v>
      </c>
      <c r="B333">
        <v>144</v>
      </c>
      <c r="C333" t="s">
        <v>14</v>
      </c>
      <c r="D333">
        <v>955</v>
      </c>
    </row>
    <row r="334" spans="1:4" x14ac:dyDescent="0.2">
      <c r="A334" t="s">
        <v>19</v>
      </c>
      <c r="B334">
        <v>3308</v>
      </c>
      <c r="C334" t="s">
        <v>14</v>
      </c>
      <c r="D334">
        <v>674</v>
      </c>
    </row>
    <row r="335" spans="1:4" x14ac:dyDescent="0.2">
      <c r="A335" t="s">
        <v>19</v>
      </c>
      <c r="B335">
        <v>160</v>
      </c>
      <c r="C335" t="s">
        <v>14</v>
      </c>
      <c r="D335">
        <v>575</v>
      </c>
    </row>
    <row r="336" spans="1:4" x14ac:dyDescent="0.2">
      <c r="A336" t="s">
        <v>19</v>
      </c>
      <c r="B336">
        <v>270</v>
      </c>
      <c r="C336" t="s">
        <v>14</v>
      </c>
      <c r="D336">
        <v>86</v>
      </c>
    </row>
    <row r="337" spans="1:4" x14ac:dyDescent="0.2">
      <c r="A337" t="s">
        <v>19</v>
      </c>
      <c r="B337">
        <v>85</v>
      </c>
      <c r="C337" t="s">
        <v>14</v>
      </c>
      <c r="D337">
        <v>26</v>
      </c>
    </row>
    <row r="338" spans="1:4" x14ac:dyDescent="0.2">
      <c r="A338" t="s">
        <v>19</v>
      </c>
      <c r="B338">
        <v>85</v>
      </c>
      <c r="C338" t="s">
        <v>14</v>
      </c>
      <c r="D338">
        <v>16</v>
      </c>
    </row>
    <row r="339" spans="1:4" x14ac:dyDescent="0.2">
      <c r="A339" t="s">
        <v>19</v>
      </c>
      <c r="B339">
        <v>1991</v>
      </c>
      <c r="C339" t="s">
        <v>14</v>
      </c>
      <c r="D339">
        <v>1</v>
      </c>
    </row>
    <row r="340" spans="1:4" x14ac:dyDescent="0.2">
      <c r="A340" t="s">
        <v>19</v>
      </c>
      <c r="B340">
        <v>2985</v>
      </c>
      <c r="C340" t="s">
        <v>14</v>
      </c>
      <c r="D340">
        <v>934</v>
      </c>
    </row>
    <row r="341" spans="1:4" x14ac:dyDescent="0.2">
      <c r="A341" t="s">
        <v>19</v>
      </c>
      <c r="B341">
        <v>234</v>
      </c>
      <c r="C341" t="s">
        <v>14</v>
      </c>
      <c r="D341">
        <v>27</v>
      </c>
    </row>
    <row r="342" spans="1:4" x14ac:dyDescent="0.2">
      <c r="A342" t="s">
        <v>19</v>
      </c>
      <c r="B342">
        <v>170</v>
      </c>
      <c r="C342" t="s">
        <v>14</v>
      </c>
      <c r="D342">
        <v>523</v>
      </c>
    </row>
    <row r="343" spans="1:4" x14ac:dyDescent="0.2">
      <c r="A343" t="s">
        <v>19</v>
      </c>
      <c r="B343">
        <v>78</v>
      </c>
      <c r="C343" t="s">
        <v>14</v>
      </c>
      <c r="D343">
        <v>57</v>
      </c>
    </row>
    <row r="344" spans="1:4" x14ac:dyDescent="0.2">
      <c r="A344" t="s">
        <v>19</v>
      </c>
      <c r="B344">
        <v>98</v>
      </c>
      <c r="C344" t="s">
        <v>14</v>
      </c>
      <c r="D344">
        <v>648</v>
      </c>
    </row>
    <row r="345" spans="1:4" x14ac:dyDescent="0.2">
      <c r="A345" t="s">
        <v>19</v>
      </c>
      <c r="B345">
        <v>199</v>
      </c>
      <c r="C345" t="s">
        <v>14</v>
      </c>
      <c r="D345">
        <v>57</v>
      </c>
    </row>
    <row r="346" spans="1:4" x14ac:dyDescent="0.2">
      <c r="A346" t="s">
        <v>19</v>
      </c>
      <c r="B346">
        <v>154</v>
      </c>
      <c r="C346" t="s">
        <v>14</v>
      </c>
      <c r="D346">
        <v>56</v>
      </c>
    </row>
    <row r="347" spans="1:4" x14ac:dyDescent="0.2">
      <c r="A347" t="s">
        <v>19</v>
      </c>
      <c r="B347">
        <v>116</v>
      </c>
      <c r="C347" t="s">
        <v>14</v>
      </c>
      <c r="D347">
        <v>77</v>
      </c>
    </row>
    <row r="348" spans="1:4" x14ac:dyDescent="0.2">
      <c r="A348" t="s">
        <v>19</v>
      </c>
      <c r="B348">
        <v>128</v>
      </c>
      <c r="C348" t="s">
        <v>14</v>
      </c>
      <c r="D348">
        <v>2201</v>
      </c>
    </row>
    <row r="349" spans="1:4" x14ac:dyDescent="0.2">
      <c r="A349" t="s">
        <v>19</v>
      </c>
      <c r="B349">
        <v>202</v>
      </c>
      <c r="C349" t="s">
        <v>14</v>
      </c>
      <c r="D349">
        <v>77</v>
      </c>
    </row>
    <row r="350" spans="1:4" x14ac:dyDescent="0.2">
      <c r="A350" t="s">
        <v>19</v>
      </c>
      <c r="B350">
        <v>164</v>
      </c>
      <c r="C350" t="s">
        <v>14</v>
      </c>
      <c r="D350">
        <v>21</v>
      </c>
    </row>
    <row r="351" spans="1:4" x14ac:dyDescent="0.2">
      <c r="A351" t="s">
        <v>19</v>
      </c>
      <c r="B351">
        <v>92</v>
      </c>
      <c r="C351" t="s">
        <v>14</v>
      </c>
      <c r="D351">
        <v>362</v>
      </c>
    </row>
    <row r="352" spans="1:4" x14ac:dyDescent="0.2">
      <c r="A352" t="s">
        <v>19</v>
      </c>
      <c r="B352">
        <v>1022</v>
      </c>
      <c r="C352" t="s">
        <v>14</v>
      </c>
      <c r="D352">
        <v>210</v>
      </c>
    </row>
    <row r="353" spans="1:4" x14ac:dyDescent="0.2">
      <c r="A353" t="s">
        <v>19</v>
      </c>
      <c r="B353">
        <v>409</v>
      </c>
      <c r="C353" t="s">
        <v>14</v>
      </c>
      <c r="D353">
        <v>24</v>
      </c>
    </row>
    <row r="354" spans="1:4" x14ac:dyDescent="0.2">
      <c r="A354" t="s">
        <v>19</v>
      </c>
      <c r="B354">
        <v>142</v>
      </c>
      <c r="C354" t="s">
        <v>14</v>
      </c>
      <c r="D354">
        <v>33</v>
      </c>
    </row>
    <row r="355" spans="1:4" x14ac:dyDescent="0.2">
      <c r="A355" t="s">
        <v>19</v>
      </c>
      <c r="B355">
        <v>150</v>
      </c>
      <c r="C355" t="s">
        <v>14</v>
      </c>
      <c r="D355">
        <v>84</v>
      </c>
    </row>
    <row r="356" spans="1:4" x14ac:dyDescent="0.2">
      <c r="A356" t="s">
        <v>19</v>
      </c>
      <c r="B356">
        <v>103</v>
      </c>
      <c r="C356" t="s">
        <v>14</v>
      </c>
      <c r="D356">
        <v>55</v>
      </c>
    </row>
    <row r="357" spans="1:4" x14ac:dyDescent="0.2">
      <c r="A357" t="s">
        <v>19</v>
      </c>
      <c r="B357">
        <v>369</v>
      </c>
      <c r="C357" t="s">
        <v>14</v>
      </c>
      <c r="D357">
        <v>127</v>
      </c>
    </row>
    <row r="358" spans="1:4" x14ac:dyDescent="0.2">
      <c r="A358" t="s">
        <v>19</v>
      </c>
      <c r="B358">
        <v>2468</v>
      </c>
      <c r="C358" t="s">
        <v>14</v>
      </c>
      <c r="D358">
        <v>108</v>
      </c>
    </row>
    <row r="359" spans="1:4" x14ac:dyDescent="0.2">
      <c r="A359" t="s">
        <v>19</v>
      </c>
      <c r="B359">
        <v>254</v>
      </c>
      <c r="C359" t="s">
        <v>14</v>
      </c>
      <c r="D359">
        <v>452</v>
      </c>
    </row>
    <row r="360" spans="1:4" x14ac:dyDescent="0.2">
      <c r="A360" t="s">
        <v>19</v>
      </c>
      <c r="B360">
        <v>2144</v>
      </c>
      <c r="C360" t="s">
        <v>14</v>
      </c>
      <c r="D360">
        <v>554</v>
      </c>
    </row>
    <row r="361" spans="1:4" x14ac:dyDescent="0.2">
      <c r="A361" t="s">
        <v>19</v>
      </c>
      <c r="B361">
        <v>2293</v>
      </c>
      <c r="C361" t="s">
        <v>14</v>
      </c>
      <c r="D361">
        <v>2955</v>
      </c>
    </row>
    <row r="362" spans="1:4" x14ac:dyDescent="0.2">
      <c r="A362" t="s">
        <v>19</v>
      </c>
      <c r="B362">
        <v>180</v>
      </c>
      <c r="C362" t="s">
        <v>14</v>
      </c>
      <c r="D362">
        <v>1221</v>
      </c>
    </row>
    <row r="363" spans="1:4" x14ac:dyDescent="0.2">
      <c r="A363" t="s">
        <v>19</v>
      </c>
      <c r="B363">
        <v>92</v>
      </c>
      <c r="C363" t="s">
        <v>14</v>
      </c>
      <c r="D363">
        <v>2690</v>
      </c>
    </row>
    <row r="364" spans="1:4" x14ac:dyDescent="0.2">
      <c r="A364" t="s">
        <v>19</v>
      </c>
      <c r="B364">
        <v>88</v>
      </c>
      <c r="C364" t="s">
        <v>14</v>
      </c>
      <c r="D364">
        <v>12</v>
      </c>
    </row>
    <row r="365" spans="1:4" x14ac:dyDescent="0.2">
      <c r="A365" t="s">
        <v>19</v>
      </c>
      <c r="B365">
        <v>133</v>
      </c>
      <c r="C365" t="s">
        <v>14</v>
      </c>
      <c r="D365">
        <v>62</v>
      </c>
    </row>
    <row r="366" spans="1:4" x14ac:dyDescent="0.2">
      <c r="A366" t="s">
        <v>19</v>
      </c>
      <c r="B366">
        <v>186</v>
      </c>
    </row>
    <row r="367" spans="1:4" x14ac:dyDescent="0.2">
      <c r="A367" t="s">
        <v>19</v>
      </c>
      <c r="B367">
        <v>381</v>
      </c>
    </row>
    <row r="368" spans="1:4" x14ac:dyDescent="0.2">
      <c r="A368" t="s">
        <v>19</v>
      </c>
      <c r="B368">
        <v>554</v>
      </c>
    </row>
    <row r="369" spans="1:2" x14ac:dyDescent="0.2">
      <c r="A369" t="s">
        <v>19</v>
      </c>
      <c r="B369">
        <v>1884</v>
      </c>
    </row>
    <row r="370" spans="1:2" x14ac:dyDescent="0.2">
      <c r="A370" t="s">
        <v>19</v>
      </c>
      <c r="B370">
        <v>1559</v>
      </c>
    </row>
    <row r="371" spans="1:2" x14ac:dyDescent="0.2">
      <c r="A371" t="s">
        <v>19</v>
      </c>
      <c r="B371">
        <v>112</v>
      </c>
    </row>
    <row r="372" spans="1:2" x14ac:dyDescent="0.2">
      <c r="A372" t="s">
        <v>19</v>
      </c>
      <c r="B372">
        <v>723</v>
      </c>
    </row>
    <row r="373" spans="1:2" x14ac:dyDescent="0.2">
      <c r="A373" t="s">
        <v>19</v>
      </c>
      <c r="B373">
        <v>4498</v>
      </c>
    </row>
    <row r="374" spans="1:2" x14ac:dyDescent="0.2">
      <c r="A374" t="s">
        <v>19</v>
      </c>
      <c r="B374">
        <v>536</v>
      </c>
    </row>
    <row r="375" spans="1:2" x14ac:dyDescent="0.2">
      <c r="A375" t="s">
        <v>19</v>
      </c>
      <c r="B375">
        <v>4799</v>
      </c>
    </row>
    <row r="376" spans="1:2" x14ac:dyDescent="0.2">
      <c r="A376" t="s">
        <v>19</v>
      </c>
      <c r="B376">
        <v>3376</v>
      </c>
    </row>
    <row r="377" spans="1:2" x14ac:dyDescent="0.2">
      <c r="A377" t="s">
        <v>19</v>
      </c>
      <c r="B377">
        <v>194</v>
      </c>
    </row>
    <row r="378" spans="1:2" x14ac:dyDescent="0.2">
      <c r="A378" t="s">
        <v>19</v>
      </c>
      <c r="B378">
        <v>88</v>
      </c>
    </row>
    <row r="379" spans="1:2" x14ac:dyDescent="0.2">
      <c r="A379" t="s">
        <v>19</v>
      </c>
      <c r="B379">
        <v>53</v>
      </c>
    </row>
    <row r="380" spans="1:2" x14ac:dyDescent="0.2">
      <c r="A380" t="s">
        <v>19</v>
      </c>
      <c r="B380">
        <v>210</v>
      </c>
    </row>
    <row r="381" spans="1:2" x14ac:dyDescent="0.2">
      <c r="A381" t="s">
        <v>19</v>
      </c>
      <c r="B381">
        <v>375</v>
      </c>
    </row>
    <row r="382" spans="1:2" x14ac:dyDescent="0.2">
      <c r="A382" t="s">
        <v>19</v>
      </c>
      <c r="B382">
        <v>264</v>
      </c>
    </row>
    <row r="383" spans="1:2" x14ac:dyDescent="0.2">
      <c r="A383" t="s">
        <v>19</v>
      </c>
      <c r="B383">
        <v>269</v>
      </c>
    </row>
    <row r="384" spans="1:2" x14ac:dyDescent="0.2">
      <c r="A384" t="s">
        <v>19</v>
      </c>
      <c r="B384">
        <v>165</v>
      </c>
    </row>
    <row r="385" spans="1:2" x14ac:dyDescent="0.2">
      <c r="A385" t="s">
        <v>19</v>
      </c>
      <c r="B385">
        <v>290</v>
      </c>
    </row>
    <row r="386" spans="1:2" x14ac:dyDescent="0.2">
      <c r="A386" t="s">
        <v>19</v>
      </c>
      <c r="B386">
        <v>2353</v>
      </c>
    </row>
    <row r="387" spans="1:2" x14ac:dyDescent="0.2">
      <c r="A387" t="s">
        <v>19</v>
      </c>
      <c r="B387">
        <v>198</v>
      </c>
    </row>
    <row r="388" spans="1:2" x14ac:dyDescent="0.2">
      <c r="A388" t="s">
        <v>19</v>
      </c>
      <c r="B388">
        <v>2346</v>
      </c>
    </row>
    <row r="389" spans="1:2" x14ac:dyDescent="0.2">
      <c r="A389" t="s">
        <v>19</v>
      </c>
      <c r="B389">
        <v>480</v>
      </c>
    </row>
    <row r="390" spans="1:2" x14ac:dyDescent="0.2">
      <c r="A390" t="s">
        <v>19</v>
      </c>
      <c r="B390">
        <v>184</v>
      </c>
    </row>
    <row r="391" spans="1:2" x14ac:dyDescent="0.2">
      <c r="A391" t="s">
        <v>19</v>
      </c>
      <c r="B391">
        <v>78</v>
      </c>
    </row>
    <row r="392" spans="1:2" x14ac:dyDescent="0.2">
      <c r="A392" t="s">
        <v>19</v>
      </c>
      <c r="B392">
        <v>250</v>
      </c>
    </row>
    <row r="393" spans="1:2" x14ac:dyDescent="0.2">
      <c r="A393" t="s">
        <v>19</v>
      </c>
      <c r="B393">
        <v>191</v>
      </c>
    </row>
    <row r="394" spans="1:2" x14ac:dyDescent="0.2">
      <c r="A394" t="s">
        <v>19</v>
      </c>
      <c r="B394">
        <v>137</v>
      </c>
    </row>
    <row r="395" spans="1:2" x14ac:dyDescent="0.2">
      <c r="A395" t="s">
        <v>19</v>
      </c>
      <c r="B395">
        <v>1917</v>
      </c>
    </row>
    <row r="396" spans="1:2" x14ac:dyDescent="0.2">
      <c r="A396" t="s">
        <v>19</v>
      </c>
      <c r="B396">
        <v>82</v>
      </c>
    </row>
    <row r="397" spans="1:2" x14ac:dyDescent="0.2">
      <c r="A397" t="s">
        <v>19</v>
      </c>
      <c r="B397">
        <v>2551</v>
      </c>
    </row>
    <row r="398" spans="1:2" x14ac:dyDescent="0.2">
      <c r="A398" t="s">
        <v>19</v>
      </c>
      <c r="B398">
        <v>128</v>
      </c>
    </row>
    <row r="399" spans="1:2" x14ac:dyDescent="0.2">
      <c r="A399" t="s">
        <v>19</v>
      </c>
      <c r="B399">
        <v>245</v>
      </c>
    </row>
    <row r="400" spans="1:2" x14ac:dyDescent="0.2">
      <c r="A400" t="s">
        <v>19</v>
      </c>
      <c r="B400">
        <v>1989</v>
      </c>
    </row>
    <row r="401" spans="1:2" x14ac:dyDescent="0.2">
      <c r="A401" t="s">
        <v>19</v>
      </c>
      <c r="B401">
        <v>94</v>
      </c>
    </row>
    <row r="402" spans="1:2" x14ac:dyDescent="0.2">
      <c r="A402" t="s">
        <v>19</v>
      </c>
      <c r="B402">
        <v>1621</v>
      </c>
    </row>
    <row r="403" spans="1:2" x14ac:dyDescent="0.2">
      <c r="A403" t="s">
        <v>19</v>
      </c>
      <c r="B403">
        <v>3131</v>
      </c>
    </row>
    <row r="404" spans="1:2" x14ac:dyDescent="0.2">
      <c r="A404" t="s">
        <v>19</v>
      </c>
      <c r="B404">
        <v>3059</v>
      </c>
    </row>
    <row r="405" spans="1:2" x14ac:dyDescent="0.2">
      <c r="A405" t="s">
        <v>19</v>
      </c>
      <c r="B405">
        <v>6286</v>
      </c>
    </row>
    <row r="406" spans="1:2" x14ac:dyDescent="0.2">
      <c r="A406" t="s">
        <v>19</v>
      </c>
      <c r="B406">
        <v>166</v>
      </c>
    </row>
    <row r="407" spans="1:2" x14ac:dyDescent="0.2">
      <c r="A407" t="s">
        <v>19</v>
      </c>
      <c r="B407">
        <v>107</v>
      </c>
    </row>
    <row r="408" spans="1:2" x14ac:dyDescent="0.2">
      <c r="A408" t="s">
        <v>19</v>
      </c>
      <c r="B408">
        <v>157</v>
      </c>
    </row>
    <row r="409" spans="1:2" x14ac:dyDescent="0.2">
      <c r="A409" t="s">
        <v>19</v>
      </c>
      <c r="B409">
        <v>246</v>
      </c>
    </row>
    <row r="410" spans="1:2" x14ac:dyDescent="0.2">
      <c r="A410" t="s">
        <v>19</v>
      </c>
      <c r="B410">
        <v>173</v>
      </c>
    </row>
    <row r="411" spans="1:2" x14ac:dyDescent="0.2">
      <c r="A411" t="s">
        <v>19</v>
      </c>
      <c r="B411">
        <v>2506</v>
      </c>
    </row>
    <row r="412" spans="1:2" x14ac:dyDescent="0.2">
      <c r="A412" t="s">
        <v>19</v>
      </c>
      <c r="B412">
        <v>2106</v>
      </c>
    </row>
    <row r="413" spans="1:2" x14ac:dyDescent="0.2">
      <c r="A413" t="s">
        <v>19</v>
      </c>
      <c r="B413">
        <v>149</v>
      </c>
    </row>
    <row r="414" spans="1:2" x14ac:dyDescent="0.2">
      <c r="A414" t="s">
        <v>19</v>
      </c>
      <c r="B414">
        <v>26</v>
      </c>
    </row>
    <row r="415" spans="1:2" x14ac:dyDescent="0.2">
      <c r="A415" t="s">
        <v>19</v>
      </c>
      <c r="B415">
        <v>127</v>
      </c>
    </row>
    <row r="416" spans="1:2" x14ac:dyDescent="0.2">
      <c r="A416" t="s">
        <v>19</v>
      </c>
      <c r="B416">
        <v>1866</v>
      </c>
    </row>
    <row r="417" spans="1:2" x14ac:dyDescent="0.2">
      <c r="A417" t="s">
        <v>19</v>
      </c>
      <c r="B417">
        <v>201</v>
      </c>
    </row>
    <row r="418" spans="1:2" x14ac:dyDescent="0.2">
      <c r="A418" t="s">
        <v>19</v>
      </c>
      <c r="B418">
        <v>143</v>
      </c>
    </row>
    <row r="419" spans="1:2" x14ac:dyDescent="0.2">
      <c r="A419" t="s">
        <v>19</v>
      </c>
      <c r="B419">
        <v>131</v>
      </c>
    </row>
    <row r="420" spans="1:2" x14ac:dyDescent="0.2">
      <c r="A420" t="s">
        <v>19</v>
      </c>
      <c r="B420">
        <v>282</v>
      </c>
    </row>
    <row r="421" spans="1:2" x14ac:dyDescent="0.2">
      <c r="A421" t="s">
        <v>19</v>
      </c>
      <c r="B421">
        <v>65</v>
      </c>
    </row>
    <row r="422" spans="1:2" x14ac:dyDescent="0.2">
      <c r="A422" t="s">
        <v>19</v>
      </c>
      <c r="B422">
        <v>88</v>
      </c>
    </row>
    <row r="423" spans="1:2" x14ac:dyDescent="0.2">
      <c r="A423" t="s">
        <v>19</v>
      </c>
      <c r="B423">
        <v>1396</v>
      </c>
    </row>
    <row r="424" spans="1:2" x14ac:dyDescent="0.2">
      <c r="A424" t="s">
        <v>19</v>
      </c>
      <c r="B424">
        <v>246</v>
      </c>
    </row>
    <row r="425" spans="1:2" x14ac:dyDescent="0.2">
      <c r="A425" t="s">
        <v>19</v>
      </c>
      <c r="B425">
        <v>2320</v>
      </c>
    </row>
    <row r="426" spans="1:2" x14ac:dyDescent="0.2">
      <c r="A426" t="s">
        <v>19</v>
      </c>
      <c r="B426">
        <v>3036</v>
      </c>
    </row>
    <row r="427" spans="1:2" x14ac:dyDescent="0.2">
      <c r="A427" t="s">
        <v>19</v>
      </c>
      <c r="B427">
        <v>2053</v>
      </c>
    </row>
    <row r="428" spans="1:2" x14ac:dyDescent="0.2">
      <c r="A428" t="s">
        <v>19</v>
      </c>
      <c r="B428">
        <v>2237</v>
      </c>
    </row>
    <row r="429" spans="1:2" x14ac:dyDescent="0.2">
      <c r="A429" t="s">
        <v>19</v>
      </c>
      <c r="B429">
        <v>393</v>
      </c>
    </row>
    <row r="430" spans="1:2" x14ac:dyDescent="0.2">
      <c r="A430" t="s">
        <v>19</v>
      </c>
      <c r="B430">
        <v>411</v>
      </c>
    </row>
    <row r="431" spans="1:2" x14ac:dyDescent="0.2">
      <c r="A431" t="s">
        <v>19</v>
      </c>
      <c r="B431">
        <v>2528</v>
      </c>
    </row>
    <row r="432" spans="1:2" x14ac:dyDescent="0.2">
      <c r="A432" t="s">
        <v>19</v>
      </c>
      <c r="B432">
        <v>221</v>
      </c>
    </row>
    <row r="433" spans="1:2" x14ac:dyDescent="0.2">
      <c r="A433" t="s">
        <v>19</v>
      </c>
      <c r="B433">
        <v>183</v>
      </c>
    </row>
    <row r="434" spans="1:2" x14ac:dyDescent="0.2">
      <c r="A434" t="s">
        <v>19</v>
      </c>
      <c r="B434">
        <v>1385</v>
      </c>
    </row>
    <row r="435" spans="1:2" x14ac:dyDescent="0.2">
      <c r="A435" t="s">
        <v>19</v>
      </c>
      <c r="B435">
        <v>97</v>
      </c>
    </row>
    <row r="436" spans="1:2" x14ac:dyDescent="0.2">
      <c r="A436" t="s">
        <v>19</v>
      </c>
      <c r="B436">
        <v>110</v>
      </c>
    </row>
    <row r="437" spans="1:2" x14ac:dyDescent="0.2">
      <c r="A437" t="s">
        <v>19</v>
      </c>
      <c r="B437">
        <v>323</v>
      </c>
    </row>
    <row r="438" spans="1:2" x14ac:dyDescent="0.2">
      <c r="A438" t="s">
        <v>19</v>
      </c>
      <c r="B438">
        <v>288</v>
      </c>
    </row>
    <row r="439" spans="1:2" x14ac:dyDescent="0.2">
      <c r="A439" t="s">
        <v>19</v>
      </c>
      <c r="B439">
        <v>218</v>
      </c>
    </row>
    <row r="440" spans="1:2" x14ac:dyDescent="0.2">
      <c r="A440" t="s">
        <v>19</v>
      </c>
      <c r="B440">
        <v>110</v>
      </c>
    </row>
    <row r="441" spans="1:2" x14ac:dyDescent="0.2">
      <c r="A441" t="s">
        <v>19</v>
      </c>
      <c r="B441">
        <v>1113</v>
      </c>
    </row>
    <row r="442" spans="1:2" x14ac:dyDescent="0.2">
      <c r="A442" t="s">
        <v>19</v>
      </c>
      <c r="B442">
        <v>89</v>
      </c>
    </row>
    <row r="443" spans="1:2" x14ac:dyDescent="0.2">
      <c r="A443" t="s">
        <v>19</v>
      </c>
      <c r="B443">
        <v>126</v>
      </c>
    </row>
    <row r="444" spans="1:2" x14ac:dyDescent="0.2">
      <c r="A444" t="s">
        <v>19</v>
      </c>
      <c r="B444">
        <v>80</v>
      </c>
    </row>
    <row r="445" spans="1:2" x14ac:dyDescent="0.2">
      <c r="A445" t="s">
        <v>19</v>
      </c>
      <c r="B445">
        <v>1605</v>
      </c>
    </row>
    <row r="446" spans="1:2" x14ac:dyDescent="0.2">
      <c r="A446" t="s">
        <v>19</v>
      </c>
      <c r="B446">
        <v>2436</v>
      </c>
    </row>
    <row r="447" spans="1:2" x14ac:dyDescent="0.2">
      <c r="A447" t="s">
        <v>19</v>
      </c>
      <c r="B447">
        <v>186</v>
      </c>
    </row>
    <row r="448" spans="1:2" x14ac:dyDescent="0.2">
      <c r="A448" t="s">
        <v>19</v>
      </c>
      <c r="B448">
        <v>238</v>
      </c>
    </row>
    <row r="449" spans="1:2" x14ac:dyDescent="0.2">
      <c r="A449" t="s">
        <v>19</v>
      </c>
      <c r="B449">
        <v>186</v>
      </c>
    </row>
    <row r="450" spans="1:2" x14ac:dyDescent="0.2">
      <c r="A450" t="s">
        <v>19</v>
      </c>
      <c r="B450">
        <v>134</v>
      </c>
    </row>
    <row r="451" spans="1:2" x14ac:dyDescent="0.2">
      <c r="A451" t="s">
        <v>19</v>
      </c>
      <c r="B451">
        <v>207</v>
      </c>
    </row>
    <row r="452" spans="1:2" x14ac:dyDescent="0.2">
      <c r="A452" t="s">
        <v>19</v>
      </c>
      <c r="B452">
        <v>7295</v>
      </c>
    </row>
    <row r="453" spans="1:2" x14ac:dyDescent="0.2">
      <c r="A453" t="s">
        <v>19</v>
      </c>
      <c r="B453">
        <v>890</v>
      </c>
    </row>
    <row r="454" spans="1:2" x14ac:dyDescent="0.2">
      <c r="A454" t="s">
        <v>19</v>
      </c>
      <c r="B454">
        <v>330</v>
      </c>
    </row>
    <row r="455" spans="1:2" x14ac:dyDescent="0.2">
      <c r="A455" t="s">
        <v>19</v>
      </c>
      <c r="B455">
        <v>2805</v>
      </c>
    </row>
    <row r="456" spans="1:2" x14ac:dyDescent="0.2">
      <c r="A456" t="s">
        <v>19</v>
      </c>
      <c r="B456">
        <v>86</v>
      </c>
    </row>
    <row r="457" spans="1:2" x14ac:dyDescent="0.2">
      <c r="A457" t="s">
        <v>19</v>
      </c>
      <c r="B457">
        <v>247</v>
      </c>
    </row>
    <row r="458" spans="1:2" x14ac:dyDescent="0.2">
      <c r="A458" t="s">
        <v>19</v>
      </c>
      <c r="B458">
        <v>132</v>
      </c>
    </row>
    <row r="459" spans="1:2" x14ac:dyDescent="0.2">
      <c r="A459" t="s">
        <v>19</v>
      </c>
      <c r="B459">
        <v>123</v>
      </c>
    </row>
    <row r="460" spans="1:2" x14ac:dyDescent="0.2">
      <c r="A460" t="s">
        <v>19</v>
      </c>
      <c r="B460">
        <v>336</v>
      </c>
    </row>
    <row r="461" spans="1:2" x14ac:dyDescent="0.2">
      <c r="A461" t="s">
        <v>19</v>
      </c>
      <c r="B461">
        <v>1354</v>
      </c>
    </row>
    <row r="462" spans="1:2" x14ac:dyDescent="0.2">
      <c r="A462" t="s">
        <v>19</v>
      </c>
      <c r="B462">
        <v>131</v>
      </c>
    </row>
    <row r="463" spans="1:2" x14ac:dyDescent="0.2">
      <c r="A463" t="s">
        <v>19</v>
      </c>
      <c r="B463">
        <v>80</v>
      </c>
    </row>
    <row r="464" spans="1:2" x14ac:dyDescent="0.2">
      <c r="A464" t="s">
        <v>19</v>
      </c>
      <c r="B464">
        <v>202</v>
      </c>
    </row>
    <row r="465" spans="1:2" x14ac:dyDescent="0.2">
      <c r="A465" t="s">
        <v>19</v>
      </c>
      <c r="B465">
        <v>96</v>
      </c>
    </row>
    <row r="466" spans="1:2" x14ac:dyDescent="0.2">
      <c r="A466" t="s">
        <v>19</v>
      </c>
      <c r="B466">
        <v>132</v>
      </c>
    </row>
    <row r="467" spans="1:2" x14ac:dyDescent="0.2">
      <c r="A467" t="s">
        <v>19</v>
      </c>
      <c r="B467">
        <v>94</v>
      </c>
    </row>
    <row r="468" spans="1:2" x14ac:dyDescent="0.2">
      <c r="A468" t="s">
        <v>19</v>
      </c>
      <c r="B468">
        <v>106</v>
      </c>
    </row>
    <row r="469" spans="1:2" x14ac:dyDescent="0.2">
      <c r="A469" t="s">
        <v>19</v>
      </c>
      <c r="B469">
        <v>125</v>
      </c>
    </row>
    <row r="470" spans="1:2" x14ac:dyDescent="0.2">
      <c r="A470" t="s">
        <v>19</v>
      </c>
      <c r="B470">
        <v>170</v>
      </c>
    </row>
    <row r="471" spans="1:2" x14ac:dyDescent="0.2">
      <c r="A471" t="s">
        <v>19</v>
      </c>
      <c r="B471">
        <v>159</v>
      </c>
    </row>
    <row r="472" spans="1:2" x14ac:dyDescent="0.2">
      <c r="A472" t="s">
        <v>19</v>
      </c>
      <c r="B472">
        <v>1606</v>
      </c>
    </row>
    <row r="473" spans="1:2" x14ac:dyDescent="0.2">
      <c r="A473" t="s">
        <v>19</v>
      </c>
      <c r="B473">
        <v>48</v>
      </c>
    </row>
    <row r="474" spans="1:2" x14ac:dyDescent="0.2">
      <c r="A474" t="s">
        <v>19</v>
      </c>
      <c r="B474">
        <v>524</v>
      </c>
    </row>
    <row r="475" spans="1:2" x14ac:dyDescent="0.2">
      <c r="A475" t="s">
        <v>19</v>
      </c>
      <c r="B475">
        <v>3657</v>
      </c>
    </row>
    <row r="476" spans="1:2" x14ac:dyDescent="0.2">
      <c r="A476" t="s">
        <v>19</v>
      </c>
      <c r="B476">
        <v>279</v>
      </c>
    </row>
    <row r="477" spans="1:2" x14ac:dyDescent="0.2">
      <c r="A477" t="s">
        <v>19</v>
      </c>
      <c r="B477">
        <v>131</v>
      </c>
    </row>
    <row r="478" spans="1:2" x14ac:dyDescent="0.2">
      <c r="A478" t="s">
        <v>19</v>
      </c>
      <c r="B478">
        <v>140</v>
      </c>
    </row>
    <row r="479" spans="1:2" x14ac:dyDescent="0.2">
      <c r="A479" t="s">
        <v>19</v>
      </c>
      <c r="B479">
        <v>43</v>
      </c>
    </row>
    <row r="480" spans="1:2" x14ac:dyDescent="0.2">
      <c r="A480" t="s">
        <v>19</v>
      </c>
      <c r="B480">
        <v>1052</v>
      </c>
    </row>
    <row r="481" spans="1:2" x14ac:dyDescent="0.2">
      <c r="A481" t="s">
        <v>19</v>
      </c>
      <c r="B481">
        <v>546</v>
      </c>
    </row>
    <row r="482" spans="1:2" x14ac:dyDescent="0.2">
      <c r="A482" t="s">
        <v>19</v>
      </c>
      <c r="B482">
        <v>81</v>
      </c>
    </row>
    <row r="483" spans="1:2" x14ac:dyDescent="0.2">
      <c r="A483" t="s">
        <v>19</v>
      </c>
      <c r="B483">
        <v>147</v>
      </c>
    </row>
    <row r="484" spans="1:2" x14ac:dyDescent="0.2">
      <c r="A484" t="s">
        <v>19</v>
      </c>
      <c r="B484">
        <v>88</v>
      </c>
    </row>
    <row r="485" spans="1:2" x14ac:dyDescent="0.2">
      <c r="A485" t="s">
        <v>19</v>
      </c>
      <c r="B485">
        <v>180</v>
      </c>
    </row>
    <row r="486" spans="1:2" x14ac:dyDescent="0.2">
      <c r="A486" t="s">
        <v>19</v>
      </c>
      <c r="B486">
        <v>261</v>
      </c>
    </row>
    <row r="487" spans="1:2" x14ac:dyDescent="0.2">
      <c r="A487" t="s">
        <v>19</v>
      </c>
      <c r="B487">
        <v>1604</v>
      </c>
    </row>
    <row r="488" spans="1:2" x14ac:dyDescent="0.2">
      <c r="A488" t="s">
        <v>19</v>
      </c>
      <c r="B488">
        <v>300</v>
      </c>
    </row>
    <row r="489" spans="1:2" x14ac:dyDescent="0.2">
      <c r="A489" t="s">
        <v>19</v>
      </c>
      <c r="B489">
        <v>80</v>
      </c>
    </row>
    <row r="490" spans="1:2" x14ac:dyDescent="0.2">
      <c r="A490" t="s">
        <v>19</v>
      </c>
      <c r="B490">
        <v>183</v>
      </c>
    </row>
    <row r="491" spans="1:2" x14ac:dyDescent="0.2">
      <c r="A491" t="s">
        <v>19</v>
      </c>
      <c r="B491">
        <v>2043</v>
      </c>
    </row>
    <row r="492" spans="1:2" x14ac:dyDescent="0.2">
      <c r="A492" t="s">
        <v>19</v>
      </c>
      <c r="B492">
        <v>85</v>
      </c>
    </row>
    <row r="493" spans="1:2" x14ac:dyDescent="0.2">
      <c r="A493" t="s">
        <v>19</v>
      </c>
      <c r="B493">
        <v>253</v>
      </c>
    </row>
    <row r="494" spans="1:2" x14ac:dyDescent="0.2">
      <c r="A494" t="s">
        <v>19</v>
      </c>
      <c r="B494">
        <v>2441</v>
      </c>
    </row>
    <row r="495" spans="1:2" x14ac:dyDescent="0.2">
      <c r="A495" t="s">
        <v>19</v>
      </c>
      <c r="B495">
        <v>157</v>
      </c>
    </row>
    <row r="496" spans="1:2" x14ac:dyDescent="0.2">
      <c r="A496" t="s">
        <v>19</v>
      </c>
      <c r="B496">
        <v>168</v>
      </c>
    </row>
    <row r="497" spans="1:2" x14ac:dyDescent="0.2">
      <c r="A497" t="s">
        <v>19</v>
      </c>
      <c r="B497">
        <v>2261</v>
      </c>
    </row>
    <row r="498" spans="1:2" x14ac:dyDescent="0.2">
      <c r="A498" t="s">
        <v>19</v>
      </c>
      <c r="B498">
        <v>129</v>
      </c>
    </row>
    <row r="499" spans="1:2" x14ac:dyDescent="0.2">
      <c r="A499" t="s">
        <v>19</v>
      </c>
      <c r="B499">
        <v>185</v>
      </c>
    </row>
    <row r="500" spans="1:2" x14ac:dyDescent="0.2">
      <c r="A500" t="s">
        <v>19</v>
      </c>
      <c r="B500">
        <v>1345</v>
      </c>
    </row>
    <row r="501" spans="1:2" x14ac:dyDescent="0.2">
      <c r="A501" t="s">
        <v>19</v>
      </c>
      <c r="B501">
        <v>175</v>
      </c>
    </row>
    <row r="502" spans="1:2" x14ac:dyDescent="0.2">
      <c r="A502" t="s">
        <v>19</v>
      </c>
      <c r="B502">
        <v>117</v>
      </c>
    </row>
    <row r="503" spans="1:2" x14ac:dyDescent="0.2">
      <c r="A503" t="s">
        <v>19</v>
      </c>
      <c r="B503">
        <v>180</v>
      </c>
    </row>
    <row r="504" spans="1:2" x14ac:dyDescent="0.2">
      <c r="A504" t="s">
        <v>19</v>
      </c>
      <c r="B504">
        <v>1965</v>
      </c>
    </row>
    <row r="505" spans="1:2" x14ac:dyDescent="0.2">
      <c r="A505" t="s">
        <v>19</v>
      </c>
      <c r="B505">
        <v>181</v>
      </c>
    </row>
    <row r="506" spans="1:2" x14ac:dyDescent="0.2">
      <c r="A506" t="s">
        <v>19</v>
      </c>
      <c r="B506">
        <v>69</v>
      </c>
    </row>
    <row r="507" spans="1:2" x14ac:dyDescent="0.2">
      <c r="A507" t="s">
        <v>19</v>
      </c>
      <c r="B507">
        <v>233</v>
      </c>
    </row>
    <row r="508" spans="1:2" x14ac:dyDescent="0.2">
      <c r="A508" t="s">
        <v>19</v>
      </c>
      <c r="B508">
        <v>87</v>
      </c>
    </row>
    <row r="509" spans="1:2" x14ac:dyDescent="0.2">
      <c r="A509" t="s">
        <v>19</v>
      </c>
      <c r="B509">
        <v>255</v>
      </c>
    </row>
    <row r="510" spans="1:2" x14ac:dyDescent="0.2">
      <c r="A510" t="s">
        <v>19</v>
      </c>
      <c r="B510">
        <v>5139</v>
      </c>
    </row>
    <row r="511" spans="1:2" x14ac:dyDescent="0.2">
      <c r="A511" t="s">
        <v>19</v>
      </c>
      <c r="B511">
        <v>189</v>
      </c>
    </row>
    <row r="512" spans="1:2" x14ac:dyDescent="0.2">
      <c r="A512" t="s">
        <v>19</v>
      </c>
      <c r="B512">
        <v>142</v>
      </c>
    </row>
    <row r="513" spans="1:2" x14ac:dyDescent="0.2">
      <c r="A513" t="s">
        <v>19</v>
      </c>
      <c r="B513">
        <v>65</v>
      </c>
    </row>
    <row r="514" spans="1:2" x14ac:dyDescent="0.2">
      <c r="A514" t="s">
        <v>19</v>
      </c>
      <c r="B514">
        <v>86</v>
      </c>
    </row>
    <row r="515" spans="1:2" x14ac:dyDescent="0.2">
      <c r="A515" t="s">
        <v>19</v>
      </c>
      <c r="B515">
        <v>316</v>
      </c>
    </row>
    <row r="516" spans="1:2" x14ac:dyDescent="0.2">
      <c r="A516" t="s">
        <v>19</v>
      </c>
      <c r="B516">
        <v>133</v>
      </c>
    </row>
    <row r="517" spans="1:2" x14ac:dyDescent="0.2">
      <c r="A517" t="s">
        <v>19</v>
      </c>
      <c r="B517">
        <v>98</v>
      </c>
    </row>
    <row r="518" spans="1:2" x14ac:dyDescent="0.2">
      <c r="A518" t="s">
        <v>19</v>
      </c>
      <c r="B518">
        <v>3063</v>
      </c>
    </row>
    <row r="519" spans="1:2" x14ac:dyDescent="0.2">
      <c r="A519" t="s">
        <v>19</v>
      </c>
      <c r="B519">
        <v>1821</v>
      </c>
    </row>
    <row r="520" spans="1:2" x14ac:dyDescent="0.2">
      <c r="A520" t="s">
        <v>19</v>
      </c>
      <c r="B520">
        <v>1137</v>
      </c>
    </row>
    <row r="521" spans="1:2" x14ac:dyDescent="0.2">
      <c r="A521" t="s">
        <v>19</v>
      </c>
      <c r="B521">
        <v>116</v>
      </c>
    </row>
    <row r="522" spans="1:2" x14ac:dyDescent="0.2">
      <c r="A522" t="s">
        <v>19</v>
      </c>
      <c r="B522">
        <v>180</v>
      </c>
    </row>
    <row r="523" spans="1:2" x14ac:dyDescent="0.2">
      <c r="A523" t="s">
        <v>19</v>
      </c>
      <c r="B523">
        <v>126</v>
      </c>
    </row>
    <row r="524" spans="1:2" x14ac:dyDescent="0.2">
      <c r="A524" t="s">
        <v>19</v>
      </c>
      <c r="B524">
        <v>5966</v>
      </c>
    </row>
    <row r="525" spans="1:2" x14ac:dyDescent="0.2">
      <c r="A525" t="s">
        <v>19</v>
      </c>
      <c r="B525">
        <v>226</v>
      </c>
    </row>
    <row r="526" spans="1:2" x14ac:dyDescent="0.2">
      <c r="A526" t="s">
        <v>19</v>
      </c>
      <c r="B526">
        <v>102</v>
      </c>
    </row>
    <row r="527" spans="1:2" x14ac:dyDescent="0.2">
      <c r="A527" t="s">
        <v>19</v>
      </c>
      <c r="B527">
        <v>32</v>
      </c>
    </row>
    <row r="528" spans="1:2" x14ac:dyDescent="0.2">
      <c r="A528" t="s">
        <v>19</v>
      </c>
      <c r="B528">
        <v>249</v>
      </c>
    </row>
    <row r="529" spans="1:2" x14ac:dyDescent="0.2">
      <c r="A529" t="s">
        <v>19</v>
      </c>
      <c r="B529">
        <v>164</v>
      </c>
    </row>
    <row r="530" spans="1:2" x14ac:dyDescent="0.2">
      <c r="A530" t="s">
        <v>19</v>
      </c>
      <c r="B530">
        <v>127</v>
      </c>
    </row>
    <row r="531" spans="1:2" x14ac:dyDescent="0.2">
      <c r="A531" t="s">
        <v>19</v>
      </c>
      <c r="B531">
        <v>340</v>
      </c>
    </row>
    <row r="532" spans="1:2" x14ac:dyDescent="0.2">
      <c r="A532" t="s">
        <v>19</v>
      </c>
      <c r="B532">
        <v>2489</v>
      </c>
    </row>
    <row r="533" spans="1:2" x14ac:dyDescent="0.2">
      <c r="A533" t="s">
        <v>19</v>
      </c>
      <c r="B533">
        <v>94</v>
      </c>
    </row>
    <row r="534" spans="1:2" x14ac:dyDescent="0.2">
      <c r="A534" t="s">
        <v>19</v>
      </c>
      <c r="B534">
        <v>129</v>
      </c>
    </row>
    <row r="535" spans="1:2" x14ac:dyDescent="0.2">
      <c r="A535" t="s">
        <v>19</v>
      </c>
      <c r="B535">
        <v>3318</v>
      </c>
    </row>
    <row r="536" spans="1:2" x14ac:dyDescent="0.2">
      <c r="A536" t="s">
        <v>19</v>
      </c>
      <c r="B536">
        <v>135</v>
      </c>
    </row>
    <row r="537" spans="1:2" x14ac:dyDescent="0.2">
      <c r="A537" t="s">
        <v>19</v>
      </c>
      <c r="B537">
        <v>1470</v>
      </c>
    </row>
    <row r="538" spans="1:2" x14ac:dyDescent="0.2">
      <c r="A538" t="s">
        <v>19</v>
      </c>
      <c r="B538">
        <v>64</v>
      </c>
    </row>
    <row r="539" spans="1:2" x14ac:dyDescent="0.2">
      <c r="A539" t="s">
        <v>19</v>
      </c>
      <c r="B539">
        <v>142</v>
      </c>
    </row>
    <row r="540" spans="1:2" x14ac:dyDescent="0.2">
      <c r="A540" t="s">
        <v>19</v>
      </c>
      <c r="B540">
        <v>1703</v>
      </c>
    </row>
    <row r="541" spans="1:2" x14ac:dyDescent="0.2">
      <c r="A541" t="s">
        <v>19</v>
      </c>
      <c r="B541">
        <v>1894</v>
      </c>
    </row>
    <row r="542" spans="1:2" x14ac:dyDescent="0.2">
      <c r="A542" t="s">
        <v>19</v>
      </c>
      <c r="B542">
        <v>2414</v>
      </c>
    </row>
    <row r="543" spans="1:2" x14ac:dyDescent="0.2">
      <c r="A543" t="s">
        <v>19</v>
      </c>
      <c r="B543">
        <v>2326</v>
      </c>
    </row>
    <row r="544" spans="1:2" x14ac:dyDescent="0.2">
      <c r="A544" t="s">
        <v>19</v>
      </c>
      <c r="B544">
        <v>147</v>
      </c>
    </row>
    <row r="545" spans="1:2" x14ac:dyDescent="0.2">
      <c r="A545" t="s">
        <v>19</v>
      </c>
      <c r="B545">
        <v>381</v>
      </c>
    </row>
    <row r="546" spans="1:2" x14ac:dyDescent="0.2">
      <c r="A546" t="s">
        <v>19</v>
      </c>
      <c r="B546">
        <v>462</v>
      </c>
    </row>
    <row r="547" spans="1:2" x14ac:dyDescent="0.2">
      <c r="A547" t="s">
        <v>19</v>
      </c>
      <c r="B547">
        <v>331</v>
      </c>
    </row>
    <row r="548" spans="1:2" x14ac:dyDescent="0.2">
      <c r="A548" t="s">
        <v>19</v>
      </c>
      <c r="B548">
        <v>107</v>
      </c>
    </row>
    <row r="549" spans="1:2" x14ac:dyDescent="0.2">
      <c r="A549" t="s">
        <v>19</v>
      </c>
      <c r="B549">
        <v>484</v>
      </c>
    </row>
    <row r="550" spans="1:2" x14ac:dyDescent="0.2">
      <c r="A550" t="s">
        <v>19</v>
      </c>
      <c r="B550">
        <v>27</v>
      </c>
    </row>
    <row r="551" spans="1:2" x14ac:dyDescent="0.2">
      <c r="A551" t="s">
        <v>19</v>
      </c>
      <c r="B551">
        <v>43</v>
      </c>
    </row>
    <row r="552" spans="1:2" x14ac:dyDescent="0.2">
      <c r="A552" t="s">
        <v>19</v>
      </c>
      <c r="B552">
        <v>363</v>
      </c>
    </row>
    <row r="553" spans="1:2" x14ac:dyDescent="0.2">
      <c r="A553" t="s">
        <v>19</v>
      </c>
      <c r="B553">
        <v>303</v>
      </c>
    </row>
    <row r="554" spans="1:2" x14ac:dyDescent="0.2">
      <c r="A554" t="s">
        <v>19</v>
      </c>
      <c r="B554">
        <v>299</v>
      </c>
    </row>
    <row r="555" spans="1:2" x14ac:dyDescent="0.2">
      <c r="A555" t="s">
        <v>19</v>
      </c>
      <c r="B555">
        <v>2289</v>
      </c>
    </row>
    <row r="556" spans="1:2" x14ac:dyDescent="0.2">
      <c r="A556" t="s">
        <v>19</v>
      </c>
      <c r="B556">
        <v>1095</v>
      </c>
    </row>
    <row r="557" spans="1:2" x14ac:dyDescent="0.2">
      <c r="A557" t="s">
        <v>19</v>
      </c>
      <c r="B557">
        <v>2283</v>
      </c>
    </row>
    <row r="558" spans="1:2" x14ac:dyDescent="0.2">
      <c r="A558" t="s">
        <v>19</v>
      </c>
      <c r="B558">
        <v>144</v>
      </c>
    </row>
    <row r="559" spans="1:2" x14ac:dyDescent="0.2">
      <c r="A559" t="s">
        <v>19</v>
      </c>
      <c r="B559">
        <v>2188</v>
      </c>
    </row>
    <row r="560" spans="1:2" x14ac:dyDescent="0.2">
      <c r="A560" t="s">
        <v>19</v>
      </c>
      <c r="B560">
        <v>2662</v>
      </c>
    </row>
    <row r="561" spans="1:2" x14ac:dyDescent="0.2">
      <c r="A561" t="s">
        <v>19</v>
      </c>
      <c r="B561">
        <v>76</v>
      </c>
    </row>
    <row r="562" spans="1:2" x14ac:dyDescent="0.2">
      <c r="A562" t="s">
        <v>19</v>
      </c>
      <c r="B562">
        <v>101</v>
      </c>
    </row>
    <row r="563" spans="1:2" x14ac:dyDescent="0.2">
      <c r="A563" t="s">
        <v>19</v>
      </c>
      <c r="B563">
        <v>144</v>
      </c>
    </row>
    <row r="564" spans="1:2" x14ac:dyDescent="0.2">
      <c r="A564" t="s">
        <v>19</v>
      </c>
      <c r="B564">
        <v>168</v>
      </c>
    </row>
    <row r="565" spans="1:2" x14ac:dyDescent="0.2">
      <c r="A565" t="s">
        <v>19</v>
      </c>
      <c r="B565">
        <v>93</v>
      </c>
    </row>
    <row r="566" spans="1:2" x14ac:dyDescent="0.2">
      <c r="A566" t="s">
        <v>19</v>
      </c>
      <c r="B566">
        <v>106</v>
      </c>
    </row>
  </sheetData>
  <autoFilter ref="A1:D1048141" xr:uid="{50F6E52A-7D40-B744-BC47-734B950E41DC}"/>
  <conditionalFormatting sqref="A1:A1048141">
    <cfRule type="containsText" dxfId="15" priority="13" operator="containsText" text="Live">
      <formula>NOT(ISERROR(SEARCH("Live",A1)))</formula>
    </cfRule>
    <cfRule type="containsText" dxfId="14" priority="14" operator="containsText" text="canceled">
      <formula>NOT(ISERROR(SEARCH("canceled",A1)))</formula>
    </cfRule>
    <cfRule type="containsText" dxfId="13" priority="15" operator="containsText" text="Failed">
      <formula>NOT(ISERROR(SEARCH("Failed",A1)))</formula>
    </cfRule>
    <cfRule type="containsText" dxfId="12" priority="16" operator="containsText" text="Successful">
      <formula>NOT(ISERROR(SEARCH("Successful",A1)))</formula>
    </cfRule>
  </conditionalFormatting>
  <conditionalFormatting sqref="C1:C1047940">
    <cfRule type="containsText" dxfId="11" priority="9" operator="containsText" text="Live">
      <formula>NOT(ISERROR(SEARCH("Live",C1)))</formula>
    </cfRule>
    <cfRule type="containsText" dxfId="10" priority="10" operator="containsText" text="canceled">
      <formula>NOT(ISERROR(SEARCH("canceled",C1)))</formula>
    </cfRule>
    <cfRule type="containsText" dxfId="9" priority="11" operator="containsText" text="Failed">
      <formula>NOT(ISERROR(SEARCH("Failed",C1)))</formula>
    </cfRule>
    <cfRule type="containsText" dxfId="8" priority="12" operator="containsText" text="Successful">
      <formula>NOT(ISERROR(SEARCH("Successful",C1)))</formula>
    </cfRule>
  </conditionalFormatting>
  <conditionalFormatting sqref="G3">
    <cfRule type="containsText" dxfId="7" priority="5" operator="containsText" text="Live">
      <formula>NOT(ISERROR(SEARCH("Live",G3)))</formula>
    </cfRule>
    <cfRule type="containsText" dxfId="6" priority="6" operator="containsText" text="canceled">
      <formula>NOT(ISERROR(SEARCH("canceled",G3)))</formula>
    </cfRule>
    <cfRule type="containsText" dxfId="5" priority="7" operator="containsText" text="Failed">
      <formula>NOT(ISERROR(SEARCH("Failed",G3)))</formula>
    </cfRule>
    <cfRule type="containsText" dxfId="4" priority="8" operator="containsText" text="Successful">
      <formula>NOT(ISERROR(SEARCH("Successful",G3)))</formula>
    </cfRule>
  </conditionalFormatting>
  <conditionalFormatting sqref="G4">
    <cfRule type="containsText" dxfId="3" priority="1" operator="containsText" text="Live">
      <formula>NOT(ISERROR(SEARCH("Live",G4)))</formula>
    </cfRule>
    <cfRule type="containsText" dxfId="2" priority="2" operator="containsText" text="canceled">
      <formula>NOT(ISERROR(SEARCH("canceled",G4)))</formula>
    </cfRule>
    <cfRule type="containsText" dxfId="1" priority="3" operator="containsText" text="Failed">
      <formula>NOT(ISERROR(SEARCH("Failed",G4)))</formula>
    </cfRule>
    <cfRule type="containsText" dxfId="0" priority="4" operator="containsText" text="Successful">
      <formula>NOT(ISERROR(SEARCH("Successful",G4)))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Pivot1</vt:lpstr>
      <vt:lpstr>Pivot2</vt:lpstr>
      <vt:lpstr>Pivot3</vt:lpstr>
      <vt:lpstr>Crowdfunding Goal Analysis</vt:lpstr>
      <vt:lpstr>Statistical Analysis</vt:lpstr>
      <vt:lpstr>Crowd</vt:lpstr>
      <vt:lpstr>FB</vt:lpstr>
      <vt:lpstr>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Joshua Gibson</cp:lastModifiedBy>
  <dcterms:created xsi:type="dcterms:W3CDTF">2021-09-29T18:52:28Z</dcterms:created>
  <dcterms:modified xsi:type="dcterms:W3CDTF">2023-09-02T02:36:15Z</dcterms:modified>
</cp:coreProperties>
</file>